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60" windowWidth="23040" windowHeight="981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<sst xmlns="http://schemas.openxmlformats.org/spreadsheetml/2006/main" count="2348" uniqueCount="264">
  <si>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</si>
  <si>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</si>
  <si>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</si>
  <si>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</si>
  <si>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</si>
  <si>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</si>
  <si>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</si>
  <si>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</si>
  <si>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</si>
  <si>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</si>
  <si>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</si>
  <si>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</si>
  <si>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</si>
  <si>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</si>
  <si>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</si>
  <si>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</si>
  <si>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</si>
  <si>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</si>
  <si>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</si>
  <si>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</si>
  <si>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</si>
  <si>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</si>
  <si>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</si>
  <si>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</si>
  <si>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</si>
  <si>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</si>
  <si>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</si>
  <si>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</si>
  <si>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</si>
  <si>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</si>
  <si>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</si>
  <si>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</si>
  <si>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</si>
  <si>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</si>
  <si>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</si>
  <si>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</si>
  <si>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</si>
  <si>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</si>
  <si>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</si>
  <si>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</si>
  <si>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</si>
  <si>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</si>
  <si>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</si>
  <si>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</si>
  <si>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</si>
  <si>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</si>
  <si>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</si>
  <si>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</si>
  <si>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</si>
  <si>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</si>
  <si>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</si>
  <si>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</si>
  <si>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</si>
  <si>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</si>
  <si>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</si>
  <si>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</si>
  <si>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</si>
  <si>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</si>
  <si>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</si>
  <si>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</si>
  <si>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</si>
  <si>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</si>
  <si>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</si>
  <si>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</si>
  <si>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</si>
  <si>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</si>
  <si>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</si>
  <si>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</si>
  <si>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</si>
  <si>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</si>
  <si>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</si>
  <si>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</si>
  <si>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</si>
  <si>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</si>
  <si>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</si>
  <si>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</si>
  <si>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</si>
  <si>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</si>
  <si>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</si>
  <si>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</si>
  <si>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</si>
  <si>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</si>
  <si>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</si>
  <si>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</si>
  <si>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</si>
  <si>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</si>
  <si>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</si>
  <si>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</si>
  <si>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</si>
  <si>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</si>
  <si>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</si>
  <si>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</si>
  <si>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</si>
  <si>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</si>
  <si>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</si>
  <si>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</si>
  <si>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</si>
  <si>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</si>
  <si>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</si>
  <si>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</si>
  <si>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</si>
  <si>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</si>
  <si>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</si>
  <si>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</si>
  <si>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</si>
  <si>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</si>
  <si>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</si>
  <si>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</si>
  <si>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</si>
  <si>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</si>
  <si>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</si>
  <si>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</si>
  <si>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</si>
  <si>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</si>
  <si>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</si>
  <si>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</si>
  <si>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</si>
  <si>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</si>
  <si>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</si>
  <si>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</si>
  <si>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</si>
  <si>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</si>
  <si>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</si>
  <si>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</si>
  <si>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</si>
  <si>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</si>
  <si>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</si>
  <si>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</si>
  <si>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</si>
  <si>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</si>
  <si>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</si>
  <si>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</si>
  <si>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</si>
  <si>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</si>
  <si>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</si>
  <si>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</si>
  <si>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</si>
  <si>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</si>
  <si>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</si>
  <si>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</si>
  <si>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</si>
  <si>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</si>
  <si>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</si>
  <si>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</si>
  <si>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</si>
  <si>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</si>
  <si>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</si>
  <si>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</si>
  <si>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</si>
  <si>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</si>
  <si>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</si>
  <si>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</si>
  <si>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</si>
  <si>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</si>
  <si>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</si>
  <si>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</si>
  <si>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</si>
  <si>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</si>
  <si>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</si>
  <si>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</si>
  <si>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</si>
  <si>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</si>
  <si>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</si>
  <si>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</si>
  <si>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</si>
  <si>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</si>
  <si>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</si>
  <si>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</si>
  <si>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</si>
  <si>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</si>
  <si>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</si>
  <si>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</si>
  <si>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</si>
  <si>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</si>
  <si>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</si>
  <si>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</si>
  <si>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</si>
  <si>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</si>
  <si>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</si>
  <si>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EMIS03</t>
  </si>
  <si>
    <t>Costa Rica</t>
  </si>
  <si>
    <t>EMIS04</t>
  </si>
  <si>
    <t>EMIS05</t>
  </si>
  <si>
    <t>EMIS06</t>
  </si>
  <si>
    <t>LLECE06</t>
  </si>
  <si>
    <t>EMIS07</t>
  </si>
  <si>
    <t>EMIS08</t>
  </si>
  <si>
    <t>EMIS09</t>
  </si>
  <si>
    <t>EMIS10</t>
  </si>
  <si>
    <t>EMIS11</t>
  </si>
  <si>
    <t>LLECE13</t>
  </si>
  <si>
    <t>Compendio Estadistico, Estado de la Education, 2013</t>
  </si>
  <si>
    <t>UNESCO LLECE SERCE</t>
  </si>
  <si>
    <t>UNESCO LLECE TERCE</t>
  </si>
  <si>
    <t>Survey</t>
  </si>
  <si>
    <t>Facility estimates (%)</t>
  </si>
  <si>
    <t>Agua Potable</t>
  </si>
  <si>
    <t>No water data</t>
  </si>
  <si>
    <r>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Missing data (16 of 160) are excluded from the analysis.</t>
    </r>
    <r>
      <rPr>
        <sz val="8"/>
        <color rgb="FFFF0000"/>
        <rFont val="Arial"/>
        <family val="2"/>
      </rPr>
      <t xml:space="preserve"> </t>
    </r>
  </si>
  <si>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</si>
  <si>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</si>
  <si>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 xml:space="preserve">Basic estimate used </t>
  </si>
  <si>
    <t>Desague</t>
  </si>
  <si>
    <t>Alcantarillado</t>
  </si>
  <si>
    <t>Inodoros en buen estado</t>
  </si>
  <si>
    <t>Banos en buen estado</t>
  </si>
  <si>
    <t>Estimated from 'inodoros en buen estado'</t>
  </si>
  <si>
    <t>Estimated from 'banos en buen estado'</t>
  </si>
  <si>
    <t xml:space="preserve">Values include primary (ciclo I y II) and secondary (ciclo III y education diversificada). The proportion of schools with 'basic' service is estimated based on the proportion of schools with 'inodoros en buen estado' in the absence of additional information. </t>
  </si>
  <si>
    <t>No</t>
  </si>
  <si>
    <t>Lavatorios en buen estado</t>
  </si>
  <si>
    <t xml:space="preserve">Values include primary (ciclo I y II) and secondary (ciclo III y education diversificada). It's assumed that facilities in good condition implies that water is available (functional).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</si>
  <si>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</si>
  <si>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</si>
  <si>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</si>
  <si>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to estimate improved sanitation since only 'desague' is included, which excludes a number of 'improved' facility types.. Missing data (16 of 160) are excluded from the analysis. </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</si>
  <si>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to estimate improved sanitation since only 'alcantarillado' is included, which excludes a number of 'improved' facility types 'Banos en buen estado' are used as a rough estimate for improved and usable facilities, which is assumed to estimate 'basic' coverage in the absence of other data. The estimates for basic are not used since national census data are available.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</si>
  <si>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</si>
  <si>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</si>
  <si>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</si>
  <si>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</si>
  <si>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</si>
  <si>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</si>
  <si>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</si>
  <si>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</si>
  <si>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</si>
  <si>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</si>
  <si>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</si>
  <si>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</si>
  <si>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</si>
  <si>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</si>
  <si>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</si>
  <si>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</si>
  <si>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 xml:space="preserve">A y A </t>
  </si>
  <si>
    <t>Acueducto de Empresa o Cooperativa</t>
  </si>
  <si>
    <t>Acueducto Municipal</t>
  </si>
  <si>
    <t>Acueducto Rural o Comunal</t>
  </si>
  <si>
    <t>Pozo</t>
  </si>
  <si>
    <t>Rio</t>
  </si>
  <si>
    <t>Otra fuente</t>
  </si>
  <si>
    <t>EMIS14</t>
  </si>
  <si>
    <t>EMIS</t>
  </si>
  <si>
    <t>Ministerio de Educación Pública (MEP) 2014-16 base de datos</t>
  </si>
  <si>
    <t>EMIS15</t>
  </si>
  <si>
    <t>EMIS16</t>
  </si>
  <si>
    <t>Inodoros</t>
  </si>
  <si>
    <t>At least one inodoro bueno</t>
  </si>
  <si>
    <t>At least two inodoros</t>
  </si>
  <si>
    <t>At lease two inodoros buenos</t>
  </si>
  <si>
    <t>Improved, usable &amp; single-sex</t>
  </si>
  <si>
    <t xml:space="preserve">In the absence of specific data on single-sex, basic is estimated based on schools with two or more facilities as a proxy for single-sex. </t>
  </si>
  <si>
    <t>In the absence of specific data on single-sex, basic is estimated based on schools with two or more facilities as a proxy for single-sex. No sanitation data available for secondary schools in 2016. The national estimate is based on pre-primary and primary schools.</t>
  </si>
  <si>
    <t>Lavatorios</t>
  </si>
  <si>
    <t>UNESCO UIS (data.uis.unesco.org)</t>
  </si>
  <si>
    <t>Other</t>
  </si>
  <si>
    <t>UIS16</t>
  </si>
  <si>
    <t xml:space="preserve">The secondary school estimate is based on coverage in lower and upper secondary schools and the school age population for each level. The national estimate is basedon coverage in primary and secondary schools. </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</si>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</sst>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3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 fillId="0" borderId="10" xfId="0" applyFont="true" applyBorder="true" applyAlignment="true">
      <alignment horizontal="left" vertical="center" wrapText="true"/>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1" fontId="0" fillId="0" borderId="0" xfId="0" applyNumberFormat="true" applyFill="true" applyBorder="true"/>
    <xf numFmtId="0" fontId="3" fillId="0" borderId="25" xfId="0" applyFont="true" applyBorder="true" applyAlignment="true">
      <alignment horizontal="center" vertical="center" wrapText="true"/>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5" fillId="40" borderId="15" xfId="0" applyFont="true" applyFill="true" applyBorder="true" applyAlignment="true">
      <alignment horizontal="center" vertical="center"/>
    </xf>
    <xf numFmtId="0" fontId="67"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6" fillId="0" borderId="23" xfId="0" applyFont="true" applyBorder="true"/>
    <xf numFmtId="0" fontId="6" fillId="2" borderId="23" xfId="0" applyFont="true" applyFill="true" applyBorder="true"/>
    <xf numFmtId="0" fontId="3" fillId="0" borderId="22" xfId="0" applyFont="true" applyBorder="true" applyAlignment="true">
      <alignment horizontal="center" vertical="center" wrapText="true"/>
    </xf>
    <xf numFmtId="0" fontId="6" fillId="0" borderId="23" xfId="0" applyFont="true" applyBorder="true" applyAlignment="true">
      <alignment vertical="center"/>
    </xf>
    <xf numFmtId="0" fontId="0" fillId="0" borderId="23" xfId="0" applyBorder="true" applyAlignment="true">
      <alignment vertical="center"/>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67"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2"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70.160445569999993</c:v>
                </c:pt>
                <c:pt idx="1">
                  <c:v>0</c:v>
                </c:pt>
                <c:pt idx="2">
                  <c:v>0</c:v>
                </c:pt>
                <c:pt idx="3">
                  <c:v>0</c:v>
                </c:pt>
                <c:pt idx="4">
                  <c:v>67.795226540000002</c:v>
                </c:pt>
                <c:pt idx="5">
                  <c:v>75.55</c:v>
                </c:pt>
              </c:numCache>
            </c:numRef>
          </c:val>
          <c:extLst xmlns:c16r2="http://schemas.microsoft.com/office/drawing/2015/06/chart">
            <c:ext xmlns:c16="http://schemas.microsoft.com/office/drawing/2014/chart" uri="{C3380CC4-5D6E-409C-BE32-E72D297353CC}">
              <c16:uniqueId val="{00000000-D994-4C8E-B20B-3FAD2C5DBF5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94-4C8E-B20B-3FAD2C5DBF54}"/>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94-4C8E-B20B-3FAD2C5DBF54}"/>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994-4C8E-B20B-3FAD2C5DBF54}"/>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94-4C8E-B20B-3FAD2C5DBF54}"/>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94-4C8E-B20B-3FAD2C5DBF54}"/>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994-4C8E-B20B-3FAD2C5DBF54}"/>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87.30618235</c:v>
                </c:pt>
                <c:pt idx="4">
                  <c:v>0</c:v>
                </c:pt>
                <c:pt idx="5">
                  <c:v>1.7440405240000001</c:v>
                </c:pt>
              </c:numCache>
            </c:numRef>
          </c:val>
          <c:extLst xmlns:c16r2="http://schemas.microsoft.com/office/drawing/2015/06/chart">
            <c:ext xmlns:c16="http://schemas.microsoft.com/office/drawing/2014/chart" uri="{C3380CC4-5D6E-409C-BE32-E72D297353CC}">
              <c16:uniqueId val="{00000007-D994-4C8E-B20B-3FAD2C5DBF54}"/>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29.83955443</c:v>
                </c:pt>
                <c:pt idx="1">
                  <c:v>0</c:v>
                </c:pt>
                <c:pt idx="2">
                  <c:v>0</c:v>
                </c:pt>
                <c:pt idx="3">
                  <c:v>12.69381765</c:v>
                </c:pt>
                <c:pt idx="4">
                  <c:v>32.204773459999998</c:v>
                </c:pt>
                <c:pt idx="5">
                  <c:v>22.705959480000001</c:v>
                </c:pt>
              </c:numCache>
            </c:numRef>
          </c:val>
          <c:extLst xmlns:c16r2="http://schemas.microsoft.com/office/drawing/2015/06/chart">
            <c:ext xmlns:c16="http://schemas.microsoft.com/office/drawing/2014/chart" uri="{C3380CC4-5D6E-409C-BE32-E72D297353CC}">
              <c16:uniqueId val="{00000008-D994-4C8E-B20B-3FAD2C5DBF54}"/>
            </c:ext>
          </c:extLst>
        </c:ser>
        <c:dLbls>
          <c:showLegendKey val="0"/>
          <c:showVal val="0"/>
          <c:showCatName val="0"/>
          <c:showSerName val="0"/>
          <c:showPercent val="0"/>
          <c:showBubbleSize val="0"/>
        </c:dLbls>
        <c:gapWidth val="25"/>
        <c:overlap val="100"/>
        <c:axId val="84687488"/>
        <c:axId val="84735488"/>
      </c:barChart>
      <c:catAx>
        <c:axId val="84687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5488"/>
        <c:crosses val="autoZero"/>
        <c:auto val="1"/>
        <c:lblAlgn val="ctr"/>
        <c:lblOffset val="100"/>
        <c:noMultiLvlLbl val="0"/>
      </c:catAx>
      <c:valAx>
        <c:axId val="8473548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48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8FC-45FA-9270-0A29D358049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8FC-45FA-9270-0A29D358049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8FC-45FA-9270-0A29D358049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8FC-45FA-9270-0A29D3580490}"/>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8FC-45FA-9270-0A29D358049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8FC-45FA-9270-0A29D358049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8FC-45FA-9270-0A29D358049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8FC-45FA-9270-0A29D358049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8FC-45FA-9270-0A29D358049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8FC-45FA-9270-0A29D358049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8FC-45FA-9270-0A29D358049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A8FC-45FA-9270-0A29D358049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277F-4694-9247-06969F0EB51C}"/>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77F-4694-9247-06969F0EB51C}"/>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7F-4694-9247-06969F0EB51C}"/>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0F-4176-9CBC-8988789AB8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93.399999999999991</c:v>
                </c:pt>
                <c:pt idx="12">
                  <c:v>94.100000000000009</c:v>
                </c:pt>
                <c:pt idx="13">
                  <c:v>94.049999999999983</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93.9</c:v>
                </c:pt>
                <c:pt idx="9">
                  <c:v>93.9</c:v>
                </c:pt>
                <c:pt idx="10">
                  <c:v>93.9</c:v>
                </c:pt>
                <c:pt idx="11">
                  <c:v>93.9</c:v>
                </c:pt>
                <c:pt idx="12">
                  <c:v>93.9</c:v>
                </c:pt>
                <c:pt idx="13">
                  <c:v>93.9</c:v>
                </c:pt>
                <c:pt idx="14">
                  <c:v>93.9</c:v>
                </c:pt>
                <c:pt idx="15">
                  <c:v>93.9</c:v>
                </c:pt>
                <c:pt idx="16">
                  <c:v>93.9</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78</c:v>
                </c:pt>
                <c:pt idx="13">
                  <c:v>78</c:v>
                </c:pt>
                <c:pt idx="14">
                  <c:v>78</c:v>
                </c:pt>
                <c:pt idx="15">
                  <c:v>78</c:v>
                </c:pt>
                <c:pt idx="16">
                  <c:v>78</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0F-4176-9CBC-8988789AB8D4}"/>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0F-4176-9CBC-8988789AB8D4}"/>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0F-4176-9CBC-8988789AB8D4}"/>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0F-4176-9CBC-8988789AB8D4}"/>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0F-4176-9CBC-8988789AB8D4}"/>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0F-4176-9CBC-8988789AB8D4}"/>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E0F-4176-9CBC-8988789AB8D4}"/>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0F-4176-9CBC-8988789AB8D4}"/>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E0F-4176-9CBC-8988789AB8D4}"/>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0F-4176-9CBC-8988789AB8D4}"/>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E0F-4176-9CBC-8988789AB8D4}"/>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E0F-4176-9CBC-8988789AB8D4}"/>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E0F-4176-9CBC-8988789AB8D4}"/>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CE0F-4176-9CBC-8988789AB8D4}"/>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E0F-4176-9CBC-8988789AB8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78.02</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99.9</c:v>
                </c:pt>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99.9</c:v>
                </c:pt>
              </c:numCache>
            </c:numRef>
          </c:yVal>
          <c:smooth val="0"/>
          <c:extLst xmlns:c16r2="http://schemas.microsoft.com/office/drawing/2015/06/chart">
            <c:ext xmlns:c16="http://schemas.microsoft.com/office/drawing/2014/chart" uri="{C3380CC4-5D6E-409C-BE32-E72D297353CC}">
              <c16:uniqueId val="{0000000D-A8FC-45FA-9270-0A29D358049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8FC-45FA-9270-0A29D358049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8FC-45FA-9270-0A29D358049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8FC-45FA-9270-0A29D358049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8FC-45FA-9270-0A29D3580490}"/>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8FC-45FA-9270-0A29D358049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8FC-45FA-9270-0A29D358049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8FC-45FA-9270-0A29D358049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8FC-45FA-9270-0A29D358049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8FC-45FA-9270-0A29D358049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8FC-45FA-9270-0A29D358049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8FC-45FA-9270-0A29D358049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A8FC-45FA-9270-0A29D358049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277F-4694-9247-06969F0EB51C}"/>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77F-4694-9247-06969F0EB51C}"/>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7F-4694-9247-06969F0EB51C}"/>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E0F-4176-9CBC-8988789AB8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99.9</c:v>
                </c:pt>
                <c:pt idx="12">
                  <c:v>99.7</c:v>
                </c:pt>
                <c:pt idx="13">
                  <c:v>100</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A8FC-45FA-9270-0A29D3580490}"/>
            </c:ext>
          </c:extLst>
        </c:ser>
        <c:dLbls>
          <c:showLegendKey val="0"/>
          <c:showVal val="0"/>
          <c:showCatName val="0"/>
          <c:showSerName val="0"/>
          <c:showPercent val="0"/>
          <c:showBubbleSize val="0"/>
        </c:dLbls>
        <c:axId val="85695872"/>
        <c:axId val="85705856"/>
      </c:scatterChart>
      <c:valAx>
        <c:axId val="85695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856"/>
        <c:crosses val="autoZero"/>
        <c:crossBetween val="midCat"/>
        <c:majorUnit val="5"/>
      </c:valAx>
      <c:valAx>
        <c:axId val="8570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5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15-458F-A751-7320F56DE84E}"/>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15-458F-A751-7320F56DE84E}"/>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515-458F-A751-7320F56DE84E}"/>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15-458F-A751-7320F56DE84E}"/>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515-458F-A751-7320F56DE84E}"/>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15-458F-A751-7320F56DE84E}"/>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515-458F-A751-7320F56DE84E}"/>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15-458F-A751-7320F56DE84E}"/>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515-458F-A751-7320F56DE84E}"/>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515-458F-A751-7320F56DE84E}"/>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515-458F-A751-7320F56DE84E}"/>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3515-458F-A751-7320F56DE84E}"/>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B98-433D-AFB9-DD05840EFA4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B98-433D-AFB9-DD05840EFA4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B98-433D-AFB9-DD05840EFA4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A24-43E2-8FDF-3984488BF8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96.875</c:v>
                </c:pt>
                <c:pt idx="12">
                  <c:v>99.12</c:v>
                </c:pt>
                <c:pt idx="13">
                  <c:v>97.035700000000006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97.7</c:v>
                </c:pt>
                <c:pt idx="9">
                  <c:v>97.7</c:v>
                </c:pt>
                <c:pt idx="10">
                  <c:v>97.7</c:v>
                </c:pt>
                <c:pt idx="11">
                  <c:v>97.7</c:v>
                </c:pt>
                <c:pt idx="12">
                  <c:v>97.7</c:v>
                </c:pt>
                <c:pt idx="13">
                  <c:v>97.7</c:v>
                </c:pt>
                <c:pt idx="14">
                  <c:v>97.7</c:v>
                </c:pt>
                <c:pt idx="15">
                  <c:v>97.7</c:v>
                </c:pt>
                <c:pt idx="16">
                  <c:v>97.7</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515-458F-A751-7320F56DE84E}"/>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515-458F-A751-7320F56DE84E}"/>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515-458F-A751-7320F56DE84E}"/>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515-458F-A751-7320F56DE84E}"/>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515-458F-A751-7320F56DE84E}"/>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515-458F-A751-7320F56DE84E}"/>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515-458F-A751-7320F56DE84E}"/>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515-458F-A751-7320F56DE84E}"/>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515-458F-A751-7320F56DE84E}"/>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515-458F-A751-7320F56DE84E}"/>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B98-433D-AFB9-DD05840EFA4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B98-433D-AFB9-DD05840EFA4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B98-433D-AFB9-DD05840EFA4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A24-43E2-8FDF-3984488BF8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18-3515-458F-A751-7320F56DE84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515-458F-A751-7320F56DE84E}"/>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515-458F-A751-7320F56DE84E}"/>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515-458F-A751-7320F56DE84E}"/>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3515-458F-A751-7320F56DE84E}"/>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3515-458F-A751-7320F56DE84E}"/>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3515-458F-A751-7320F56DE84E}"/>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3515-458F-A751-7320F56DE84E}"/>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3515-458F-A751-7320F56DE84E}"/>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3515-458F-A751-7320F56DE84E}"/>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515-458F-A751-7320F56DE84E}"/>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3515-458F-A751-7320F56DE84E}"/>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3515-458F-A751-7320F56DE84E}"/>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4B98-433D-AFB9-DD05840EFA4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4B98-433D-AFB9-DD05840EFA4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B98-433D-AFB9-DD05840EFA4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A24-43E2-8FDF-3984488BF8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100</c:v>
                </c:pt>
                <c:pt idx="12">
                  <c:v>100</c:v>
                </c:pt>
                <c:pt idx="13">
                  <c:v>100</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5-3515-458F-A751-7320F56DE84E}"/>
            </c:ext>
          </c:extLst>
        </c:ser>
        <c:dLbls>
          <c:showLegendKey val="0"/>
          <c:showVal val="0"/>
          <c:showCatName val="0"/>
          <c:showSerName val="0"/>
          <c:showPercent val="0"/>
          <c:showBubbleSize val="0"/>
        </c:dLbls>
        <c:axId val="86516480"/>
        <c:axId val="86518016"/>
      </c:scatterChart>
      <c:valAx>
        <c:axId val="86516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8016"/>
        <c:crosses val="autoZero"/>
        <c:crossBetween val="midCat"/>
        <c:majorUnit val="5"/>
      </c:valAx>
      <c:valAx>
        <c:axId val="8651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4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4B1-46B2-904C-BDC0DABFCA5F}"/>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4B1-46B2-904C-BDC0DABFCA5F}"/>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B1-46B2-904C-BDC0DABFCA5F}"/>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B1-46B2-904C-BDC0DABFCA5F}"/>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84B1-46B2-904C-BDC0DABFCA5F}"/>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4B1-46B2-904C-BDC0DABFCA5F}"/>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4B1-46B2-904C-BDC0DABFCA5F}"/>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4B1-46B2-904C-BDC0DABFCA5F}"/>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4B1-46B2-904C-BDC0DABFCA5F}"/>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4B1-46B2-904C-BDC0DABFCA5F}"/>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84B1-46B2-904C-BDC0DABFCA5F}"/>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84B1-46B2-904C-BDC0DABFCA5F}"/>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2251-41CF-B648-49DFCA55B1D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251-41CF-B648-49DFCA55B1D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51-41CF-B648-49DFCA55B1D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98C-4E78-B3F2-8CB350B351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89.583333333333343</c:v>
                </c:pt>
                <c:pt idx="5">
                  <c:v>#N/A</c:v>
                </c:pt>
                <c:pt idx="6">
                  <c:v>#N/A</c:v>
                </c:pt>
                <c:pt idx="7">
                  <c:v>#N/A</c:v>
                </c:pt>
                <c:pt idx="8">
                  <c:v>#N/A</c:v>
                </c:pt>
                <c:pt idx="9">
                  <c:v>#N/A</c:v>
                </c:pt>
                <c:pt idx="10">
                  <c:v>96.92307692307692</c:v>
                </c:pt>
                <c:pt idx="11">
                  <c:v>86.2</c:v>
                </c:pt>
                <c:pt idx="12">
                  <c:v>86.1</c:v>
                </c:pt>
                <c:pt idx="13">
                  <c:v>87.8</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91.6</c:v>
                </c:pt>
                <c:pt idx="1">
                  <c:v>91.6</c:v>
                </c:pt>
                <c:pt idx="2">
                  <c:v>91.6</c:v>
                </c:pt>
                <c:pt idx="3">
                  <c:v>91.6</c:v>
                </c:pt>
                <c:pt idx="4">
                  <c:v>91.6</c:v>
                </c:pt>
                <c:pt idx="5">
                  <c:v>91.3</c:v>
                </c:pt>
                <c:pt idx="6">
                  <c:v>91</c:v>
                </c:pt>
                <c:pt idx="7">
                  <c:v>90.8</c:v>
                </c:pt>
                <c:pt idx="8">
                  <c:v>90.5</c:v>
                </c:pt>
                <c:pt idx="9">
                  <c:v>90.3</c:v>
                </c:pt>
                <c:pt idx="10">
                  <c:v>90</c:v>
                </c:pt>
                <c:pt idx="11">
                  <c:v>89.8</c:v>
                </c:pt>
                <c:pt idx="12">
                  <c:v>89.5</c:v>
                </c:pt>
                <c:pt idx="13">
                  <c:v>89.3</c:v>
                </c:pt>
                <c:pt idx="14">
                  <c:v>89</c:v>
                </c:pt>
                <c:pt idx="15">
                  <c:v>88.8</c:v>
                </c:pt>
                <c:pt idx="16">
                  <c:v>88.5</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85</c:v>
                </c:pt>
                <c:pt idx="13">
                  <c:v>85</c:v>
                </c:pt>
                <c:pt idx="14">
                  <c:v>85</c:v>
                </c:pt>
                <c:pt idx="15">
                  <c:v>85</c:v>
                </c:pt>
                <c:pt idx="16">
                  <c:v>85</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4B1-46B2-904C-BDC0DABFCA5F}"/>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4B1-46B2-904C-BDC0DABFCA5F}"/>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4B1-46B2-904C-BDC0DABFCA5F}"/>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4B1-46B2-904C-BDC0DABFCA5F}"/>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4B1-46B2-904C-BDC0DABFCA5F}"/>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4B1-46B2-904C-BDC0DABFCA5F}"/>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4B1-46B2-904C-BDC0DABFCA5F}"/>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4B1-46B2-904C-BDC0DABFCA5F}"/>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4B1-46B2-904C-BDC0DABFCA5F}"/>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4B1-46B2-904C-BDC0DABFCA5F}"/>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251-41CF-B648-49DFCA55B1D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251-41CF-B648-49DFCA55B1D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2251-41CF-B648-49DFCA55B1D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98C-4E78-B3F2-8CB350B351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85.03</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99.7</c:v>
                </c:pt>
                <c:pt idx="1">
                  <c:v>99.7</c:v>
                </c:pt>
                <c:pt idx="2">
                  <c:v>99.7</c:v>
                </c:pt>
                <c:pt idx="3">
                  <c:v>99.7</c:v>
                </c:pt>
                <c:pt idx="4">
                  <c:v>99.7</c:v>
                </c:pt>
                <c:pt idx="5">
                  <c:v>99.7</c:v>
                </c:pt>
                <c:pt idx="6">
                  <c:v>99.7</c:v>
                </c:pt>
                <c:pt idx="7">
                  <c:v>99.7</c:v>
                </c:pt>
                <c:pt idx="8">
                  <c:v>99.7</c:v>
                </c:pt>
                <c:pt idx="9">
                  <c:v>99.7</c:v>
                </c:pt>
                <c:pt idx="10">
                  <c:v>99.7</c:v>
                </c:pt>
                <c:pt idx="11">
                  <c:v>99.7</c:v>
                </c:pt>
                <c:pt idx="12">
                  <c:v>99.7</c:v>
                </c:pt>
                <c:pt idx="13">
                  <c:v>99.7</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19-84B1-46B2-904C-BDC0DABFCA5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4B1-46B2-904C-BDC0DABFCA5F}"/>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4B1-46B2-904C-BDC0DABFCA5F}"/>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4B1-46B2-904C-BDC0DABFCA5F}"/>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4B1-46B2-904C-BDC0DABFCA5F}"/>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4B1-46B2-904C-BDC0DABFCA5F}"/>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4B1-46B2-904C-BDC0DABFCA5F}"/>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4B1-46B2-904C-BDC0DABFCA5F}"/>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4B1-46B2-904C-BDC0DABFCA5F}"/>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4B1-46B2-904C-BDC0DABFCA5F}"/>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4B1-46B2-904C-BDC0DABFCA5F}"/>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84B1-46B2-904C-BDC0DABFCA5F}"/>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84B1-46B2-904C-BDC0DABFCA5F}"/>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2251-41CF-B648-49DFCA55B1D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2251-41CF-B648-49DFCA55B1D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251-41CF-B648-49DFCA55B1D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8C-4E78-B3F2-8CB350B351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99.6</c:v>
                </c:pt>
                <c:pt idx="12">
                  <c:v>99.8</c:v>
                </c:pt>
                <c:pt idx="13">
                  <c:v>99.7</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6-84B1-46B2-904C-BDC0DABFCA5F}"/>
            </c:ext>
          </c:extLst>
        </c:ser>
        <c:dLbls>
          <c:showLegendKey val="0"/>
          <c:showVal val="0"/>
          <c:showCatName val="0"/>
          <c:showSerName val="0"/>
          <c:showPercent val="0"/>
          <c:showBubbleSize val="0"/>
        </c:dLbls>
        <c:axId val="89389696"/>
        <c:axId val="89940352"/>
      </c:scatterChart>
      <c:valAx>
        <c:axId val="89389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0352"/>
        <c:crosses val="autoZero"/>
        <c:crossBetween val="midCat"/>
        <c:majorUnit val="5"/>
      </c:valAx>
      <c:valAx>
        <c:axId val="89940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96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520-4581-8256-52FDEF47483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520-4581-8256-52FDEF47483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520-4581-8256-52FDEF474838}"/>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520-4581-8256-52FDEF474838}"/>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520-4581-8256-52FDEF474838}"/>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520-4581-8256-52FDEF474838}"/>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520-4581-8256-52FDEF474838}"/>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DA-44AF-B961-E3B933D7B46F}"/>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DA-44AF-B961-E3B933D7B46F}"/>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DA-44AF-B961-E3B933D7B46F}"/>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DA-44AF-B961-E3B933D7B46F}"/>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81DA-44AF-B961-E3B933D7B46F}"/>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1DA-44AF-B961-E3B933D7B46F}"/>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DA-44AF-B961-E3B933D7B46F}"/>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1DA-44AF-B961-E3B933D7B46F}"/>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1DA-44AF-B961-E3B933D7B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94.4</c:v>
                </c:pt>
                <c:pt idx="12">
                  <c:v>95.5</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95</c:v>
                </c:pt>
                <c:pt idx="9">
                  <c:v>95</c:v>
                </c:pt>
                <c:pt idx="10">
                  <c:v>95</c:v>
                </c:pt>
                <c:pt idx="11">
                  <c:v>95</c:v>
                </c:pt>
                <c:pt idx="12">
                  <c:v>95</c:v>
                </c:pt>
                <c:pt idx="13">
                  <c:v>95</c:v>
                </c:pt>
                <c:pt idx="14">
                  <c:v>95</c:v>
                </c:pt>
                <c:pt idx="15">
                  <c:v>95</c:v>
                </c:pt>
                <c:pt idx="16">
                  <c:v>95</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43.1</c:v>
                </c:pt>
                <c:pt idx="1">
                  <c:v>43.1</c:v>
                </c:pt>
                <c:pt idx="2">
                  <c:v>45.4</c:v>
                </c:pt>
                <c:pt idx="3">
                  <c:v>47.6</c:v>
                </c:pt>
                <c:pt idx="4">
                  <c:v>49.8</c:v>
                </c:pt>
                <c:pt idx="5">
                  <c:v>52</c:v>
                </c:pt>
                <c:pt idx="6">
                  <c:v>54.3</c:v>
                </c:pt>
                <c:pt idx="7">
                  <c:v>56.5</c:v>
                </c:pt>
                <c:pt idx="8">
                  <c:v>58.7</c:v>
                </c:pt>
                <c:pt idx="9">
                  <c:v>60.9</c:v>
                </c:pt>
                <c:pt idx="10">
                  <c:v>63.1</c:v>
                </c:pt>
                <c:pt idx="11">
                  <c:v>65.400000000000006</c:v>
                </c:pt>
                <c:pt idx="12">
                  <c:v>67.599999999999994</c:v>
                </c:pt>
                <c:pt idx="13">
                  <c:v>69.8</c:v>
                </c:pt>
                <c:pt idx="14">
                  <c:v>72</c:v>
                </c:pt>
                <c:pt idx="15">
                  <c:v>74.2</c:v>
                </c:pt>
                <c:pt idx="16">
                  <c:v>76.5</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E520-4581-8256-52FDEF47483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E520-4581-8256-52FDEF47483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E520-4581-8256-52FDEF474838}"/>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520-4581-8256-52FDEF474838}"/>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E520-4581-8256-52FDEF474838}"/>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E520-4581-8256-52FDEF474838}"/>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E520-4581-8256-52FDEF474838}"/>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E520-4581-8256-52FDEF474838}"/>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E520-4581-8256-52FDEF474838}"/>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520-4581-8256-52FDEF474838}"/>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E520-4581-8256-52FDEF474838}"/>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915-4820-9D31-2C866C9989BE}"/>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15-4820-9D31-2C866C9989BE}"/>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2915-4820-9D31-2C866C9989BE}"/>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1DA-44AF-B961-E3B933D7B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57.1</c:v>
                </c:pt>
                <c:pt idx="1">
                  <c:v>51.9</c:v>
                </c:pt>
                <c:pt idx="2">
                  <c:v>52.6</c:v>
                </c:pt>
                <c:pt idx="3">
                  <c:v>54.6</c:v>
                </c:pt>
                <c:pt idx="4">
                  <c:v>#N/A</c:v>
                </c:pt>
                <c:pt idx="5">
                  <c:v>55.9</c:v>
                </c:pt>
                <c:pt idx="6">
                  <c:v>52.2</c:v>
                </c:pt>
                <c:pt idx="7">
                  <c:v>52.3</c:v>
                </c:pt>
                <c:pt idx="8">
                  <c:v>59.2</c:v>
                </c:pt>
                <c:pt idx="9">
                  <c:v>58.6</c:v>
                </c:pt>
                <c:pt idx="10">
                  <c:v>#N/A</c:v>
                </c:pt>
                <c:pt idx="11">
                  <c:v>73.7</c:v>
                </c:pt>
                <c:pt idx="12">
                  <c:v>87.3</c:v>
                </c:pt>
                <c:pt idx="13">
                  <c:v>#N/A</c:v>
                </c:pt>
                <c:pt idx="14">
                  <c:v>75.599999999999994</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3-E520-4581-8256-52FDEF47483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520-4581-8256-52FDEF47483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520-4581-8256-52FDEF47483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520-4581-8256-52FDEF474838}"/>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520-4581-8256-52FDEF474838}"/>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520-4581-8256-52FDEF474838}"/>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520-4581-8256-52FDEF474838}"/>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520-4581-8256-52FDEF474838}"/>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520-4581-8256-52FDEF474838}"/>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520-4581-8256-52FDEF474838}"/>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520-4581-8256-52FDEF474838}"/>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520-4581-8256-52FDEF474838}"/>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520-4581-8256-52FDEF474838}"/>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15-4820-9D31-2C866C9989BE}"/>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915-4820-9D31-2C866C9989BE}"/>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915-4820-9D31-2C866C9989BE}"/>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1DA-44AF-B961-E3B933D7B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0-E520-4581-8256-52FDEF474838}"/>
            </c:ext>
          </c:extLst>
        </c:ser>
        <c:dLbls>
          <c:showLegendKey val="0"/>
          <c:showVal val="0"/>
          <c:showCatName val="0"/>
          <c:showSerName val="0"/>
          <c:showPercent val="0"/>
          <c:showBubbleSize val="0"/>
        </c:dLbls>
        <c:axId val="91885568"/>
        <c:axId val="91887104"/>
      </c:scatterChart>
      <c:valAx>
        <c:axId val="9188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87104"/>
        <c:crosses val="autoZero"/>
        <c:crossBetween val="midCat"/>
        <c:majorUnit val="5"/>
      </c:valAx>
      <c:valAx>
        <c:axId val="918871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855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555-40EB-B375-E26B111790E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555-40EB-B375-E26B111790E1}"/>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555-40EB-B375-E26B111790E1}"/>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555-40EB-B375-E26B111790E1}"/>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555-40EB-B375-E26B111790E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555-40EB-B375-E26B111790E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555-40EB-B375-E26B111790E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BC-4978-9567-1CD7416B3268}"/>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BC-4978-9567-1CD7416B3268}"/>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BC-4978-9567-1CD7416B3268}"/>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BC-4978-9567-1CD7416B3268}"/>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85BC-4978-9567-1CD7416B3268}"/>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5BC-4978-9567-1CD7416B326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85BC-4978-9567-1CD7416B3268}"/>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BC-4978-9567-1CD7416B326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5BC-4978-9567-1CD7416B32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97.159090909090907</c:v>
                </c:pt>
                <c:pt idx="12">
                  <c:v>97.076023391812853</c:v>
                </c:pt>
                <c:pt idx="13">
                  <c:v>97.633136094674555</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97.3</c:v>
                </c:pt>
                <c:pt idx="9">
                  <c:v>97.3</c:v>
                </c:pt>
                <c:pt idx="10">
                  <c:v>97.3</c:v>
                </c:pt>
                <c:pt idx="11">
                  <c:v>97.3</c:v>
                </c:pt>
                <c:pt idx="12">
                  <c:v>97.3</c:v>
                </c:pt>
                <c:pt idx="13">
                  <c:v>97.3</c:v>
                </c:pt>
                <c:pt idx="14">
                  <c:v>97.3</c:v>
                </c:pt>
                <c:pt idx="15">
                  <c:v>97.3</c:v>
                </c:pt>
                <c:pt idx="16">
                  <c:v>97.3</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88.7</c:v>
                </c:pt>
                <c:pt idx="9">
                  <c:v>88.7</c:v>
                </c:pt>
                <c:pt idx="10">
                  <c:v>88.7</c:v>
                </c:pt>
                <c:pt idx="11">
                  <c:v>88.7</c:v>
                </c:pt>
                <c:pt idx="12">
                  <c:v>88.7</c:v>
                </c:pt>
                <c:pt idx="13">
                  <c:v>88.7</c:v>
                </c:pt>
                <c:pt idx="14">
                  <c:v>88.7</c:v>
                </c:pt>
                <c:pt idx="15">
                  <c:v>88.7</c:v>
                </c:pt>
                <c:pt idx="16">
                  <c:v>88.7</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555-40EB-B375-E26B111790E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555-40EB-B375-E26B111790E1}"/>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555-40EB-B375-E26B111790E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555-40EB-B375-E26B111790E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555-40EB-B375-E26B111790E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555-40EB-B375-E26B111790E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555-40EB-B375-E26B111790E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555-40EB-B375-E26B111790E1}"/>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555-40EB-B375-E26B111790E1}"/>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2555-40EB-B375-E26B111790E1}"/>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0C93-4B84-988D-289C4DF696F6}"/>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0C93-4B84-988D-289C4DF696F6}"/>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C93-4B84-988D-289C4DF696F6}"/>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5BC-4978-9567-1CD7416B32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78.977272727272734</c:v>
                </c:pt>
                <c:pt idx="12">
                  <c:v>93.567251461988292</c:v>
                </c:pt>
                <c:pt idx="13">
                  <c:v>93.491124260355036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3-2555-40EB-B375-E26B111790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555-40EB-B375-E26B111790E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555-40EB-B375-E26B111790E1}"/>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555-40EB-B375-E26B111790E1}"/>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555-40EB-B375-E26B111790E1}"/>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555-40EB-B375-E26B111790E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555-40EB-B375-E26B111790E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555-40EB-B375-E26B111790E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555-40EB-B375-E26B111790E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555-40EB-B375-E26B111790E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555-40EB-B375-E26B111790E1}"/>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555-40EB-B375-E26B111790E1}"/>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555-40EB-B375-E26B111790E1}"/>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C93-4B84-988D-289C4DF696F6}"/>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C93-4B84-988D-289C4DF696F6}"/>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C93-4B84-988D-289C4DF696F6}"/>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5BC-4978-9567-1CD7416B32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0-2555-40EB-B375-E26B111790E1}"/>
            </c:ext>
          </c:extLst>
        </c:ser>
        <c:dLbls>
          <c:showLegendKey val="0"/>
          <c:showVal val="0"/>
          <c:showCatName val="0"/>
          <c:showSerName val="0"/>
          <c:showPercent val="0"/>
          <c:showBubbleSize val="0"/>
        </c:dLbls>
        <c:axId val="93632000"/>
        <c:axId val="93633536"/>
      </c:scatterChart>
      <c:valAx>
        <c:axId val="93632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3536"/>
        <c:crosses val="autoZero"/>
        <c:crossBetween val="midCat"/>
        <c:majorUnit val="5"/>
      </c:valAx>
      <c:valAx>
        <c:axId val="936335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20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AF-440D-BF27-069E7D0E9C6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AF-440D-BF27-069E7D0E9C62}"/>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AF-440D-BF27-069E7D0E9C62}"/>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AF-440D-BF27-069E7D0E9C62}"/>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AF-440D-BF27-069E7D0E9C62}"/>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AF-440D-BF27-069E7D0E9C62}"/>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1BD-4855-9662-BAEEFEC1C5DE}"/>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1BD-4855-9662-BAEEFEC1C5DE}"/>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1BD-4855-9662-BAEEFEC1C5DE}"/>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1BD-4855-9662-BAEEFEC1C5DE}"/>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31BD-4855-9662-BAEEFEC1C5DE}"/>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31BD-4855-9662-BAEEFEC1C5DE}"/>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31BD-4855-9662-BAEEFEC1C5DE}"/>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1BD-4855-9662-BAEEFEC1C5DE}"/>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1BD-4855-9662-BAEEFEC1C5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89.6</c:v>
                </c:pt>
                <c:pt idx="12">
                  <c:v>88.6</c:v>
                </c:pt>
                <c:pt idx="13">
                  <c:v>88.6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88.9</c:v>
                </c:pt>
                <c:pt idx="9">
                  <c:v>88.9</c:v>
                </c:pt>
                <c:pt idx="10">
                  <c:v>88.9</c:v>
                </c:pt>
                <c:pt idx="11">
                  <c:v>88.9</c:v>
                </c:pt>
                <c:pt idx="12">
                  <c:v>88.9</c:v>
                </c:pt>
                <c:pt idx="13">
                  <c:v>88.9</c:v>
                </c:pt>
                <c:pt idx="14">
                  <c:v>88.9</c:v>
                </c:pt>
                <c:pt idx="15">
                  <c:v>88.9</c:v>
                </c:pt>
                <c:pt idx="16">
                  <c:v>88.9</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47</c:v>
                </c:pt>
                <c:pt idx="1">
                  <c:v>47</c:v>
                </c:pt>
                <c:pt idx="2">
                  <c:v>48.5</c:v>
                </c:pt>
                <c:pt idx="3">
                  <c:v>49.9</c:v>
                </c:pt>
                <c:pt idx="4">
                  <c:v>51.3</c:v>
                </c:pt>
                <c:pt idx="5">
                  <c:v>52.7</c:v>
                </c:pt>
                <c:pt idx="6">
                  <c:v>54.2</c:v>
                </c:pt>
                <c:pt idx="7">
                  <c:v>55.6</c:v>
                </c:pt>
                <c:pt idx="8">
                  <c:v>57</c:v>
                </c:pt>
                <c:pt idx="9">
                  <c:v>58.4</c:v>
                </c:pt>
                <c:pt idx="10">
                  <c:v>59.9</c:v>
                </c:pt>
                <c:pt idx="11">
                  <c:v>61.3</c:v>
                </c:pt>
                <c:pt idx="12">
                  <c:v>62.7</c:v>
                </c:pt>
                <c:pt idx="13">
                  <c:v>64.099999999999994</c:v>
                </c:pt>
                <c:pt idx="14">
                  <c:v>65.5</c:v>
                </c:pt>
                <c:pt idx="15">
                  <c:v>67</c:v>
                </c:pt>
                <c:pt idx="16">
                  <c:v>68.400000000000006</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2BAF-440D-BF27-069E7D0E9C6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2BAF-440D-BF27-069E7D0E9C62}"/>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BAF-440D-BF27-069E7D0E9C62}"/>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2BAF-440D-BF27-069E7D0E9C62}"/>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2BAF-440D-BF27-069E7D0E9C62}"/>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2BAF-440D-BF27-069E7D0E9C62}"/>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2BAF-440D-BF27-069E7D0E9C62}"/>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2BAF-440D-BF27-069E7D0E9C62}"/>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BAF-440D-BF27-069E7D0E9C62}"/>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2BAF-440D-BF27-069E7D0E9C62}"/>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476E-4A7E-88DB-E876D2F2504F}"/>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476E-4A7E-88DB-E876D2F2504F}"/>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476E-4A7E-88DB-E876D2F2504F}"/>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1BD-4855-9662-BAEEFEC1C5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56.8</c:v>
                </c:pt>
                <c:pt idx="1">
                  <c:v>54.5</c:v>
                </c:pt>
                <c:pt idx="2">
                  <c:v>55.5</c:v>
                </c:pt>
                <c:pt idx="3">
                  <c:v>55.4</c:v>
                </c:pt>
                <c:pt idx="4">
                  <c:v>#N/A</c:v>
                </c:pt>
                <c:pt idx="5">
                  <c:v>54.4</c:v>
                </c:pt>
                <c:pt idx="6">
                  <c:v>52.4</c:v>
                </c:pt>
                <c:pt idx="7">
                  <c:v>51.7</c:v>
                </c:pt>
                <c:pt idx="8">
                  <c:v>54.2</c:v>
                </c:pt>
                <c:pt idx="9">
                  <c:v>56.5</c:v>
                </c:pt>
                <c:pt idx="10">
                  <c:v>#N/A</c:v>
                </c:pt>
                <c:pt idx="11">
                  <c:v>55.5</c:v>
                </c:pt>
                <c:pt idx="12">
                  <c:v>68.3</c:v>
                </c:pt>
                <c:pt idx="13">
                  <c:v>71.400000000000006</c:v>
                </c:pt>
                <c:pt idx="14">
                  <c:v>82.94</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3-2BAF-440D-BF27-069E7D0E9C6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BAF-440D-BF27-069E7D0E9C6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BAF-440D-BF27-069E7D0E9C62}"/>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BAF-440D-BF27-069E7D0E9C62}"/>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BAF-440D-BF27-069E7D0E9C62}"/>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BAF-440D-BF27-069E7D0E9C62}"/>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BAF-440D-BF27-069E7D0E9C62}"/>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BAF-440D-BF27-069E7D0E9C62}"/>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BAF-440D-BF27-069E7D0E9C62}"/>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BAF-440D-BF27-069E7D0E9C62}"/>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BAF-440D-BF27-069E7D0E9C62}"/>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BAF-440D-BF27-069E7D0E9C62}"/>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BAF-440D-BF27-069E7D0E9C62}"/>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76E-4A7E-88DB-E876D2F2504F}"/>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76E-4A7E-88DB-E876D2F2504F}"/>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76E-4A7E-88DB-E876D2F2504F}"/>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1BD-4855-9662-BAEEFEC1C5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0-2BAF-440D-BF27-069E7D0E9C62}"/>
            </c:ext>
          </c:extLst>
        </c:ser>
        <c:dLbls>
          <c:showLegendKey val="0"/>
          <c:showVal val="0"/>
          <c:showCatName val="0"/>
          <c:showSerName val="0"/>
          <c:showPercent val="0"/>
          <c:showBubbleSize val="0"/>
        </c:dLbls>
        <c:axId val="94240128"/>
        <c:axId val="94327936"/>
      </c:scatterChart>
      <c:valAx>
        <c:axId val="94240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7936"/>
        <c:crosses val="autoZero"/>
        <c:crossBetween val="midCat"/>
        <c:majorUnit val="5"/>
      </c:valAx>
      <c:valAx>
        <c:axId val="943279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401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80.099999999999994</c:v>
                </c:pt>
                <c:pt idx="9">
                  <c:v>80.099999999999994</c:v>
                </c:pt>
                <c:pt idx="10">
                  <c:v>80.099999999999994</c:v>
                </c:pt>
                <c:pt idx="11">
                  <c:v>80.099999999999994</c:v>
                </c:pt>
                <c:pt idx="12">
                  <c:v>80.099999999999994</c:v>
                </c:pt>
                <c:pt idx="13">
                  <c:v>80.099999999999994</c:v>
                </c:pt>
                <c:pt idx="14">
                  <c:v>80.099999999999994</c:v>
                </c:pt>
                <c:pt idx="15">
                  <c:v>80.099999999999994</c:v>
                </c:pt>
                <c:pt idx="16">
                  <c:v>80.099999999999994</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742-440A-964F-445422B5FE6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742-440A-964F-445422B5FE6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742-440A-964F-445422B5FE6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742-440A-964F-445422B5FE6C}"/>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742-440A-964F-445422B5FE6C}"/>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742-440A-964F-445422B5FE6C}"/>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742-440A-964F-445422B5FE6C}"/>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742-440A-964F-445422B5FE6C}"/>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742-440A-964F-445422B5FE6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742-440A-964F-445422B5FE6C}"/>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742-440A-964F-445422B5FE6C}"/>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742-440A-964F-445422B5FE6C}"/>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C66-4E24-8E48-5CCF1A5A15F1}"/>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66-4E24-8E48-5CCF1A5A15F1}"/>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66-4E24-8E48-5CCF1A5A15F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E53-49B0-A095-E1F20AA268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79.508482935490221</c:v>
                </c:pt>
                <c:pt idx="12">
                  <c:v>80.105494289090188</c:v>
                </c:pt>
                <c:pt idx="13">
                  <c:v>80.827507706900647</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54.1</c:v>
                </c:pt>
                <c:pt idx="1">
                  <c:v>54.1</c:v>
                </c:pt>
                <c:pt idx="2">
                  <c:v>55.2</c:v>
                </c:pt>
                <c:pt idx="3">
                  <c:v>56.2</c:v>
                </c:pt>
                <c:pt idx="4">
                  <c:v>57.3</c:v>
                </c:pt>
                <c:pt idx="5">
                  <c:v>58.4</c:v>
                </c:pt>
                <c:pt idx="6">
                  <c:v>59.4</c:v>
                </c:pt>
                <c:pt idx="7">
                  <c:v>60.5</c:v>
                </c:pt>
                <c:pt idx="8">
                  <c:v>61.6</c:v>
                </c:pt>
                <c:pt idx="9">
                  <c:v>62.7</c:v>
                </c:pt>
                <c:pt idx="10">
                  <c:v>63.7</c:v>
                </c:pt>
                <c:pt idx="11">
                  <c:v>64.8</c:v>
                </c:pt>
                <c:pt idx="12">
                  <c:v>65.900000000000006</c:v>
                </c:pt>
                <c:pt idx="13">
                  <c:v>66.900000000000006</c:v>
                </c:pt>
                <c:pt idx="14">
                  <c:v>68</c:v>
                </c:pt>
                <c:pt idx="15">
                  <c:v>69.099999999999994</c:v>
                </c:pt>
                <c:pt idx="16">
                  <c:v>70.2</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742-440A-964F-445422B5FE6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742-440A-964F-445422B5FE6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742-440A-964F-445422B5FE6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742-440A-964F-445422B5FE6C}"/>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742-440A-964F-445422B5FE6C}"/>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742-440A-964F-445422B5FE6C}"/>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742-440A-964F-445422B5FE6C}"/>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742-440A-964F-445422B5FE6C}"/>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742-440A-964F-445422B5FE6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742-440A-964F-445422B5FE6C}"/>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742-440A-964F-445422B5FE6C}"/>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742-440A-964F-445422B5FE6C}"/>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66-4E24-8E48-5CCF1A5A15F1}"/>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66-4E24-8E48-5CCF1A5A15F1}"/>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66-4E24-8E48-5CCF1A5A15F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E53-49B0-A095-E1F20AA268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60.86289612676056</c:v>
                </c:pt>
                <c:pt idx="1">
                  <c:v>58.671718918918913</c:v>
                </c:pt>
                <c:pt idx="2">
                  <c:v>59.274761399787913</c:v>
                </c:pt>
                <c:pt idx="3">
                  <c:v>59.910171619924647</c:v>
                </c:pt>
                <c:pt idx="4">
                  <c:v>#N/A</c:v>
                </c:pt>
                <c:pt idx="5">
                  <c:v>58.74616659759635</c:v>
                </c:pt>
                <c:pt idx="6">
                  <c:v>58.966872682323853</c:v>
                </c:pt>
                <c:pt idx="7">
                  <c:v>58.969353193225871</c:v>
                </c:pt>
                <c:pt idx="8">
                  <c:v>61.794085365853654</c:v>
                </c:pt>
                <c:pt idx="9">
                  <c:v>63.605567928730508</c:v>
                </c:pt>
                <c:pt idx="10">
                  <c:v>#N/A</c:v>
                </c:pt>
                <c:pt idx="11">
                  <c:v>59.783093312290404</c:v>
                </c:pt>
                <c:pt idx="12">
                  <c:v>74.973276880661672</c:v>
                </c:pt>
                <c:pt idx="13">
                  <c:v>76.389281479724929</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65.900000000000006</c:v>
                </c:pt>
                <c:pt idx="13">
                  <c:v>66.900000000000006</c:v>
                </c:pt>
                <c:pt idx="14">
                  <c:v>68</c:v>
                </c:pt>
                <c:pt idx="15">
                  <c:v>69.099999999999994</c:v>
                </c:pt>
                <c:pt idx="16">
                  <c:v>70.2</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742-440A-964F-445422B5FE6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742-440A-964F-445422B5FE6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742-440A-964F-445422B5FE6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B742-440A-964F-445422B5FE6C}"/>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B742-440A-964F-445422B5FE6C}"/>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B742-440A-964F-445422B5FE6C}"/>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B742-440A-964F-445422B5FE6C}"/>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B742-440A-964F-445422B5FE6C}"/>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B742-440A-964F-445422B5FE6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B742-440A-964F-445422B5FE6C}"/>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B742-440A-964F-445422B5FE6C}"/>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B742-440A-964F-445422B5FE6C}"/>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C66-4E24-8E48-5CCF1A5A15F1}"/>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C66-4E24-8E48-5CCF1A5A15F1}"/>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C66-4E24-8E48-5CCF1A5A15F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E53-49B0-A095-E1F20AA268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78.099999999999994</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5666176"/>
        <c:axId val="95667712"/>
      </c:scatterChart>
      <c:valAx>
        <c:axId val="95666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7712"/>
        <c:crosses val="autoZero"/>
        <c:crossBetween val="midCat"/>
        <c:majorUnit val="5"/>
      </c:valAx>
      <c:valAx>
        <c:axId val="95667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617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D7-4191-AA5A-674344155E1B}"/>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D7-4191-AA5A-674344155E1B}"/>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ED7-4191-AA5A-674344155E1B}"/>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ED7-4191-AA5A-674344155E1B}"/>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ED7-4191-AA5A-674344155E1B}"/>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ED7-4191-AA5A-674344155E1B}"/>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ED7-4191-AA5A-674344155E1B}"/>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ED7-4191-AA5A-674344155E1B}"/>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ED7-4191-AA5A-674344155E1B}"/>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ED7-4191-AA5A-674344155E1B}"/>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B80-499D-9475-8D3BDB2145B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B80-499D-9475-8D3BDB2145B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B80-499D-9475-8D3BDB2145B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448-4C09-A2F9-E419E971D6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ED7-4191-AA5A-674344155E1B}"/>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ED7-4191-AA5A-674344155E1B}"/>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ED7-4191-AA5A-674344155E1B}"/>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ED7-4191-AA5A-674344155E1B}"/>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ED7-4191-AA5A-674344155E1B}"/>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ED7-4191-AA5A-674344155E1B}"/>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ED7-4191-AA5A-674344155E1B}"/>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ED7-4191-AA5A-674344155E1B}"/>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ED7-4191-AA5A-674344155E1B}"/>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ED7-4191-AA5A-674344155E1B}"/>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ED7-4191-AA5A-674344155E1B}"/>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ED7-4191-AA5A-674344155E1B}"/>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B80-499D-9475-8D3BDB2145B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B80-499D-9475-8D3BDB2145B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B80-499D-9475-8D3BDB2145B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448-4C09-A2F9-E419E971D6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ED7-4191-AA5A-674344155E1B}"/>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ED7-4191-AA5A-674344155E1B}"/>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AED7-4191-AA5A-674344155E1B}"/>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ED7-4191-AA5A-674344155E1B}"/>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ED7-4191-AA5A-674344155E1B}"/>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AED7-4191-AA5A-674344155E1B}"/>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ED7-4191-AA5A-674344155E1B}"/>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AED7-4191-AA5A-674344155E1B}"/>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AED7-4191-AA5A-674344155E1B}"/>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AED7-4191-AA5A-674344155E1B}"/>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B80-499D-9475-8D3BDB2145B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B80-499D-9475-8D3BDB2145B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B80-499D-9475-8D3BDB2145B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448-4C09-A2F9-E419E971D6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7471104"/>
        <c:axId val="97489280"/>
      </c:scatterChart>
      <c:valAx>
        <c:axId val="97471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89280"/>
        <c:crosses val="autoZero"/>
        <c:crossBetween val="midCat"/>
        <c:majorUnit val="5"/>
      </c:valAx>
      <c:valAx>
        <c:axId val="974892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71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22-4E43-B6D4-4D4F20D0EB7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22-4E43-B6D4-4D4F20D0EB7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B22-4E43-B6D4-4D4F20D0EB7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B22-4E43-B6D4-4D4F20D0EB7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B22-4E43-B6D4-4D4F20D0EB7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22-4E43-B6D4-4D4F20D0EB7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B22-4E43-B6D4-4D4F20D0EB7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B22-4E43-B6D4-4D4F20D0EB76}"/>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B22-4E43-B6D4-4D4F20D0EB76}"/>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B22-4E43-B6D4-4D4F20D0EB76}"/>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A2-4DCE-BF75-A10E27ADC5A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A2-4DCE-BF75-A10E27ADC5A7}"/>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A2-4DCE-BF75-A10E27ADC5A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B2-4825-813F-13564751D8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B22-4E43-B6D4-4D4F20D0EB7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B22-4E43-B6D4-4D4F20D0EB7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B22-4E43-B6D4-4D4F20D0EB7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B22-4E43-B6D4-4D4F20D0EB76}"/>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B22-4E43-B6D4-4D4F20D0EB7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B22-4E43-B6D4-4D4F20D0EB7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B22-4E43-B6D4-4D4F20D0EB7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B22-4E43-B6D4-4D4F20D0EB7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B22-4E43-B6D4-4D4F20D0EB7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B22-4E43-B6D4-4D4F20D0EB76}"/>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B22-4E43-B6D4-4D4F20D0EB76}"/>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B22-4E43-B6D4-4D4F20D0EB76}"/>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A2-4DCE-BF75-A10E27ADC5A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A2-4DCE-BF75-A10E27ADC5A7}"/>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A2-4DCE-BF75-A10E27ADC5A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1B2-4825-813F-13564751D8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B22-4E43-B6D4-4D4F20D0EB7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B22-4E43-B6D4-4D4F20D0EB7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3B22-4E43-B6D4-4D4F20D0EB7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3B22-4E43-B6D4-4D4F20D0EB7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3B22-4E43-B6D4-4D4F20D0EB7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3B22-4E43-B6D4-4D4F20D0EB7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3B22-4E43-B6D4-4D4F20D0EB7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3B22-4E43-B6D4-4D4F20D0EB76}"/>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B22-4E43-B6D4-4D4F20D0EB76}"/>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3B22-4E43-B6D4-4D4F20D0EB76}"/>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A2-4DCE-BF75-A10E27ADC5A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1A2-4DCE-BF75-A10E27ADC5A7}"/>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1A2-4DCE-BF75-A10E27ADC5A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1B2-4825-813F-13564751D8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9296384"/>
        <c:axId val="99297920"/>
      </c:scatterChart>
      <c:valAx>
        <c:axId val="99296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7920"/>
        <c:crosses val="autoZero"/>
        <c:crossBetween val="midCat"/>
        <c:majorUnit val="5"/>
      </c:valAx>
      <c:valAx>
        <c:axId val="99297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63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51.9</c:v>
                </c:pt>
                <c:pt idx="1">
                  <c:v>51.9</c:v>
                </c:pt>
                <c:pt idx="2">
                  <c:v>53.6</c:v>
                </c:pt>
                <c:pt idx="3">
                  <c:v>55.3</c:v>
                </c:pt>
                <c:pt idx="4">
                  <c:v>57</c:v>
                </c:pt>
                <c:pt idx="5">
                  <c:v>58.7</c:v>
                </c:pt>
                <c:pt idx="6">
                  <c:v>60.3</c:v>
                </c:pt>
                <c:pt idx="7">
                  <c:v>62</c:v>
                </c:pt>
                <c:pt idx="8">
                  <c:v>63.7</c:v>
                </c:pt>
                <c:pt idx="9">
                  <c:v>65.400000000000006</c:v>
                </c:pt>
                <c:pt idx="10">
                  <c:v>67.099999999999994</c:v>
                </c:pt>
                <c:pt idx="11">
                  <c:v>68.8</c:v>
                </c:pt>
                <c:pt idx="12">
                  <c:v>70.5</c:v>
                </c:pt>
                <c:pt idx="13">
                  <c:v>72.2</c:v>
                </c:pt>
                <c:pt idx="14">
                  <c:v>73.900000000000006</c:v>
                </c:pt>
                <c:pt idx="15">
                  <c:v>75.599999999999994</c:v>
                </c:pt>
                <c:pt idx="16">
                  <c:v>77.3</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70.5</c:v>
                </c:pt>
                <c:pt idx="13">
                  <c:v>72.2</c:v>
                </c:pt>
                <c:pt idx="14">
                  <c:v>73.900000000000006</c:v>
                </c:pt>
                <c:pt idx="15">
                  <c:v>75.599999999999994</c:v>
                </c:pt>
                <c:pt idx="16">
                  <c:v>75.599999999999994</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23F-424E-B522-2603ABB5D4F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23F-424E-B522-2603ABB5D4F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23F-424E-B522-2603ABB5D4F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23F-424E-B522-2603ABB5D4F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23F-424E-B522-2603ABB5D4F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23F-424E-B522-2603ABB5D4F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23F-424E-B522-2603ABB5D4F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23F-424E-B522-2603ABB5D4F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23F-424E-B522-2603ABB5D4F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23F-424E-B522-2603ABB5D4F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23F-424E-B522-2603ABB5D4F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B8-4DAC-A46D-A7E3CD9D74D4}"/>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B8-4DAC-A46D-A7E3CD9D74D4}"/>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B8-4DAC-A46D-A7E3CD9D74D4}"/>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3A3-4ED0-880D-3BD79751FB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64.5</c:v>
                </c:pt>
                <c:pt idx="1">
                  <c:v>58.5</c:v>
                </c:pt>
                <c:pt idx="2">
                  <c:v>58</c:v>
                </c:pt>
                <c:pt idx="3">
                  <c:v>60.5</c:v>
                </c:pt>
                <c:pt idx="4">
                  <c:v>#N/A</c:v>
                </c:pt>
                <c:pt idx="5">
                  <c:v>60</c:v>
                </c:pt>
                <c:pt idx="6">
                  <c:v>59.8</c:v>
                </c:pt>
                <c:pt idx="7">
                  <c:v>58.4</c:v>
                </c:pt>
                <c:pt idx="8">
                  <c:v>63.7</c:v>
                </c:pt>
                <c:pt idx="9">
                  <c:v>64.099999999999994</c:v>
                </c:pt>
                <c:pt idx="10">
                  <c:v>#N/A</c:v>
                </c:pt>
                <c:pt idx="11">
                  <c:v>73.5</c:v>
                </c:pt>
                <c:pt idx="12">
                  <c:v>86.9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23F-424E-B522-2603ABB5D4F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23F-424E-B522-2603ABB5D4F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23F-424E-B522-2603ABB5D4F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23F-424E-B522-2603ABB5D4F0}"/>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23F-424E-B522-2603ABB5D4F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23F-424E-B522-2603ABB5D4F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23F-424E-B522-2603ABB5D4F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23F-424E-B522-2603ABB5D4F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23F-424E-B522-2603ABB5D4F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23F-424E-B522-2603ABB5D4F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23F-424E-B522-2603ABB5D4F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23F-424E-B522-2603ABB5D4F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0B8-4DAC-A46D-A7E3CD9D74D4}"/>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B8-4DAC-A46D-A7E3CD9D74D4}"/>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B8-4DAC-A46D-A7E3CD9D74D4}"/>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3A3-4ED0-880D-3BD79751FB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75.55</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90.5</c:v>
                </c:pt>
                <c:pt idx="9">
                  <c:v>90.5</c:v>
                </c:pt>
                <c:pt idx="10">
                  <c:v>90.5</c:v>
                </c:pt>
                <c:pt idx="11">
                  <c:v>90.5</c:v>
                </c:pt>
                <c:pt idx="12">
                  <c:v>90.5</c:v>
                </c:pt>
                <c:pt idx="13">
                  <c:v>90.5</c:v>
                </c:pt>
                <c:pt idx="14">
                  <c:v>90.5</c:v>
                </c:pt>
                <c:pt idx="15">
                  <c:v>90.5</c:v>
                </c:pt>
                <c:pt idx="16">
                  <c:v>90.5</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23F-424E-B522-2603ABB5D4F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23F-424E-B522-2603ABB5D4F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23F-424E-B522-2603ABB5D4F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B23F-424E-B522-2603ABB5D4F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B23F-424E-B522-2603ABB5D4F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B23F-424E-B522-2603ABB5D4F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B23F-424E-B522-2603ABB5D4F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B23F-424E-B522-2603ABB5D4F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B23F-424E-B522-2603ABB5D4F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B23F-424E-B522-2603ABB5D4F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B23F-424E-B522-2603ABB5D4F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0B8-4DAC-A46D-A7E3CD9D74D4}"/>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0B8-4DAC-A46D-A7E3CD9D74D4}"/>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0B8-4DAC-A46D-A7E3CD9D74D4}"/>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3A3-4ED0-880D-3BD79751FB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89.9</c:v>
                </c:pt>
                <c:pt idx="12">
                  <c:v>91.1</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113433216"/>
        <c:axId val="113643904"/>
      </c:scatterChart>
      <c:valAx>
        <c:axId val="113433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43904"/>
        <c:crosses val="autoZero"/>
        <c:crossBetween val="midCat"/>
        <c:majorUnit val="5"/>
      </c:valAx>
      <c:valAx>
        <c:axId val="113643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332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81.81</c:v>
                </c:pt>
                <c:pt idx="1">
                  <c:v>0</c:v>
                </c:pt>
                <c:pt idx="2">
                  <c:v>0</c:v>
                </c:pt>
                <c:pt idx="3">
                  <c:v>0</c:v>
                </c:pt>
                <c:pt idx="4">
                  <c:v>85.03</c:v>
                </c:pt>
                <c:pt idx="5">
                  <c:v>78.02</c:v>
                </c:pt>
              </c:numCache>
            </c:numRef>
          </c:val>
          <c:extLst xmlns:c16r2="http://schemas.microsoft.com/office/drawing/2015/06/chart">
            <c:ext xmlns:c16="http://schemas.microsoft.com/office/drawing/2014/chart" uri="{C3380CC4-5D6E-409C-BE32-E72D297353CC}">
              <c16:uniqueId val="{00000000-0629-4C64-B85B-8A5BADEA09C4}"/>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8.1797761290000004</c:v>
                </c:pt>
                <c:pt idx="1">
                  <c:v>96.597246130000002</c:v>
                </c:pt>
                <c:pt idx="2">
                  <c:v>100</c:v>
                </c:pt>
                <c:pt idx="3">
                  <c:v>97.676900000000003</c:v>
                </c:pt>
                <c:pt idx="4">
                  <c:v>3.4779291200000002</c:v>
                </c:pt>
                <c:pt idx="5">
                  <c:v>15.83</c:v>
                </c:pt>
              </c:numCache>
            </c:numRef>
          </c:val>
          <c:extLst xmlns:c16r2="http://schemas.microsoft.com/office/drawing/2015/06/chart">
            <c:ext xmlns:c16="http://schemas.microsoft.com/office/drawing/2014/chart" uri="{C3380CC4-5D6E-409C-BE32-E72D297353CC}">
              <c16:uniqueId val="{00000001-0629-4C64-B85B-8A5BADEA09C4}"/>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10.010223870000001</c:v>
                </c:pt>
                <c:pt idx="1">
                  <c:v>3.402753873</c:v>
                </c:pt>
                <c:pt idx="2">
                  <c:v>0</c:v>
                </c:pt>
                <c:pt idx="3">
                  <c:v>2.3231000000000002</c:v>
                </c:pt>
                <c:pt idx="4">
                  <c:v>11.49207088</c:v>
                </c:pt>
                <c:pt idx="5">
                  <c:v>6.15</c:v>
                </c:pt>
              </c:numCache>
            </c:numRef>
          </c:val>
          <c:extLst xmlns:c16r2="http://schemas.microsoft.com/office/drawing/2015/06/chart">
            <c:ext xmlns:c16="http://schemas.microsoft.com/office/drawing/2014/chart" uri="{C3380CC4-5D6E-409C-BE32-E72D297353CC}">
              <c16:uniqueId val="{00000002-0629-4C64-B85B-8A5BADEA09C4}"/>
            </c:ext>
          </c:extLst>
        </c:ser>
        <c:dLbls>
          <c:showLegendKey val="0"/>
          <c:showVal val="0"/>
          <c:showCatName val="0"/>
          <c:showSerName val="0"/>
          <c:showPercent val="0"/>
          <c:showBubbleSize val="0"/>
        </c:dLbls>
        <c:gapWidth val="25"/>
        <c:overlap val="100"/>
        <c:axId val="85626880"/>
        <c:axId val="85628416"/>
      </c:barChart>
      <c:catAx>
        <c:axId val="8562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auto val="1"/>
        <c:lblAlgn val="ctr"/>
        <c:lblOffset val="100"/>
        <c:noMultiLvlLbl val="0"/>
      </c:catAx>
      <c:valAx>
        <c:axId val="856284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68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87.3</c:v>
                </c:pt>
                <c:pt idx="9">
                  <c:v>87.3</c:v>
                </c:pt>
                <c:pt idx="10">
                  <c:v>87.3</c:v>
                </c:pt>
                <c:pt idx="11">
                  <c:v>87.3</c:v>
                </c:pt>
                <c:pt idx="12">
                  <c:v>87.3</c:v>
                </c:pt>
                <c:pt idx="13">
                  <c:v>87.3</c:v>
                </c:pt>
                <c:pt idx="14">
                  <c:v>87.3</c:v>
                </c:pt>
                <c:pt idx="15">
                  <c:v>87.3</c:v>
                </c:pt>
                <c:pt idx="16">
                  <c:v>87.3</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07-487B-B745-B6A6C06BFD5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07-487B-B745-B6A6C06BFD52}"/>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07-487B-B745-B6A6C06BFD52}"/>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07-487B-B745-B6A6C06BFD52}"/>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A07-487B-B745-B6A6C06BFD52}"/>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A07-487B-B745-B6A6C06BFD52}"/>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A07-487B-B745-B6A6C06BFD52}"/>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07-487B-B745-B6A6C06BFD52}"/>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07-487B-B745-B6A6C06BFD52}"/>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A07-487B-B745-B6A6C06BFD52}"/>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A25-42C2-AA2E-3BBB8B07F19A}"/>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A25-42C2-AA2E-3BBB8B07F19A}"/>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A25-42C2-AA2E-3BBB8B07F19A}"/>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43-42AF-906C-8880933B63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79.545454545454547</c:v>
                </c:pt>
                <c:pt idx="12">
                  <c:v>89.473684210526315</c:v>
                </c:pt>
                <c:pt idx="13">
                  <c:v>92.899408284023664</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A07-487B-B745-B6A6C06BFD5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A07-487B-B745-B6A6C06BFD52}"/>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A07-487B-B745-B6A6C06BFD52}"/>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A07-487B-B745-B6A6C06BFD52}"/>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A07-487B-B745-B6A6C06BFD52}"/>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A07-487B-B745-B6A6C06BFD52}"/>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A07-487B-B745-B6A6C06BFD52}"/>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A07-487B-B745-B6A6C06BFD52}"/>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A07-487B-B745-B6A6C06BFD52}"/>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A07-487B-B745-B6A6C06BFD52}"/>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A07-487B-B745-B6A6C06BFD52}"/>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A07-487B-B745-B6A6C06BFD52}"/>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A25-42C2-AA2E-3BBB8B07F19A}"/>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A25-42C2-AA2E-3BBB8B07F19A}"/>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A25-42C2-AA2E-3BBB8B07F19A}"/>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843-42AF-906C-8880933B63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94</c:v>
                </c:pt>
                <c:pt idx="9">
                  <c:v>94</c:v>
                </c:pt>
                <c:pt idx="10">
                  <c:v>94</c:v>
                </c:pt>
                <c:pt idx="11">
                  <c:v>94</c:v>
                </c:pt>
                <c:pt idx="12">
                  <c:v>94</c:v>
                </c:pt>
                <c:pt idx="13">
                  <c:v>94</c:v>
                </c:pt>
                <c:pt idx="14">
                  <c:v>94</c:v>
                </c:pt>
                <c:pt idx="15">
                  <c:v>94</c:v>
                </c:pt>
                <c:pt idx="16">
                  <c:v>94</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A07-487B-B745-B6A6C06BFD5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A07-487B-B745-B6A6C06BFD52}"/>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3A07-487B-B745-B6A6C06BFD52}"/>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3A07-487B-B745-B6A6C06BFD52}"/>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3A07-487B-B745-B6A6C06BFD52}"/>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3A07-487B-B745-B6A6C06BFD52}"/>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3A07-487B-B745-B6A6C06BFD52}"/>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3A07-487B-B745-B6A6C06BFD52}"/>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A07-487B-B745-B6A6C06BFD52}"/>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3A07-487B-B745-B6A6C06BFD52}"/>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A25-42C2-AA2E-3BBB8B07F19A}"/>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A25-42C2-AA2E-3BBB8B07F19A}"/>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A25-42C2-AA2E-3BBB8B07F19A}"/>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843-42AF-906C-8880933B63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95.454545454545453</c:v>
                </c:pt>
                <c:pt idx="12">
                  <c:v>90.643274853801174</c:v>
                </c:pt>
                <c:pt idx="13">
                  <c:v>95.857988165680467</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113993216"/>
        <c:axId val="113994752"/>
      </c:scatterChart>
      <c:valAx>
        <c:axId val="113993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94752"/>
        <c:crosses val="autoZero"/>
        <c:crossBetween val="midCat"/>
        <c:majorUnit val="5"/>
      </c:valAx>
      <c:valAx>
        <c:axId val="113994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932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54.6</c:v>
                </c:pt>
                <c:pt idx="1">
                  <c:v>54.6</c:v>
                </c:pt>
                <c:pt idx="2">
                  <c:v>55.5</c:v>
                </c:pt>
                <c:pt idx="3">
                  <c:v>56.4</c:v>
                </c:pt>
                <c:pt idx="4">
                  <c:v>57.3</c:v>
                </c:pt>
                <c:pt idx="5">
                  <c:v>58.2</c:v>
                </c:pt>
                <c:pt idx="6">
                  <c:v>59</c:v>
                </c:pt>
                <c:pt idx="7">
                  <c:v>59.9</c:v>
                </c:pt>
                <c:pt idx="8">
                  <c:v>60.8</c:v>
                </c:pt>
                <c:pt idx="9">
                  <c:v>61.7</c:v>
                </c:pt>
                <c:pt idx="10">
                  <c:v>62.5</c:v>
                </c:pt>
                <c:pt idx="11">
                  <c:v>63.4</c:v>
                </c:pt>
                <c:pt idx="12">
                  <c:v>64.3</c:v>
                </c:pt>
                <c:pt idx="13">
                  <c:v>65.2</c:v>
                </c:pt>
                <c:pt idx="14">
                  <c:v>66</c:v>
                </c:pt>
                <c:pt idx="15">
                  <c:v>66.900000000000006</c:v>
                </c:pt>
                <c:pt idx="16">
                  <c:v>67.8</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64.3</c:v>
                </c:pt>
                <c:pt idx="13">
                  <c:v>65.2</c:v>
                </c:pt>
                <c:pt idx="14">
                  <c:v>66</c:v>
                </c:pt>
                <c:pt idx="15">
                  <c:v>66.900000000000006</c:v>
                </c:pt>
                <c:pt idx="16">
                  <c:v>67.8</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C6-4D11-A451-D6ACB87E0B2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C6-4D11-A451-D6ACB87E0B2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3C6-4D11-A451-D6ACB87E0B2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3C6-4D11-A451-D6ACB87E0B2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3C6-4D11-A451-D6ACB87E0B2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3C6-4D11-A451-D6ACB87E0B2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3C6-4D11-A451-D6ACB87E0B2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3C6-4D11-A451-D6ACB87E0B2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C6-4D11-A451-D6ACB87E0B2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3C6-4D11-A451-D6ACB87E0B2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108-417E-9A46-AE6F6A9497C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08-417E-9A46-AE6F6A9497C7}"/>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108-417E-9A46-AE6F6A9497C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4F-4D95-B1BB-14E72A908D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60.3</c:v>
                </c:pt>
                <c:pt idx="1">
                  <c:v>58.7</c:v>
                </c:pt>
                <c:pt idx="2">
                  <c:v>59.5</c:v>
                </c:pt>
                <c:pt idx="3">
                  <c:v>59.8</c:v>
                </c:pt>
                <c:pt idx="4">
                  <c:v>#N/A</c:v>
                </c:pt>
                <c:pt idx="5">
                  <c:v>58.5</c:v>
                </c:pt>
                <c:pt idx="6">
                  <c:v>58.8</c:v>
                </c:pt>
                <c:pt idx="7">
                  <c:v>55.9</c:v>
                </c:pt>
                <c:pt idx="8">
                  <c:v>61.4</c:v>
                </c:pt>
                <c:pt idx="9">
                  <c:v>63.5</c:v>
                </c:pt>
                <c:pt idx="10">
                  <c:v>#N/A</c:v>
                </c:pt>
                <c:pt idx="11">
                  <c:v>56</c:v>
                </c:pt>
                <c:pt idx="12">
                  <c:v>71.8</c:v>
                </c:pt>
                <c:pt idx="13">
                  <c:v>75.7</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3C6-4D11-A451-D6ACB87E0B2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3C6-4D11-A451-D6ACB87E0B2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3C6-4D11-A451-D6ACB87E0B2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3C6-4D11-A451-D6ACB87E0B20}"/>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3C6-4D11-A451-D6ACB87E0B2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3C6-4D11-A451-D6ACB87E0B2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3C6-4D11-A451-D6ACB87E0B2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3C6-4D11-A451-D6ACB87E0B2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3C6-4D11-A451-D6ACB87E0B2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3C6-4D11-A451-D6ACB87E0B2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3C6-4D11-A451-D6ACB87E0B2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3C6-4D11-A451-D6ACB87E0B2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108-417E-9A46-AE6F6A9497C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108-417E-9A46-AE6F6A9497C7}"/>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108-417E-9A46-AE6F6A9497C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4F-4D95-B1BB-14E72A908D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80.27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78</c:v>
                </c:pt>
                <c:pt idx="9">
                  <c:v>78</c:v>
                </c:pt>
                <c:pt idx="10">
                  <c:v>78</c:v>
                </c:pt>
                <c:pt idx="11">
                  <c:v>78</c:v>
                </c:pt>
                <c:pt idx="12">
                  <c:v>78</c:v>
                </c:pt>
                <c:pt idx="13">
                  <c:v>78</c:v>
                </c:pt>
                <c:pt idx="14">
                  <c:v>78</c:v>
                </c:pt>
                <c:pt idx="15">
                  <c:v>78</c:v>
                </c:pt>
                <c:pt idx="16">
                  <c:v>78</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3C6-4D11-A451-D6ACB87E0B2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3C6-4D11-A451-D6ACB87E0B2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3C6-4D11-A451-D6ACB87E0B2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3C6-4D11-A451-D6ACB87E0B2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3C6-4D11-A451-D6ACB87E0B2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3C6-4D11-A451-D6ACB87E0B2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3C6-4D11-A451-D6ACB87E0B2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3C6-4D11-A451-D6ACB87E0B2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3C6-4D11-A451-D6ACB87E0B2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3C6-4D11-A451-D6ACB87E0B2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83C6-4D11-A451-D6ACB87E0B2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108-417E-9A46-AE6F6A9497C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108-417E-9A46-AE6F6A9497C7}"/>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108-417E-9A46-AE6F6A9497C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4F-4D95-B1BB-14E72A908D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76.599999999999994</c:v>
                </c:pt>
                <c:pt idx="12">
                  <c:v>77.3</c:v>
                </c:pt>
                <c:pt idx="13">
                  <c:v>80.2</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21610240"/>
        <c:axId val="121611776"/>
      </c:scatterChart>
      <c:valAx>
        <c:axId val="121610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611776"/>
        <c:crosses val="autoZero"/>
        <c:crossBetween val="midCat"/>
        <c:majorUnit val="5"/>
      </c:valAx>
      <c:valAx>
        <c:axId val="1216117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6102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69.609573889999993</c:v>
                </c:pt>
                <c:pt idx="1">
                  <c:v>0</c:v>
                </c:pt>
                <c:pt idx="2">
                  <c:v>0</c:v>
                </c:pt>
                <c:pt idx="3">
                  <c:v>88.678549480000001</c:v>
                </c:pt>
                <c:pt idx="4">
                  <c:v>68.398150639999997</c:v>
                </c:pt>
                <c:pt idx="5">
                  <c:v>76.466181230000004</c:v>
                </c:pt>
              </c:numCache>
            </c:numRef>
          </c:val>
          <c:extLst xmlns:c16r2="http://schemas.microsoft.com/office/drawing/2015/06/chart">
            <c:ext xmlns:c16="http://schemas.microsoft.com/office/drawing/2014/chart" uri="{C3380CC4-5D6E-409C-BE32-E72D297353CC}">
              <c16:uniqueId val="{00000000-1811-4EC7-8295-3F26373FB8C2}"/>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20.290890480000002</c:v>
                </c:pt>
                <c:pt idx="1">
                  <c:v>0</c:v>
                </c:pt>
                <c:pt idx="2">
                  <c:v>0</c:v>
                </c:pt>
                <c:pt idx="3">
                  <c:v>8.6108673150000001</c:v>
                </c:pt>
                <c:pt idx="4">
                  <c:v>20.535182689999999</c:v>
                </c:pt>
                <c:pt idx="5">
                  <c:v>18.483818769999999</c:v>
                </c:pt>
              </c:numCache>
            </c:numRef>
          </c:val>
          <c:extLst xmlns:c16r2="http://schemas.microsoft.com/office/drawing/2015/06/chart">
            <c:ext xmlns:c16="http://schemas.microsoft.com/office/drawing/2014/chart" uri="{C3380CC4-5D6E-409C-BE32-E72D297353CC}">
              <c16:uniqueId val="{00000001-1811-4EC7-8295-3F26373FB8C2}"/>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10.09953563</c:v>
                </c:pt>
                <c:pt idx="1">
                  <c:v>0</c:v>
                </c:pt>
                <c:pt idx="2">
                  <c:v>0</c:v>
                </c:pt>
                <c:pt idx="3">
                  <c:v>2.7105832009999999</c:v>
                </c:pt>
                <c:pt idx="4">
                  <c:v>11.06666667</c:v>
                </c:pt>
                <c:pt idx="5">
                  <c:v>5.05</c:v>
                </c:pt>
              </c:numCache>
            </c:numRef>
          </c:val>
          <c:extLst xmlns:c16r2="http://schemas.microsoft.com/office/drawing/2015/06/chart">
            <c:ext xmlns:c16="http://schemas.microsoft.com/office/drawing/2014/chart" uri="{C3380CC4-5D6E-409C-BE32-E72D297353CC}">
              <c16:uniqueId val="{00000002-1811-4EC7-8295-3F26373FB8C2}"/>
            </c:ext>
          </c:extLst>
        </c:ser>
        <c:dLbls>
          <c:showLegendKey val="0"/>
          <c:showVal val="0"/>
          <c:showCatName val="0"/>
          <c:showSerName val="0"/>
          <c:showPercent val="0"/>
          <c:showBubbleSize val="0"/>
        </c:dLbls>
        <c:gapWidth val="25"/>
        <c:overlap val="100"/>
        <c:axId val="86236160"/>
        <c:axId val="86447616"/>
      </c:barChart>
      <c:catAx>
        <c:axId val="8623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361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99.7</c:v>
                </c:pt>
                <c:pt idx="1">
                  <c:v>99.7</c:v>
                </c:pt>
                <c:pt idx="2">
                  <c:v>99.7</c:v>
                </c:pt>
                <c:pt idx="3">
                  <c:v>99.7</c:v>
                </c:pt>
                <c:pt idx="4">
                  <c:v>99.7</c:v>
                </c:pt>
                <c:pt idx="5">
                  <c:v>99.7</c:v>
                </c:pt>
                <c:pt idx="6">
                  <c:v>99.7</c:v>
                </c:pt>
                <c:pt idx="7">
                  <c:v>99.7</c:v>
                </c:pt>
                <c:pt idx="8">
                  <c:v>99.7</c:v>
                </c:pt>
                <c:pt idx="9">
                  <c:v>99.7</c:v>
                </c:pt>
                <c:pt idx="10">
                  <c:v>99.7</c:v>
                </c:pt>
                <c:pt idx="11">
                  <c:v>99.7</c:v>
                </c:pt>
                <c:pt idx="12">
                  <c:v>99.7</c:v>
                </c:pt>
                <c:pt idx="13">
                  <c:v>99.7</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00-7F34-4062-AD41-06F644F58B4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F34-4062-AD41-06F644F58B4A}"/>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F34-4062-AD41-06F644F58B4A}"/>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F34-4062-AD41-06F644F58B4A}"/>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F34-4062-AD41-06F644F58B4A}"/>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F34-4062-AD41-06F644F58B4A}"/>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F34-4062-AD41-06F644F58B4A}"/>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F34-4062-AD41-06F644F58B4A}"/>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F34-4062-AD41-06F644F58B4A}"/>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F34-4062-AD41-06F644F58B4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F34-4062-AD41-06F644F58B4A}"/>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F34-4062-AD41-06F644F58B4A}"/>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7F34-4062-AD41-06F644F58B4A}"/>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97F6-4EE1-8ECB-9604D015407F}"/>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97F6-4EE1-8ECB-9604D015407F}"/>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7F6-4EE1-8ECB-9604D015407F}"/>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68A-46A4-923E-866A70BC5E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99.66472677056619</c:v>
                </c:pt>
                <c:pt idx="12">
                  <c:v>99.789661283970062</c:v>
                </c:pt>
                <c:pt idx="13">
                  <c:v>99.761788936837974</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7F34-4062-AD41-06F644F58B4A}"/>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91.1</c:v>
                </c:pt>
                <c:pt idx="1">
                  <c:v>91.1</c:v>
                </c:pt>
                <c:pt idx="2">
                  <c:v>91.1</c:v>
                </c:pt>
                <c:pt idx="3">
                  <c:v>91.1</c:v>
                </c:pt>
                <c:pt idx="4">
                  <c:v>91.1</c:v>
                </c:pt>
                <c:pt idx="5">
                  <c:v>91</c:v>
                </c:pt>
                <c:pt idx="6">
                  <c:v>90.9</c:v>
                </c:pt>
                <c:pt idx="7">
                  <c:v>90.8</c:v>
                </c:pt>
                <c:pt idx="8">
                  <c:v>90.7</c:v>
                </c:pt>
                <c:pt idx="9">
                  <c:v>90.6</c:v>
                </c:pt>
                <c:pt idx="10">
                  <c:v>90.5</c:v>
                </c:pt>
                <c:pt idx="11">
                  <c:v>90.4</c:v>
                </c:pt>
                <c:pt idx="12">
                  <c:v>90.3</c:v>
                </c:pt>
                <c:pt idx="13">
                  <c:v>90.3</c:v>
                </c:pt>
                <c:pt idx="14">
                  <c:v>90.2</c:v>
                </c:pt>
                <c:pt idx="15">
                  <c:v>90.1</c:v>
                </c:pt>
                <c:pt idx="16">
                  <c:v>90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F34-4062-AD41-06F644F58B4A}"/>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F34-4062-AD41-06F644F58B4A}"/>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F34-4062-AD41-06F644F58B4A}"/>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7F34-4062-AD41-06F644F58B4A}"/>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7F34-4062-AD41-06F644F58B4A}"/>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97F6-4EE1-8ECB-9604D015407F}"/>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97F6-4EE1-8ECB-9604D015407F}"/>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7F6-4EE1-8ECB-9604D015407F}"/>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8A-46A4-923E-866A70BC5EE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89.583333333333343</c:v>
                </c:pt>
                <c:pt idx="5">
                  <c:v>#N/A</c:v>
                </c:pt>
                <c:pt idx="6">
                  <c:v>#N/A</c:v>
                </c:pt>
                <c:pt idx="7">
                  <c:v>#N/A</c:v>
                </c:pt>
                <c:pt idx="8">
                  <c:v>#N/A</c:v>
                </c:pt>
                <c:pt idx="9">
                  <c:v>#N/A</c:v>
                </c:pt>
                <c:pt idx="10">
                  <c:v>96.92307692307692</c:v>
                </c:pt>
                <c:pt idx="11">
                  <c:v>87.790767409745513</c:v>
                </c:pt>
                <c:pt idx="12">
                  <c:v>87.904336352894816</c:v>
                </c:pt>
                <c:pt idx="13">
                  <c:v>89.186246233817172</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81.8</c:v>
                </c:pt>
                <c:pt idx="13">
                  <c:v>81.8</c:v>
                </c:pt>
                <c:pt idx="14">
                  <c:v>81.8</c:v>
                </c:pt>
                <c:pt idx="15">
                  <c:v>81.8</c:v>
                </c:pt>
                <c:pt idx="16">
                  <c:v>81.8</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F34-4062-AD41-06F644F58B4A}"/>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F34-4062-AD41-06F644F58B4A}"/>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F34-4062-AD41-06F644F58B4A}"/>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F34-4062-AD41-06F644F58B4A}"/>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F34-4062-AD41-06F644F58B4A}"/>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F34-4062-AD41-06F644F58B4A}"/>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F34-4062-AD41-06F644F58B4A}"/>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F34-4062-AD41-06F644F58B4A}"/>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F34-4062-AD41-06F644F58B4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F34-4062-AD41-06F644F58B4A}"/>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F34-4062-AD41-06F644F58B4A}"/>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F34-4062-AD41-06F644F58B4A}"/>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7F6-4EE1-8ECB-9604D015407F}"/>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7F6-4EE1-8ECB-9604D015407F}"/>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97F6-4EE1-8ECB-9604D015407F}"/>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8A-46A4-923E-866A70BC5E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81.81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21987840"/>
        <c:axId val="121990528"/>
      </c:scatterChart>
      <c:valAx>
        <c:axId val="121987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528"/>
        <c:crosses val="autoZero"/>
        <c:crossBetween val="midCat"/>
        <c:majorUnit val="5"/>
      </c:valAx>
      <c:valAx>
        <c:axId val="121990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219878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97.1</c:v>
                </c:pt>
                <c:pt idx="1">
                  <c:v>97.1</c:v>
                </c:pt>
                <c:pt idx="2">
                  <c:v>97.1</c:v>
                </c:pt>
                <c:pt idx="3">
                  <c:v>97.1</c:v>
                </c:pt>
                <c:pt idx="4">
                  <c:v>97.1</c:v>
                </c:pt>
                <c:pt idx="5">
                  <c:v>97</c:v>
                </c:pt>
                <c:pt idx="6">
                  <c:v>97</c:v>
                </c:pt>
                <c:pt idx="7">
                  <c:v>97</c:v>
                </c:pt>
                <c:pt idx="8">
                  <c:v>96.9</c:v>
                </c:pt>
                <c:pt idx="9">
                  <c:v>96.9</c:v>
                </c:pt>
                <c:pt idx="10">
                  <c:v>96.8</c:v>
                </c:pt>
                <c:pt idx="11">
                  <c:v>96.8</c:v>
                </c:pt>
                <c:pt idx="12">
                  <c:v>96.7</c:v>
                </c:pt>
                <c:pt idx="13">
                  <c:v>96.7</c:v>
                </c:pt>
                <c:pt idx="14">
                  <c:v>96.6</c:v>
                </c:pt>
                <c:pt idx="15">
                  <c:v>96.6</c:v>
                </c:pt>
                <c:pt idx="16">
                  <c:v>96.6</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68A-42D3-95D2-4BA8A92438E4}"/>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68A-42D3-95D2-4BA8A92438E4}"/>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68A-42D3-95D2-4BA8A92438E4}"/>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68A-42D3-95D2-4BA8A92438E4}"/>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C68A-42D3-95D2-4BA8A92438E4}"/>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68A-42D3-95D2-4BA8A92438E4}"/>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68A-42D3-95D2-4BA8A92438E4}"/>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68A-42D3-95D2-4BA8A92438E4}"/>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68A-42D3-95D2-4BA8A92438E4}"/>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68A-42D3-95D2-4BA8A92438E4}"/>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C68A-42D3-95D2-4BA8A92438E4}"/>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68A-42D3-95D2-4BA8A92438E4}"/>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918-46CB-A841-74A0E3A070D3}"/>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918-46CB-A841-74A0E3A070D3}"/>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918-46CB-A841-74A0E3A070D3}"/>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CFC-44A7-AC23-55CD5A9572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97</c:v>
                </c:pt>
                <c:pt idx="5">
                  <c:v>#N/A</c:v>
                </c:pt>
                <c:pt idx="6">
                  <c:v>#N/A</c:v>
                </c:pt>
                <c:pt idx="7">
                  <c:v>#N/A</c:v>
                </c:pt>
                <c:pt idx="8">
                  <c:v>#N/A</c:v>
                </c:pt>
                <c:pt idx="9">
                  <c:v>#N/A</c:v>
                </c:pt>
                <c:pt idx="10">
                  <c:v>96.686746987951807</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68A-42D3-95D2-4BA8A92438E4}"/>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68A-42D3-95D2-4BA8A92438E4}"/>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68A-42D3-95D2-4BA8A92438E4}"/>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68A-42D3-95D2-4BA8A92438E4}"/>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68A-42D3-95D2-4BA8A92438E4}"/>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68A-42D3-95D2-4BA8A92438E4}"/>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68A-42D3-95D2-4BA8A92438E4}"/>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68A-42D3-95D2-4BA8A92438E4}"/>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68A-42D3-95D2-4BA8A92438E4}"/>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68A-42D3-95D2-4BA8A92438E4}"/>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68A-42D3-95D2-4BA8A92438E4}"/>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68A-42D3-95D2-4BA8A92438E4}"/>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918-46CB-A841-74A0E3A070D3}"/>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918-46CB-A841-74A0E3A070D3}"/>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918-46CB-A841-74A0E3A070D3}"/>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CFC-44A7-AC23-55CD5A9572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8-C68A-42D3-95D2-4BA8A92438E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68A-42D3-95D2-4BA8A92438E4}"/>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C68A-42D3-95D2-4BA8A92438E4}"/>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C68A-42D3-95D2-4BA8A92438E4}"/>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C68A-42D3-95D2-4BA8A92438E4}"/>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C68A-42D3-95D2-4BA8A92438E4}"/>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C68A-42D3-95D2-4BA8A92438E4}"/>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C68A-42D3-95D2-4BA8A92438E4}"/>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C68A-42D3-95D2-4BA8A92438E4}"/>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C68A-42D3-95D2-4BA8A92438E4}"/>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C68A-42D3-95D2-4BA8A92438E4}"/>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C68A-42D3-95D2-4BA8A92438E4}"/>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C68A-42D3-95D2-4BA8A92438E4}"/>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918-46CB-A841-74A0E3A070D3}"/>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918-46CB-A841-74A0E3A070D3}"/>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918-46CB-A841-74A0E3A070D3}"/>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FC-44A7-AC23-55CD5A9572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5-C68A-42D3-95D2-4BA8A92438E4}"/>
            </c:ext>
          </c:extLst>
        </c:ser>
        <c:dLbls>
          <c:showLegendKey val="0"/>
          <c:showVal val="0"/>
          <c:showCatName val="0"/>
          <c:showSerName val="0"/>
          <c:showPercent val="0"/>
          <c:showBubbleSize val="0"/>
        </c:dLbls>
        <c:axId val="154716800"/>
        <c:axId val="157643520"/>
      </c:scatterChart>
      <c:valAx>
        <c:axId val="154716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3520"/>
        <c:crosses val="autoZero"/>
        <c:crossBetween val="midCat"/>
        <c:majorUnit val="5"/>
      </c:valAx>
      <c:valAx>
        <c:axId val="157643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68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79.900000000000006</c:v>
                </c:pt>
                <c:pt idx="1">
                  <c:v>79.900000000000006</c:v>
                </c:pt>
                <c:pt idx="2">
                  <c:v>79.900000000000006</c:v>
                </c:pt>
                <c:pt idx="3">
                  <c:v>79.900000000000006</c:v>
                </c:pt>
                <c:pt idx="4">
                  <c:v>79.900000000000006</c:v>
                </c:pt>
                <c:pt idx="5">
                  <c:v>82</c:v>
                </c:pt>
                <c:pt idx="6">
                  <c:v>84</c:v>
                </c:pt>
                <c:pt idx="7">
                  <c:v>86</c:v>
                </c:pt>
                <c:pt idx="8">
                  <c:v>88.1</c:v>
                </c:pt>
                <c:pt idx="9">
                  <c:v>90.1</c:v>
                </c:pt>
                <c:pt idx="10">
                  <c:v>92.2</c:v>
                </c:pt>
                <c:pt idx="11">
                  <c:v>94.2</c:v>
                </c:pt>
                <c:pt idx="12">
                  <c:v>96.2</c:v>
                </c:pt>
                <c:pt idx="13">
                  <c:v>98.3</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B22-42A0-852A-959B57B8267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B22-42A0-852A-959B57B8267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B22-42A0-852A-959B57B8267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B22-42A0-852A-959B57B8267C}"/>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CB22-42A0-852A-959B57B8267C}"/>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B22-42A0-852A-959B57B8267C}"/>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B22-42A0-852A-959B57B8267C}"/>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B22-42A0-852A-959B57B8267C}"/>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B22-42A0-852A-959B57B8267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B22-42A0-852A-959B57B8267C}"/>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CB22-42A0-852A-959B57B8267C}"/>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B22-42A0-852A-959B57B8267C}"/>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E6-4255-BD0C-91255300CBF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E6-4255-BD0C-91255300CBF8}"/>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E6-4255-BD0C-91255300CBF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0FC-4709-AB85-3EC3CED747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84</c:v>
                </c:pt>
                <c:pt idx="5">
                  <c:v>#N/A</c:v>
                </c:pt>
                <c:pt idx="6">
                  <c:v>#N/A</c:v>
                </c:pt>
                <c:pt idx="7">
                  <c:v>#N/A</c:v>
                </c:pt>
                <c:pt idx="8">
                  <c:v>#N/A</c:v>
                </c:pt>
                <c:pt idx="9">
                  <c:v>#N/A</c:v>
                </c:pt>
                <c:pt idx="10">
                  <c:v>98.275862068965509</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B22-42A0-852A-959B57B8267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B22-42A0-852A-959B57B8267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B22-42A0-852A-959B57B8267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B22-42A0-852A-959B57B8267C}"/>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B22-42A0-852A-959B57B8267C}"/>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B22-42A0-852A-959B57B8267C}"/>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B22-42A0-852A-959B57B8267C}"/>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B22-42A0-852A-959B57B8267C}"/>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B22-42A0-852A-959B57B8267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B22-42A0-852A-959B57B8267C}"/>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B22-42A0-852A-959B57B8267C}"/>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B22-42A0-852A-959B57B8267C}"/>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E6-4255-BD0C-91255300CBF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E6-4255-BD0C-91255300CBF8}"/>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E6-4255-BD0C-91255300CBF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0FC-4709-AB85-3EC3CED747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8-CB22-42A0-852A-959B57B8267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B22-42A0-852A-959B57B8267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CB22-42A0-852A-959B57B8267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CB22-42A0-852A-959B57B8267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CB22-42A0-852A-959B57B8267C}"/>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CB22-42A0-852A-959B57B8267C}"/>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CB22-42A0-852A-959B57B8267C}"/>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CB22-42A0-852A-959B57B8267C}"/>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CB22-42A0-852A-959B57B8267C}"/>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CB22-42A0-852A-959B57B8267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CB22-42A0-852A-959B57B8267C}"/>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CB22-42A0-852A-959B57B8267C}"/>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CB22-42A0-852A-959B57B8267C}"/>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E6-4255-BD0C-91255300CBF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E6-4255-BD0C-91255300CBF8}"/>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E6-4255-BD0C-91255300CBF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0FC-4709-AB85-3EC3CED747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5-CB22-42A0-852A-959B57B8267C}"/>
            </c:ext>
          </c:extLst>
        </c:ser>
        <c:dLbls>
          <c:showLegendKey val="0"/>
          <c:showVal val="0"/>
          <c:showCatName val="0"/>
          <c:showSerName val="0"/>
          <c:showPercent val="0"/>
          <c:showBubbleSize val="0"/>
        </c:dLbls>
        <c:axId val="303987712"/>
        <c:axId val="354268288"/>
      </c:scatterChart>
      <c:valAx>
        <c:axId val="303987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288"/>
        <c:crosses val="autoZero"/>
        <c:crossBetween val="midCat"/>
        <c:majorUnit val="5"/>
      </c:valAx>
      <c:valAx>
        <c:axId val="3542682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7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3438-4F89-9A0D-CFF566B336C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438-4F89-9A0D-CFF566B336C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438-4F89-9A0D-CFF566B336C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438-4F89-9A0D-CFF566B336C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438-4F89-9A0D-CFF566B336C0}"/>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438-4F89-9A0D-CFF566B336C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438-4F89-9A0D-CFF566B336C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438-4F89-9A0D-CFF566B336C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438-4F89-9A0D-CFF566B336C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438-4F89-9A0D-CFF566B336C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438-4F89-9A0D-CFF566B336C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438-4F89-9A0D-CFF566B336C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438-4F89-9A0D-CFF566B336C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A2-487B-835C-A0BBB0C3F4C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FA2-487B-835C-A0BBB0C3F4C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A2-487B-835C-A0BBB0C3F4C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CE5-4693-BCC0-7AAC7247C9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3438-4F89-9A0D-CFF566B336C0}"/>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89.9</c:v>
                </c:pt>
                <c:pt idx="9">
                  <c:v>89.9</c:v>
                </c:pt>
                <c:pt idx="10">
                  <c:v>89.9</c:v>
                </c:pt>
                <c:pt idx="11">
                  <c:v>89.9</c:v>
                </c:pt>
                <c:pt idx="12">
                  <c:v>89.9</c:v>
                </c:pt>
                <c:pt idx="13">
                  <c:v>89.9</c:v>
                </c:pt>
                <c:pt idx="14">
                  <c:v>89.9</c:v>
                </c:pt>
                <c:pt idx="15">
                  <c:v>89.9</c:v>
                </c:pt>
                <c:pt idx="16">
                  <c:v>89.9</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E647-467C-8810-9DCFD3FD5331}"/>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90.675872953245204</c:v>
                </c:pt>
                <c:pt idx="12">
                  <c:v>90.063509255612431</c:v>
                </c:pt>
                <c:pt idx="13">
                  <c:v>88.962010908228592</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46.5</c:v>
                </c:pt>
                <c:pt idx="1">
                  <c:v>46.5</c:v>
                </c:pt>
                <c:pt idx="2">
                  <c:v>48.1</c:v>
                </c:pt>
                <c:pt idx="3">
                  <c:v>49.6</c:v>
                </c:pt>
                <c:pt idx="4">
                  <c:v>51.2</c:v>
                </c:pt>
                <c:pt idx="5">
                  <c:v>52.7</c:v>
                </c:pt>
                <c:pt idx="6">
                  <c:v>54.2</c:v>
                </c:pt>
                <c:pt idx="7">
                  <c:v>55.8</c:v>
                </c:pt>
                <c:pt idx="8">
                  <c:v>57.3</c:v>
                </c:pt>
                <c:pt idx="9">
                  <c:v>58.8</c:v>
                </c:pt>
                <c:pt idx="10">
                  <c:v>60.4</c:v>
                </c:pt>
                <c:pt idx="11">
                  <c:v>61.9</c:v>
                </c:pt>
                <c:pt idx="12">
                  <c:v>63.5</c:v>
                </c:pt>
                <c:pt idx="13">
                  <c:v>65</c:v>
                </c:pt>
                <c:pt idx="14">
                  <c:v>66.5</c:v>
                </c:pt>
                <c:pt idx="15">
                  <c:v>68.099999999999994</c:v>
                </c:pt>
                <c:pt idx="16">
                  <c:v>69.599999999999994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3438-4F89-9A0D-CFF566B336C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3438-4F89-9A0D-CFF566B336C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3438-4F89-9A0D-CFF566B336C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3438-4F89-9A0D-CFF566B336C0}"/>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438-4F89-9A0D-CFF566B336C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3438-4F89-9A0D-CFF566B336C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4-3438-4F89-9A0D-CFF566B336C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3438-4F89-9A0D-CFF566B336C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3438-4F89-9A0D-CFF566B336C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3438-4F89-9A0D-CFF566B336C0}"/>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438-4F89-9A0D-CFF566B336C0}"/>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3438-4F89-9A0D-CFF566B336C0}"/>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2FA2-487B-835C-A0BBB0C3F4C5}"/>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2FA2-487B-835C-A0BBB0C3F4C5}"/>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FA2-487B-835C-A0BBB0C3F4C5}"/>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CE5-4693-BCC0-7AAC7247C9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56.8</c:v>
                </c:pt>
                <c:pt idx="1">
                  <c:v>54.1</c:v>
                </c:pt>
                <c:pt idx="2">
                  <c:v>55.1</c:v>
                </c:pt>
                <c:pt idx="3">
                  <c:v>55.3</c:v>
                </c:pt>
                <c:pt idx="4">
                  <c:v>#N/A</c:v>
                </c:pt>
                <c:pt idx="5">
                  <c:v>54.6</c:v>
                </c:pt>
                <c:pt idx="6">
                  <c:v>52.4</c:v>
                </c:pt>
                <c:pt idx="7">
                  <c:v>51.8</c:v>
                </c:pt>
                <c:pt idx="8">
                  <c:v>55.1</c:v>
                </c:pt>
                <c:pt idx="9">
                  <c:v>56.9</c:v>
                </c:pt>
                <c:pt idx="10">
                  <c:v>#N/A</c:v>
                </c:pt>
                <c:pt idx="11">
                  <c:v>59.399348984020527</c:v>
                </c:pt>
                <c:pt idx="12">
                  <c:v>72.394860181173684</c:v>
                </c:pt>
                <c:pt idx="13">
                  <c:v>72.285321318472867</c:v>
                </c:pt>
                <c:pt idx="14">
                  <c:v>79.569999999999993</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5126272"/>
        <c:axId val="75127808"/>
      </c:scatterChart>
      <c:valAx>
        <c:axId val="75126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88-485D-97C3-7C5804B2C8D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88-485D-97C3-7C5804B2C8D9}"/>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88-485D-97C3-7C5804B2C8D9}"/>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88-485D-97C3-7C5804B2C8D9}"/>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388-485D-97C3-7C5804B2C8D9}"/>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388-485D-97C3-7C5804B2C8D9}"/>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388-485D-97C3-7C5804B2C8D9}"/>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388-485D-97C3-7C5804B2C8D9}"/>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388-485D-97C3-7C5804B2C8D9}"/>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388-485D-97C3-7C5804B2C8D9}"/>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388-485D-97C3-7C5804B2C8D9}"/>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388-485D-97C3-7C5804B2C8D9}"/>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D24-4483-9FD1-AEB98AD99619}"/>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D24-4483-9FD1-AEB98AD99619}"/>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24-4483-9FD1-AEB98AD99619}"/>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2F6-46CB-AB32-B716F4D9E1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388-485D-97C3-7C5804B2C8D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388-485D-97C3-7C5804B2C8D9}"/>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388-485D-97C3-7C5804B2C8D9}"/>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388-485D-97C3-7C5804B2C8D9}"/>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388-485D-97C3-7C5804B2C8D9}"/>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388-485D-97C3-7C5804B2C8D9}"/>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388-485D-97C3-7C5804B2C8D9}"/>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388-485D-97C3-7C5804B2C8D9}"/>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388-485D-97C3-7C5804B2C8D9}"/>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D24-4483-9FD1-AEB98AD99619}"/>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D24-4483-9FD1-AEB98AD99619}"/>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D24-4483-9FD1-AEB98AD99619}"/>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2F6-46CB-AB32-B716F4D9E1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8-3388-485D-97C3-7C5804B2C8D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388-485D-97C3-7C5804B2C8D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388-485D-97C3-7C5804B2C8D9}"/>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388-485D-97C3-7C5804B2C8D9}"/>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3388-485D-97C3-7C5804B2C8D9}"/>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3388-485D-97C3-7C5804B2C8D9}"/>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3388-485D-97C3-7C5804B2C8D9}"/>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3388-485D-97C3-7C5804B2C8D9}"/>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3388-485D-97C3-7C5804B2C8D9}"/>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3388-485D-97C3-7C5804B2C8D9}"/>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388-485D-97C3-7C5804B2C8D9}"/>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3388-485D-97C3-7C5804B2C8D9}"/>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3388-485D-97C3-7C5804B2C8D9}"/>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D24-4483-9FD1-AEB98AD99619}"/>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D24-4483-9FD1-AEB98AD99619}"/>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D24-4483-9FD1-AEB98AD99619}"/>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2F6-46CB-AB32-B716F4D9E1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5-3388-485D-97C3-7C5804B2C8D9}"/>
            </c:ext>
          </c:extLst>
        </c:ser>
        <c:dLbls>
          <c:showLegendKey val="0"/>
          <c:showVal val="0"/>
          <c:showCatName val="0"/>
          <c:showSerName val="0"/>
          <c:showPercent val="0"/>
          <c:showBubbleSize val="0"/>
        </c:dLbls>
        <c:axId val="84725760"/>
        <c:axId val="84727296"/>
      </c:scatterChart>
      <c:valAx>
        <c:axId val="84725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7296"/>
        <c:crosses val="autoZero"/>
        <c:crossBetween val="midCat"/>
        <c:majorUnit val="5"/>
      </c:valAx>
      <c:valAx>
        <c:axId val="84727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C4A-4051-B42B-EADDF0D15E8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C4A-4051-B42B-EADDF0D15E8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C4A-4051-B42B-EADDF0D15E8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4A-4051-B42B-EADDF0D15E86}"/>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4A-4051-B42B-EADDF0D15E8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C4A-4051-B42B-EADDF0D15E8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C4A-4051-B42B-EADDF0D15E8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D0E-4CDD-A194-2C076A26046F}"/>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D0E-4CDD-A194-2C076A26046F}"/>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D0E-4CDD-A194-2C076A26046F}"/>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D0E-4CDD-A194-2C076A26046F}"/>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D0E-4CDD-A194-2C076A26046F}"/>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D0E-4CDD-A194-2C076A26046F}"/>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D0E-4CDD-A194-2C076A26046F}"/>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D0E-4CDD-A194-2C076A26046F}"/>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D0E-4CDD-A194-2C076A260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C4A-4051-B42B-EADDF0D15E8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C4A-4051-B42B-EADDF0D15E8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C4A-4051-B42B-EADDF0D15E8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C4A-4051-B42B-EADDF0D15E8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C4A-4051-B42B-EADDF0D15E8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C4A-4051-B42B-EADDF0D15E8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C4A-4051-B42B-EADDF0D15E86}"/>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C4A-4051-B42B-EADDF0D15E86}"/>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C4A-4051-B42B-EADDF0D15E86}"/>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9B-4FB5-897F-87AD5EC63AF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99B-4FB5-897F-87AD5EC63AF7}"/>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9B-4FB5-897F-87AD5EC63AF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D0E-4CDD-A194-2C076A260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3-6C4A-4051-B42B-EADDF0D15E8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C4A-4051-B42B-EADDF0D15E8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C4A-4051-B42B-EADDF0D15E8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C4A-4051-B42B-EADDF0D15E8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C4A-4051-B42B-EADDF0D15E86}"/>
                </c:ext>
              </c:extLst>
            </c:dLbl>
            <c:dLbl>
              <c:idx val="4"/>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C4A-4051-B42B-EADDF0D15E8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C4A-4051-B42B-EADDF0D15E8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C4A-4051-B42B-EADDF0D15E8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C4A-4051-B42B-EADDF0D15E8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C4A-4051-B42B-EADDF0D15E8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C4A-4051-B42B-EADDF0D15E86}"/>
                </c:ext>
              </c:extLst>
            </c:dLbl>
            <c:dLbl>
              <c:idx val="10"/>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6C4A-4051-B42B-EADDF0D15E86}"/>
                </c:ext>
              </c:extLst>
            </c:dLbl>
            <c:dLbl>
              <c:idx val="11"/>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6C4A-4051-B42B-EADDF0D15E86}"/>
                </c:ext>
              </c:extLst>
            </c:dLbl>
            <c:dLbl>
              <c:idx val="12"/>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99B-4FB5-897F-87AD5EC63AF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99B-4FB5-897F-87AD5EC63AF7}"/>
                </c:ext>
              </c:extLst>
            </c:dLbl>
            <c:dLbl>
              <c:idx val="1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99B-4FB5-897F-87AD5EC63AF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D0E-4CDD-A194-2C076A260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2006</c:v>
                </c:pt>
                <c:pt idx="5">
                  <c:v>2007</c:v>
                </c:pt>
                <c:pt idx="6">
                  <c:v>2008</c:v>
                </c:pt>
                <c:pt idx="7">
                  <c:v>2009</c:v>
                </c:pt>
                <c:pt idx="8">
                  <c:v>2010</c:v>
                </c:pt>
                <c:pt idx="9">
                  <c:v>2011</c:v>
                </c:pt>
                <c:pt idx="10">
                  <c:v>2013</c:v>
                </c:pt>
                <c:pt idx="11">
                  <c:v>2014</c:v>
                </c:pt>
                <c:pt idx="12">
                  <c:v>2015</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0-6C4A-4051-B42B-EADDF0D15E86}"/>
            </c:ext>
          </c:extLst>
        </c:ser>
        <c:dLbls>
          <c:showLegendKey val="0"/>
          <c:showVal val="0"/>
          <c:showCatName val="0"/>
          <c:showSerName val="0"/>
          <c:showPercent val="0"/>
          <c:showBubbleSize val="0"/>
        </c:dLbls>
        <c:axId val="85531264"/>
        <c:axId val="85545344"/>
      </c:scatterChart>
      <c:valAx>
        <c:axId val="85531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5344"/>
        <c:crosses val="autoZero"/>
        <c:crossBetween val="midCat"/>
        <c:majorUnit val="5"/>
      </c:valAx>
      <c:valAx>
        <c:axId val="85545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12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8220770897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Costa Rica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33" t="s">
        <v>263</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style="32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74" t="s">
        <v>32</v>
      </c>
      <c r="B1" s="375" t="s">
        <v>179</v>
      </c>
      <c r="C1" s="621" t="s">
        <v>180</v>
      </c>
      <c r="D1" s="622"/>
      <c r="E1" s="622"/>
      <c r="F1" s="622"/>
      <c r="G1" s="622"/>
      <c r="H1" s="623"/>
      <c r="I1" s="25"/>
      <c r="J1" s="25"/>
      <c r="K1" s="374" t="s">
        <v>32</v>
      </c>
      <c r="L1" s="375" t="s">
        <v>181</v>
      </c>
      <c r="M1" s="621" t="s">
        <v>180</v>
      </c>
      <c r="N1" s="622"/>
      <c r="O1" s="622"/>
      <c r="P1" s="622"/>
      <c r="Q1" s="622"/>
      <c r="R1" s="623"/>
      <c r="S1" s="25"/>
      <c r="T1" s="25"/>
      <c r="U1" s="374" t="s">
        <v>32</v>
      </c>
      <c r="V1" s="375" t="s">
        <v>182</v>
      </c>
      <c r="W1" s="621" t="s">
        <v>180</v>
      </c>
      <c r="X1" s="622"/>
      <c r="Y1" s="622"/>
      <c r="Z1" s="622"/>
      <c r="AA1" s="622"/>
      <c r="AB1" s="623"/>
      <c r="AC1" s="25"/>
      <c r="AD1" s="25"/>
      <c r="AE1" s="374" t="s">
        <v>32</v>
      </c>
      <c r="AF1" s="375" t="s">
        <v>183</v>
      </c>
      <c r="AG1" s="621" t="s">
        <v>180</v>
      </c>
      <c r="AH1" s="622"/>
      <c r="AI1" s="622"/>
      <c r="AJ1" s="622"/>
      <c r="AK1" s="622"/>
      <c r="AL1" s="623"/>
      <c r="AM1" s="25"/>
      <c r="AN1" s="25"/>
      <c r="AO1" s="374" t="s">
        <v>32</v>
      </c>
      <c r="AP1" s="375" t="s">
        <v>184</v>
      </c>
      <c r="AQ1" s="621" t="s">
        <v>180</v>
      </c>
      <c r="AR1" s="622"/>
      <c r="AS1" s="622"/>
      <c r="AT1" s="622"/>
      <c r="AU1" s="622"/>
      <c r="AV1" s="623"/>
      <c r="AW1" s="25"/>
      <c r="AX1" s="25"/>
      <c r="AY1" s="374" t="s">
        <v>32</v>
      </c>
      <c r="AZ1" s="376" t="s">
        <v>185</v>
      </c>
      <c r="BA1" s="376" t="s">
        <v>180</v>
      </c>
      <c r="BB1" s="376"/>
      <c r="BC1" s="376"/>
      <c r="BD1" s="376"/>
      <c r="BE1" s="376"/>
      <c r="BF1" s="377"/>
      <c r="BG1" s="25"/>
      <c r="BH1" s="25"/>
      <c r="BI1" s="374" t="s">
        <v>32</v>
      </c>
      <c r="BJ1" s="375" t="s">
        <v>186</v>
      </c>
      <c r="BK1" s="621" t="s">
        <v>180</v>
      </c>
      <c r="BL1" s="622"/>
      <c r="BM1" s="622"/>
      <c r="BN1" s="622"/>
      <c r="BO1" s="622"/>
      <c r="BP1" s="623"/>
      <c r="BQ1" s="25"/>
      <c r="BR1" s="25"/>
      <c r="BS1" s="374" t="s">
        <v>32</v>
      </c>
      <c r="BT1" s="375" t="s">
        <v>187</v>
      </c>
      <c r="BU1" s="621" t="s">
        <v>180</v>
      </c>
      <c r="BV1" s="622"/>
      <c r="BW1" s="622"/>
      <c r="BX1" s="622"/>
      <c r="BY1" s="622"/>
      <c r="BZ1" s="623"/>
      <c r="CA1" s="25"/>
      <c r="CB1" s="25"/>
      <c r="CC1" s="374" t="s">
        <v>32</v>
      </c>
      <c r="CD1" s="375" t="s">
        <v>188</v>
      </c>
      <c r="CE1" s="621" t="s">
        <v>180</v>
      </c>
      <c r="CF1" s="622"/>
      <c r="CG1" s="622"/>
      <c r="CH1" s="622"/>
      <c r="CI1" s="622"/>
      <c r="CJ1" s="623"/>
      <c r="CK1" s="25"/>
      <c r="CL1" s="25"/>
      <c r="CM1" s="374" t="s">
        <v>32</v>
      </c>
      <c r="CN1" s="375" t="s">
        <v>189</v>
      </c>
      <c r="CO1" s="621" t="s">
        <v>180</v>
      </c>
      <c r="CP1" s="622"/>
      <c r="CQ1" s="622"/>
      <c r="CR1" s="622"/>
      <c r="CS1" s="622"/>
      <c r="CT1" s="623"/>
      <c r="CU1" s="25"/>
      <c r="CV1" s="25"/>
      <c r="CW1" s="374" t="s">
        <v>32</v>
      </c>
      <c r="CX1" s="375" t="s">
        <v>190</v>
      </c>
      <c r="CY1" s="621" t="s">
        <v>180</v>
      </c>
      <c r="CZ1" s="622"/>
      <c r="DA1" s="622"/>
      <c r="DB1" s="622"/>
      <c r="DC1" s="622"/>
      <c r="DD1" s="623"/>
      <c r="DE1" s="25"/>
      <c r="DF1" s="25"/>
      <c r="DG1" s="374" t="s">
        <v>32</v>
      </c>
      <c r="DH1" s="435" t="str">
        <f>'Water Data'!DH1</f>
        <v>EMIS14</v>
      </c>
      <c r="DI1" s="621" t="s">
        <v>180</v>
      </c>
      <c r="DJ1" s="622"/>
      <c r="DK1" s="622"/>
      <c r="DL1" s="622"/>
      <c r="DM1" s="622"/>
      <c r="DN1" s="623"/>
      <c r="DO1" s="25"/>
      <c r="DP1" s="25"/>
      <c r="DQ1" s="374" t="s">
        <v>32</v>
      </c>
      <c r="DR1" s="435" t="str">
        <f>'Water Data'!DR1</f>
        <v>EMIS15</v>
      </c>
      <c r="DS1" s="621" t="s">
        <v>180</v>
      </c>
      <c r="DT1" s="622"/>
      <c r="DU1" s="622"/>
      <c r="DV1" s="622"/>
      <c r="DW1" s="622"/>
      <c r="DX1" s="623"/>
      <c r="DY1" s="25"/>
      <c r="DZ1" s="25"/>
      <c r="EA1" s="374" t="s">
        <v>32</v>
      </c>
      <c r="EB1" s="435" t="str">
        <f>'Water Data'!EB1</f>
        <v>EMIS16</v>
      </c>
      <c r="EC1" s="621" t="s">
        <v>180</v>
      </c>
      <c r="ED1" s="622"/>
      <c r="EE1" s="622"/>
      <c r="EF1" s="622"/>
      <c r="EG1" s="622"/>
      <c r="EH1" s="623"/>
      <c r="EI1" s="25"/>
      <c r="EJ1" s="25"/>
      <c r="EK1" s="374" t="s">
        <v>32</v>
      </c>
      <c r="EL1" s="461" t="str">
        <f>'Water Data'!EL1</f>
        <v>UIS16</v>
      </c>
      <c r="EM1" s="621" t="s">
        <v>180</v>
      </c>
      <c r="EN1" s="622"/>
      <c r="EO1" s="622"/>
      <c r="EP1" s="622"/>
      <c r="EQ1" s="622"/>
      <c r="ER1" s="623"/>
      <c r="ES1" s="25"/>
      <c r="ET1" s="25"/>
    </row>
    <row r="2" x14ac:dyDescent="0.25">
      <c r="A2" s="378" t="s">
        <v>191</v>
      </c>
      <c r="B2" s="379"/>
      <c r="C2" s="624"/>
      <c r="D2" s="624"/>
      <c r="E2" s="624"/>
      <c r="F2" s="624"/>
      <c r="G2" s="624"/>
      <c r="H2" s="625"/>
      <c r="I2" s="11"/>
      <c r="J2" s="11"/>
      <c r="K2" s="378" t="s">
        <v>191</v>
      </c>
      <c r="L2" s="379"/>
      <c r="M2" s="624"/>
      <c r="N2" s="624"/>
      <c r="O2" s="624"/>
      <c r="P2" s="624"/>
      <c r="Q2" s="624"/>
      <c r="R2" s="625"/>
      <c r="S2" s="11"/>
      <c r="T2" s="11"/>
      <c r="U2" s="378" t="s">
        <v>191</v>
      </c>
      <c r="V2" s="379"/>
      <c r="W2" s="624"/>
      <c r="X2" s="624"/>
      <c r="Y2" s="624"/>
      <c r="Z2" s="624"/>
      <c r="AA2" s="624"/>
      <c r="AB2" s="625"/>
      <c r="AC2" s="11"/>
      <c r="AD2" s="11"/>
      <c r="AE2" s="378" t="s">
        <v>191</v>
      </c>
      <c r="AF2" s="379"/>
      <c r="AG2" s="624"/>
      <c r="AH2" s="624"/>
      <c r="AI2" s="624"/>
      <c r="AJ2" s="624"/>
      <c r="AK2" s="624"/>
      <c r="AL2" s="625"/>
      <c r="AM2" s="11"/>
      <c r="AN2" s="11"/>
      <c r="AO2" s="378" t="s">
        <v>192</v>
      </c>
      <c r="AP2" s="379"/>
      <c r="AQ2" s="624"/>
      <c r="AR2" s="624"/>
      <c r="AS2" s="624"/>
      <c r="AT2" s="624"/>
      <c r="AU2" s="624"/>
      <c r="AV2" s="625"/>
      <c r="AW2" s="11"/>
      <c r="AX2" s="11"/>
      <c r="AY2" s="378" t="s">
        <v>191</v>
      </c>
      <c r="AZ2" s="380"/>
      <c r="BA2" s="381"/>
      <c r="BB2" s="381"/>
      <c r="BC2" s="381"/>
      <c r="BD2" s="381"/>
      <c r="BE2" s="381"/>
      <c r="BF2" s="382"/>
      <c r="BG2" s="11"/>
      <c r="BH2" s="11"/>
      <c r="BI2" s="378" t="s">
        <v>191</v>
      </c>
      <c r="BJ2" s="379"/>
      <c r="BK2" s="624"/>
      <c r="BL2" s="624"/>
      <c r="BM2" s="624"/>
      <c r="BN2" s="624"/>
      <c r="BO2" s="624"/>
      <c r="BP2" s="625"/>
      <c r="BQ2" s="11"/>
      <c r="BR2" s="11"/>
      <c r="BS2" s="378" t="s">
        <v>191</v>
      </c>
      <c r="BT2" s="379"/>
      <c r="BU2" s="624"/>
      <c r="BV2" s="624"/>
      <c r="BW2" s="624"/>
      <c r="BX2" s="624"/>
      <c r="BY2" s="624"/>
      <c r="BZ2" s="625"/>
      <c r="CA2" s="11"/>
      <c r="CB2" s="11"/>
      <c r="CC2" s="378" t="s">
        <v>191</v>
      </c>
      <c r="CD2" s="379"/>
      <c r="CE2" s="624"/>
      <c r="CF2" s="624"/>
      <c r="CG2" s="624"/>
      <c r="CH2" s="624"/>
      <c r="CI2" s="624"/>
      <c r="CJ2" s="625"/>
      <c r="CK2" s="11"/>
      <c r="CL2" s="11"/>
      <c r="CM2" s="378" t="s">
        <v>191</v>
      </c>
      <c r="CN2" s="379"/>
      <c r="CO2" s="624"/>
      <c r="CP2" s="624"/>
      <c r="CQ2" s="624"/>
      <c r="CR2" s="624"/>
      <c r="CS2" s="624"/>
      <c r="CT2" s="625"/>
      <c r="CU2" s="11"/>
      <c r="CV2" s="11"/>
      <c r="CW2" s="378" t="s">
        <v>193</v>
      </c>
      <c r="CX2" s="379"/>
      <c r="CY2" s="624"/>
      <c r="CZ2" s="624"/>
      <c r="DA2" s="624"/>
      <c r="DB2" s="624"/>
      <c r="DC2" s="624"/>
      <c r="DD2" s="625"/>
      <c r="DE2" s="11"/>
      <c r="DF2" s="11"/>
      <c r="DG2" s="378" t="str">
        <f>'Water Data'!DG2</f>
        <v>Ministerio de Educación Pública (MEP) 2014-16 base de datos</v>
      </c>
      <c r="DH2" s="379"/>
      <c r="DI2" s="624"/>
      <c r="DJ2" s="624"/>
      <c r="DK2" s="624"/>
      <c r="DL2" s="624"/>
      <c r="DM2" s="624"/>
      <c r="DN2" s="625"/>
      <c r="DO2" s="11"/>
      <c r="DP2" s="11"/>
      <c r="DQ2" s="378" t="str">
        <f>'Water Data'!DQ2</f>
        <v>Ministerio de Educación Pública (MEP) 2014-16 base de datos</v>
      </c>
      <c r="DR2" s="379"/>
      <c r="DS2" s="624"/>
      <c r="DT2" s="624"/>
      <c r="DU2" s="624"/>
      <c r="DV2" s="624"/>
      <c r="DW2" s="624"/>
      <c r="DX2" s="625"/>
      <c r="DY2" s="11"/>
      <c r="DZ2" s="11"/>
      <c r="EA2" s="378" t="str">
        <f>'Water Data'!EA2</f>
        <v>Ministerio de Educación Pública (MEP) 2014-16 base de datos</v>
      </c>
      <c r="EB2" s="379"/>
      <c r="EC2" s="624"/>
      <c r="ED2" s="624"/>
      <c r="EE2" s="624"/>
      <c r="EF2" s="624"/>
      <c r="EG2" s="624"/>
      <c r="EH2" s="625"/>
      <c r="EI2" s="11"/>
      <c r="EJ2" s="11"/>
      <c r="EK2" s="378" t="str">
        <f>'Water Data'!EK2</f>
        <v>UNESCO UIS (data.uis.unesco.org)</v>
      </c>
      <c r="EL2" s="379"/>
      <c r="EM2" s="624"/>
      <c r="EN2" s="624"/>
      <c r="EO2" s="624"/>
      <c r="EP2" s="624"/>
      <c r="EQ2" s="624"/>
      <c r="ER2" s="625"/>
      <c r="ES2" s="11"/>
      <c r="ET2" s="11"/>
    </row>
    <row r="3" x14ac:dyDescent="0.25">
      <c r="A3" s="383" t="str">
        <f>'Water Data'!A3</f>
        <v>EMIS</v>
      </c>
      <c r="B3" s="384"/>
      <c r="C3" s="626">
        <v>2003</v>
      </c>
      <c r="D3" s="627"/>
      <c r="E3" s="627"/>
      <c r="F3" s="627"/>
      <c r="G3" s="627"/>
      <c r="H3" s="628"/>
      <c r="I3" s="11"/>
      <c r="J3" s="11"/>
      <c r="K3" s="383" t="str">
        <f>'Water Data'!K3</f>
        <v>EMIS</v>
      </c>
      <c r="L3" s="384"/>
      <c r="M3" s="626">
        <v>2004</v>
      </c>
      <c r="N3" s="627"/>
      <c r="O3" s="627"/>
      <c r="P3" s="627"/>
      <c r="Q3" s="627"/>
      <c r="R3" s="628"/>
      <c r="S3" s="11"/>
      <c r="T3" s="11"/>
      <c r="U3" s="383" t="str">
        <f>'Water Data'!U3</f>
        <v>EMIS</v>
      </c>
      <c r="V3" s="384"/>
      <c r="W3" s="626">
        <v>2005</v>
      </c>
      <c r="X3" s="627"/>
      <c r="Y3" s="627"/>
      <c r="Z3" s="627"/>
      <c r="AA3" s="627"/>
      <c r="AB3" s="628"/>
      <c r="AC3" s="11"/>
      <c r="AD3" s="11"/>
      <c r="AE3" s="383" t="str">
        <f>'Water Data'!AE3</f>
        <v>EMIS</v>
      </c>
      <c r="AF3" s="384"/>
      <c r="AG3" s="626">
        <v>2006</v>
      </c>
      <c r="AH3" s="627"/>
      <c r="AI3" s="627"/>
      <c r="AJ3" s="627"/>
      <c r="AK3" s="627"/>
      <c r="AL3" s="628"/>
      <c r="AM3" s="11"/>
      <c r="AN3" s="11"/>
      <c r="AO3" s="383" t="str">
        <f>'Water Data'!AO3</f>
        <v>Survey</v>
      </c>
      <c r="AP3" s="384"/>
      <c r="AQ3" s="626">
        <v>2006</v>
      </c>
      <c r="AR3" s="627"/>
      <c r="AS3" s="627"/>
      <c r="AT3" s="627"/>
      <c r="AU3" s="627"/>
      <c r="AV3" s="628"/>
      <c r="AW3" s="11"/>
      <c r="AX3" s="11"/>
      <c r="AY3" s="383" t="str">
        <f>'Water Data'!AY3</f>
        <v>EMIS</v>
      </c>
      <c r="AZ3" s="385"/>
      <c r="BA3" s="386">
        <v>2007</v>
      </c>
      <c r="BB3" s="386"/>
      <c r="BC3" s="386"/>
      <c r="BD3" s="386"/>
      <c r="BE3" s="386"/>
      <c r="BF3" s="387"/>
      <c r="BG3" s="11"/>
      <c r="BH3" s="11"/>
      <c r="BI3" s="383" t="str">
        <f>'Water Data'!BI3</f>
        <v>EMIS</v>
      </c>
      <c r="BJ3" s="384"/>
      <c r="BK3" s="626">
        <v>2008</v>
      </c>
      <c r="BL3" s="627"/>
      <c r="BM3" s="627"/>
      <c r="BN3" s="627"/>
      <c r="BO3" s="627"/>
      <c r="BP3" s="628"/>
      <c r="BQ3" s="11"/>
      <c r="BR3" s="11"/>
      <c r="BS3" s="383" t="str">
        <f>'Water Data'!BS3</f>
        <v>EMIS</v>
      </c>
      <c r="BT3" s="384"/>
      <c r="BU3" s="626">
        <v>2009</v>
      </c>
      <c r="BV3" s="627"/>
      <c r="BW3" s="627"/>
      <c r="BX3" s="627"/>
      <c r="BY3" s="627"/>
      <c r="BZ3" s="628"/>
      <c r="CA3" s="11"/>
      <c r="CB3" s="11"/>
      <c r="CC3" s="383" t="str">
        <f>'Water Data'!CC3</f>
        <v>EMIS</v>
      </c>
      <c r="CD3" s="384"/>
      <c r="CE3" s="626">
        <v>2010</v>
      </c>
      <c r="CF3" s="627"/>
      <c r="CG3" s="627"/>
      <c r="CH3" s="627"/>
      <c r="CI3" s="627"/>
      <c r="CJ3" s="628"/>
      <c r="CK3" s="11"/>
      <c r="CL3" s="11"/>
      <c r="CM3" s="383" t="str">
        <f>'Water Data'!CM3</f>
        <v>EMIS</v>
      </c>
      <c r="CN3" s="384"/>
      <c r="CO3" s="626">
        <v>2011</v>
      </c>
      <c r="CP3" s="627"/>
      <c r="CQ3" s="627"/>
      <c r="CR3" s="627"/>
      <c r="CS3" s="627"/>
      <c r="CT3" s="628"/>
      <c r="CU3" s="11"/>
      <c r="CV3" s="11"/>
      <c r="CW3" s="383" t="str">
        <f>'Water Data'!CW3</f>
        <v>Survey</v>
      </c>
      <c r="CX3" s="384"/>
      <c r="CY3" s="626">
        <v>2013</v>
      </c>
      <c r="CZ3" s="627"/>
      <c r="DA3" s="627"/>
      <c r="DB3" s="627"/>
      <c r="DC3" s="627"/>
      <c r="DD3" s="628"/>
      <c r="DE3" s="11"/>
      <c r="DF3" s="11"/>
      <c r="DG3" s="383" t="str">
        <f>'Water Data'!DG3</f>
        <v>EMIS</v>
      </c>
      <c r="DH3" s="384"/>
      <c r="DI3" s="626">
        <f>'Water Data'!DI3:DN3</f>
        <v>2014</v>
      </c>
      <c r="DJ3" s="627"/>
      <c r="DK3" s="627"/>
      <c r="DL3" s="627"/>
      <c r="DM3" s="627"/>
      <c r="DN3" s="628"/>
      <c r="DO3" s="11"/>
      <c r="DP3" s="11"/>
      <c r="DQ3" s="383" t="str">
        <f>'Water Data'!DQ3</f>
        <v>EMIS</v>
      </c>
      <c r="DR3" s="384"/>
      <c r="DS3" s="626">
        <f>'Water Data'!DS3:DX3</f>
        <v>2015</v>
      </c>
      <c r="DT3" s="627"/>
      <c r="DU3" s="627"/>
      <c r="DV3" s="627"/>
      <c r="DW3" s="627"/>
      <c r="DX3" s="628"/>
      <c r="DY3" s="11"/>
      <c r="DZ3" s="11"/>
      <c r="EA3" s="383" t="str">
        <f>'Water Data'!EA3</f>
        <v>EMIS</v>
      </c>
      <c r="EB3" s="384"/>
      <c r="EC3" s="626">
        <f>'Water Data'!EC3:EH3</f>
        <v>2016</v>
      </c>
      <c r="ED3" s="627"/>
      <c r="EE3" s="627"/>
      <c r="EF3" s="627"/>
      <c r="EG3" s="627"/>
      <c r="EH3" s="628"/>
      <c r="EI3" s="11"/>
      <c r="EJ3" s="11"/>
      <c r="EK3" s="383" t="str">
        <f>'Water Data'!EK3</f>
        <v>Other</v>
      </c>
      <c r="EL3" s="384"/>
      <c r="EM3" s="626">
        <f>'Water Data'!EM3:ER3</f>
        <v>2016</v>
      </c>
      <c r="EN3" s="627"/>
      <c r="EO3" s="627"/>
      <c r="EP3" s="627"/>
      <c r="EQ3" s="627"/>
      <c r="ER3" s="628"/>
      <c r="ES3" s="11"/>
      <c r="ET3" s="11"/>
    </row>
    <row r="4" s="4" customFormat="true" ht="18" customHeight="true" x14ac:dyDescent="0.25">
      <c r="A4" s="388" t="s">
        <v>225</v>
      </c>
      <c r="B4" s="389" t="s">
        <v>28</v>
      </c>
      <c r="C4" s="390" t="s">
        <v>7</v>
      </c>
      <c r="D4" s="390" t="s">
        <v>1</v>
      </c>
      <c r="E4" s="390" t="s">
        <v>2</v>
      </c>
      <c r="F4" s="390" t="s">
        <v>16</v>
      </c>
      <c r="G4" s="390" t="s">
        <v>17</v>
      </c>
      <c r="H4" s="391" t="s">
        <v>18</v>
      </c>
      <c r="I4" s="26"/>
      <c r="J4" s="26"/>
      <c r="K4" s="388" t="s">
        <v>225</v>
      </c>
      <c r="L4" s="389" t="s">
        <v>28</v>
      </c>
      <c r="M4" s="390" t="s">
        <v>7</v>
      </c>
      <c r="N4" s="390" t="s">
        <v>1</v>
      </c>
      <c r="O4" s="390" t="s">
        <v>2</v>
      </c>
      <c r="P4" s="390" t="s">
        <v>16</v>
      </c>
      <c r="Q4" s="390" t="s">
        <v>17</v>
      </c>
      <c r="R4" s="391" t="s">
        <v>18</v>
      </c>
      <c r="S4" s="26"/>
      <c r="T4" s="26"/>
      <c r="U4" s="388" t="s">
        <v>225</v>
      </c>
      <c r="V4" s="389" t="s">
        <v>28</v>
      </c>
      <c r="W4" s="390" t="s">
        <v>7</v>
      </c>
      <c r="X4" s="390" t="s">
        <v>1</v>
      </c>
      <c r="Y4" s="390" t="s">
        <v>2</v>
      </c>
      <c r="Z4" s="390" t="s">
        <v>16</v>
      </c>
      <c r="AA4" s="390" t="s">
        <v>17</v>
      </c>
      <c r="AB4" s="391" t="s">
        <v>18</v>
      </c>
      <c r="AC4" s="26"/>
      <c r="AD4" s="26"/>
      <c r="AE4" s="388" t="s">
        <v>225</v>
      </c>
      <c r="AF4" s="389" t="s">
        <v>28</v>
      </c>
      <c r="AG4" s="390" t="s">
        <v>7</v>
      </c>
      <c r="AH4" s="390" t="s">
        <v>1</v>
      </c>
      <c r="AI4" s="390" t="s">
        <v>2</v>
      </c>
      <c r="AJ4" s="390" t="s">
        <v>16</v>
      </c>
      <c r="AK4" s="390" t="s">
        <v>17</v>
      </c>
      <c r="AL4" s="391" t="s">
        <v>18</v>
      </c>
      <c r="AM4" s="26"/>
      <c r="AN4" s="26"/>
      <c r="AO4" s="388" t="s">
        <v>225</v>
      </c>
      <c r="AP4" s="389" t="s">
        <v>28</v>
      </c>
      <c r="AQ4" s="390" t="s">
        <v>7</v>
      </c>
      <c r="AR4" s="390" t="s">
        <v>1</v>
      </c>
      <c r="AS4" s="390" t="s">
        <v>2</v>
      </c>
      <c r="AT4" s="390" t="s">
        <v>16</v>
      </c>
      <c r="AU4" s="390" t="s">
        <v>17</v>
      </c>
      <c r="AV4" s="391" t="s">
        <v>18</v>
      </c>
      <c r="AW4" s="26"/>
      <c r="AX4" s="26"/>
      <c r="AY4" s="388" t="s">
        <v>225</v>
      </c>
      <c r="AZ4" s="392" t="s">
        <v>28</v>
      </c>
      <c r="BA4" s="390" t="s">
        <v>7</v>
      </c>
      <c r="BB4" s="390" t="s">
        <v>1</v>
      </c>
      <c r="BC4" s="390" t="s">
        <v>2</v>
      </c>
      <c r="BD4" s="390" t="s">
        <v>16</v>
      </c>
      <c r="BE4" s="390" t="s">
        <v>17</v>
      </c>
      <c r="BF4" s="391" t="s">
        <v>18</v>
      </c>
      <c r="BG4" s="26"/>
      <c r="BH4" s="26"/>
      <c r="BI4" s="388" t="s">
        <v>225</v>
      </c>
      <c r="BJ4" s="389" t="s">
        <v>28</v>
      </c>
      <c r="BK4" s="390" t="s">
        <v>7</v>
      </c>
      <c r="BL4" s="390" t="s">
        <v>1</v>
      </c>
      <c r="BM4" s="390" t="s">
        <v>2</v>
      </c>
      <c r="BN4" s="390" t="s">
        <v>16</v>
      </c>
      <c r="BO4" s="390" t="s">
        <v>17</v>
      </c>
      <c r="BP4" s="391" t="s">
        <v>18</v>
      </c>
      <c r="BQ4" s="26"/>
      <c r="BR4" s="26"/>
      <c r="BS4" s="388" t="s">
        <v>225</v>
      </c>
      <c r="BT4" s="389" t="s">
        <v>28</v>
      </c>
      <c r="BU4" s="390" t="s">
        <v>7</v>
      </c>
      <c r="BV4" s="390" t="s">
        <v>1</v>
      </c>
      <c r="BW4" s="390" t="s">
        <v>2</v>
      </c>
      <c r="BX4" s="390" t="s">
        <v>16</v>
      </c>
      <c r="BY4" s="390" t="s">
        <v>17</v>
      </c>
      <c r="BZ4" s="391" t="s">
        <v>18</v>
      </c>
      <c r="CA4" s="26"/>
      <c r="CB4" s="26"/>
      <c r="CC4" s="388" t="s">
        <v>225</v>
      </c>
      <c r="CD4" s="389" t="s">
        <v>28</v>
      </c>
      <c r="CE4" s="390" t="s">
        <v>7</v>
      </c>
      <c r="CF4" s="390" t="s">
        <v>1</v>
      </c>
      <c r="CG4" s="390" t="s">
        <v>2</v>
      </c>
      <c r="CH4" s="390" t="s">
        <v>16</v>
      </c>
      <c r="CI4" s="390" t="s">
        <v>17</v>
      </c>
      <c r="CJ4" s="391" t="s">
        <v>18</v>
      </c>
      <c r="CK4" s="26"/>
      <c r="CL4" s="26"/>
      <c r="CM4" s="388" t="s">
        <v>225</v>
      </c>
      <c r="CN4" s="389" t="s">
        <v>28</v>
      </c>
      <c r="CO4" s="390" t="s">
        <v>7</v>
      </c>
      <c r="CP4" s="390" t="s">
        <v>1</v>
      </c>
      <c r="CQ4" s="390" t="s">
        <v>2</v>
      </c>
      <c r="CR4" s="390" t="s">
        <v>16</v>
      </c>
      <c r="CS4" s="390" t="s">
        <v>17</v>
      </c>
      <c r="CT4" s="391" t="s">
        <v>18</v>
      </c>
      <c r="CU4" s="26"/>
      <c r="CV4" s="26"/>
      <c r="CW4" s="388" t="s">
        <v>225</v>
      </c>
      <c r="CX4" s="389" t="s">
        <v>28</v>
      </c>
      <c r="CY4" s="390" t="s">
        <v>7</v>
      </c>
      <c r="CZ4" s="390" t="s">
        <v>1</v>
      </c>
      <c r="DA4" s="390" t="s">
        <v>2</v>
      </c>
      <c r="DB4" s="390" t="s">
        <v>16</v>
      </c>
      <c r="DC4" s="390" t="s">
        <v>17</v>
      </c>
      <c r="DD4" s="391" t="s">
        <v>18</v>
      </c>
      <c r="DE4" s="26"/>
      <c r="DF4" s="26"/>
      <c r="DG4" s="388" t="s">
        <v>225</v>
      </c>
      <c r="DH4" s="389" t="s">
        <v>28</v>
      </c>
      <c r="DI4" s="390" t="s">
        <v>7</v>
      </c>
      <c r="DJ4" s="390" t="s">
        <v>1</v>
      </c>
      <c r="DK4" s="390" t="s">
        <v>2</v>
      </c>
      <c r="DL4" s="390" t="s">
        <v>16</v>
      </c>
      <c r="DM4" s="390" t="s">
        <v>17</v>
      </c>
      <c r="DN4" s="391" t="s">
        <v>18</v>
      </c>
      <c r="DO4" s="26"/>
      <c r="DP4" s="26"/>
      <c r="DQ4" s="388" t="s">
        <v>225</v>
      </c>
      <c r="DR4" s="389" t="s">
        <v>28</v>
      </c>
      <c r="DS4" s="390" t="s">
        <v>7</v>
      </c>
      <c r="DT4" s="390" t="s">
        <v>1</v>
      </c>
      <c r="DU4" s="390" t="s">
        <v>2</v>
      </c>
      <c r="DV4" s="390" t="s">
        <v>16</v>
      </c>
      <c r="DW4" s="390" t="s">
        <v>17</v>
      </c>
      <c r="DX4" s="391" t="s">
        <v>18</v>
      </c>
      <c r="DY4" s="26"/>
      <c r="DZ4" s="26"/>
      <c r="EA4" s="388" t="s">
        <v>225</v>
      </c>
      <c r="EB4" s="389" t="s">
        <v>28</v>
      </c>
      <c r="EC4" s="390" t="s">
        <v>7</v>
      </c>
      <c r="ED4" s="390" t="s">
        <v>1</v>
      </c>
      <c r="EE4" s="390" t="s">
        <v>2</v>
      </c>
      <c r="EF4" s="390" t="s">
        <v>16</v>
      </c>
      <c r="EG4" s="390" t="s">
        <v>17</v>
      </c>
      <c r="EH4" s="391" t="s">
        <v>18</v>
      </c>
      <c r="EI4" s="26"/>
      <c r="EJ4" s="26"/>
      <c r="EK4" s="388" t="s">
        <v>225</v>
      </c>
      <c r="EL4" s="389" t="s">
        <v>28</v>
      </c>
      <c r="EM4" s="390" t="s">
        <v>7</v>
      </c>
      <c r="EN4" s="390" t="s">
        <v>1</v>
      </c>
      <c r="EO4" s="390" t="s">
        <v>2</v>
      </c>
      <c r="EP4" s="390" t="s">
        <v>16</v>
      </c>
      <c r="EQ4" s="390" t="s">
        <v>17</v>
      </c>
      <c r="ER4" s="391" t="s">
        <v>18</v>
      </c>
      <c r="ES4" s="26"/>
      <c r="ET4" s="26"/>
      <c r="EU4" s="329"/>
      <c r="FE4" s="329"/>
      <c r="FO4" s="329"/>
      <c r="FY4" s="329"/>
      <c r="GI4" s="329"/>
      <c r="GS4" s="329"/>
      <c r="HC4" s="329"/>
      <c r="HM4" s="329"/>
      <c r="HW4" s="329"/>
    </row>
    <row r="5" s="4" customFormat="true" x14ac:dyDescent="0.25">
      <c r="A5" s="333"/>
      <c r="B5" s="170" t="s">
        <v>3</v>
      </c>
      <c r="C5" s="7"/>
      <c r="D5" s="7"/>
      <c r="E5" s="7"/>
      <c r="F5" s="7"/>
      <c r="G5" s="7"/>
      <c r="H5" s="28"/>
      <c r="I5" s="26"/>
      <c r="J5" s="26"/>
      <c r="K5" s="333"/>
      <c r="L5" s="170" t="s">
        <v>3</v>
      </c>
      <c r="M5" s="7"/>
      <c r="N5" s="7"/>
      <c r="O5" s="7"/>
      <c r="P5" s="7"/>
      <c r="Q5" s="7"/>
      <c r="R5" s="28"/>
      <c r="S5" s="26"/>
      <c r="T5" s="26"/>
      <c r="U5" s="333"/>
      <c r="V5" s="170" t="s">
        <v>3</v>
      </c>
      <c r="W5" s="7"/>
      <c r="X5" s="7"/>
      <c r="Y5" s="7"/>
      <c r="Z5" s="7"/>
      <c r="AA5" s="7"/>
      <c r="AB5" s="28"/>
      <c r="AC5" s="26"/>
      <c r="AD5" s="26"/>
      <c r="AE5" s="333"/>
      <c r="AF5" s="170" t="s">
        <v>3</v>
      </c>
      <c r="AG5" s="7"/>
      <c r="AH5" s="7"/>
      <c r="AI5" s="7"/>
      <c r="AJ5" s="7"/>
      <c r="AK5" s="7"/>
      <c r="AL5" s="28"/>
      <c r="AM5" s="26"/>
      <c r="AN5" s="26"/>
      <c r="AO5" s="333"/>
      <c r="AP5" s="170" t="s">
        <v>3</v>
      </c>
      <c r="AQ5" s="7"/>
      <c r="AR5" s="7"/>
      <c r="AS5" s="7"/>
      <c r="AT5" s="7"/>
      <c r="AU5" s="7"/>
      <c r="AV5" s="28"/>
      <c r="AW5" s="26"/>
      <c r="AX5" s="26"/>
      <c r="AY5" s="333"/>
      <c r="AZ5" s="171" t="s">
        <v>3</v>
      </c>
      <c r="BA5" s="7"/>
      <c r="BB5" s="7"/>
      <c r="BC5" s="7"/>
      <c r="BD5" s="7"/>
      <c r="BE5" s="7"/>
      <c r="BF5" s="28"/>
      <c r="BG5" s="26"/>
      <c r="BH5" s="26"/>
      <c r="BI5" s="333"/>
      <c r="BJ5" s="170" t="s">
        <v>3</v>
      </c>
      <c r="BK5" s="7"/>
      <c r="BL5" s="7"/>
      <c r="BM5" s="7"/>
      <c r="BN5" s="7"/>
      <c r="BO5" s="7"/>
      <c r="BP5" s="28"/>
      <c r="BQ5" s="26"/>
      <c r="BR5" s="26"/>
      <c r="BS5" s="333"/>
      <c r="BT5" s="170" t="s">
        <v>3</v>
      </c>
      <c r="BU5" s="7"/>
      <c r="BV5" s="7"/>
      <c r="BW5" s="7"/>
      <c r="BX5" s="7"/>
      <c r="BY5" s="7"/>
      <c r="BZ5" s="28"/>
      <c r="CA5" s="26"/>
      <c r="CB5" s="26"/>
      <c r="CC5" s="333"/>
      <c r="CD5" s="170" t="s">
        <v>3</v>
      </c>
      <c r="CE5" s="7"/>
      <c r="CF5" s="7"/>
      <c r="CG5" s="7"/>
      <c r="CH5" s="7"/>
      <c r="CI5" s="7"/>
      <c r="CJ5" s="28"/>
      <c r="CK5" s="26"/>
      <c r="CL5" s="26"/>
      <c r="CM5" s="333"/>
      <c r="CN5" s="170" t="s">
        <v>3</v>
      </c>
      <c r="CO5" s="7"/>
      <c r="CP5" s="7"/>
      <c r="CQ5" s="7"/>
      <c r="CR5" s="7"/>
      <c r="CS5" s="7"/>
      <c r="CT5" s="28"/>
      <c r="CU5" s="26"/>
      <c r="CV5" s="26"/>
      <c r="CW5" s="333"/>
      <c r="CX5" s="170" t="s">
        <v>3</v>
      </c>
      <c r="CY5" s="7"/>
      <c r="CZ5" s="7"/>
      <c r="DA5" s="7"/>
      <c r="DB5" s="7"/>
      <c r="DC5" s="7"/>
      <c r="DD5" s="28"/>
      <c r="DE5" s="26"/>
      <c r="DF5" s="26"/>
      <c r="DG5" s="443"/>
      <c r="DH5" s="170" t="s">
        <v>3</v>
      </c>
      <c r="DI5" s="7">
        <f>100-DI6</f>
        <v>20.491517064509779</v>
      </c>
      <c r="DJ5" s="7"/>
      <c r="DK5" s="7"/>
      <c r="DL5" s="7">
        <f>100-DL6</f>
        <v>4.5454545454545467</v>
      </c>
      <c r="DM5" s="7">
        <f>100-DM6</f>
        <v>23.400000000000006</v>
      </c>
      <c r="DN5" s="28">
        <f>100-DN6</f>
        <v>10.099999999999994</v>
      </c>
      <c r="DO5" s="26"/>
      <c r="DP5" s="26"/>
      <c r="DQ5" s="443"/>
      <c r="DR5" s="170" t="s">
        <v>3</v>
      </c>
      <c r="DS5" s="7">
        <f>100-DS6</f>
        <v>19.894505710909812</v>
      </c>
      <c r="DT5" s="7"/>
      <c r="DU5" s="7"/>
      <c r="DV5" s="7">
        <f>100-DV6</f>
        <v>9.3567251461988263</v>
      </c>
      <c r="DW5" s="7">
        <f>100-DW6</f>
        <v>22.700000000000003</v>
      </c>
      <c r="DX5" s="28">
        <f>100-DX6</f>
        <v>8.9000000000000057</v>
      </c>
      <c r="DY5" s="26"/>
      <c r="DZ5" s="26"/>
      <c r="EA5" s="443"/>
      <c r="EB5" s="170" t="s">
        <v>3</v>
      </c>
      <c r="EC5" s="7">
        <f>100-EC6</f>
        <v>19.172492293099353</v>
      </c>
      <c r="ED5" s="7"/>
      <c r="EE5" s="7"/>
      <c r="EF5" s="7">
        <f>100-EF6</f>
        <v>4.1420118343195327</v>
      </c>
      <c r="EG5" s="7">
        <f>100-EG6</f>
        <v>19.799999999999997</v>
      </c>
      <c r="EH5" s="28"/>
      <c r="EI5" s="26"/>
      <c r="EJ5" s="26"/>
      <c r="EK5" s="443"/>
      <c r="EL5" s="170" t="s">
        <v>3</v>
      </c>
      <c r="EM5" s="7"/>
      <c r="EN5" s="7"/>
      <c r="EO5" s="7"/>
      <c r="EP5" s="7"/>
      <c r="EQ5" s="7"/>
      <c r="ER5" s="28"/>
      <c r="ES5" s="26"/>
      <c r="ET5" s="26"/>
      <c r="EU5" s="329"/>
      <c r="FE5" s="329"/>
      <c r="FO5" s="329"/>
      <c r="FY5" s="329"/>
      <c r="GI5" s="329"/>
      <c r="GS5" s="329"/>
      <c r="HC5" s="329"/>
      <c r="HM5" s="329"/>
      <c r="HW5" s="329"/>
    </row>
    <row r="6" s="4" customFormat="true" x14ac:dyDescent="0.25">
      <c r="A6" s="318"/>
      <c r="B6" s="170" t="s">
        <v>25</v>
      </c>
      <c r="C6" s="7"/>
      <c r="D6" s="7"/>
      <c r="E6" s="7"/>
      <c r="F6" s="7"/>
      <c r="G6" s="7"/>
      <c r="H6" s="28"/>
      <c r="I6" s="26"/>
      <c r="J6" s="26"/>
      <c r="K6" s="333"/>
      <c r="L6" s="170" t="s">
        <v>25</v>
      </c>
      <c r="M6" s="7"/>
      <c r="N6" s="7"/>
      <c r="O6" s="7"/>
      <c r="P6" s="7"/>
      <c r="Q6" s="7"/>
      <c r="R6" s="28"/>
      <c r="S6" s="26"/>
      <c r="T6" s="26"/>
      <c r="U6" s="333"/>
      <c r="V6" s="170" t="s">
        <v>25</v>
      </c>
      <c r="W6" s="7"/>
      <c r="X6" s="7"/>
      <c r="Y6" s="7"/>
      <c r="Z6" s="7"/>
      <c r="AA6" s="7"/>
      <c r="AB6" s="28"/>
      <c r="AC6" s="26"/>
      <c r="AD6" s="26"/>
      <c r="AE6" s="333"/>
      <c r="AF6" s="170" t="s">
        <v>25</v>
      </c>
      <c r="AG6" s="7"/>
      <c r="AH6" s="7"/>
      <c r="AI6" s="7"/>
      <c r="AJ6" s="7"/>
      <c r="AK6" s="7"/>
      <c r="AL6" s="28"/>
      <c r="AM6" s="26"/>
      <c r="AN6" s="26"/>
      <c r="AO6" s="333"/>
      <c r="AP6" s="170" t="s">
        <v>25</v>
      </c>
      <c r="AQ6" s="7"/>
      <c r="AR6" s="7"/>
      <c r="AS6" s="7"/>
      <c r="AT6" s="7"/>
      <c r="AU6" s="7"/>
      <c r="AV6" s="28"/>
      <c r="AW6" s="26"/>
      <c r="AX6" s="26"/>
      <c r="AY6" s="333"/>
      <c r="AZ6" s="171" t="s">
        <v>25</v>
      </c>
      <c r="BA6" s="7"/>
      <c r="BB6" s="7"/>
      <c r="BC6" s="7"/>
      <c r="BD6" s="7"/>
      <c r="BE6" s="7"/>
      <c r="BF6" s="28"/>
      <c r="BG6" s="26"/>
      <c r="BH6" s="26"/>
      <c r="BI6" s="318"/>
      <c r="BJ6" s="170" t="s">
        <v>25</v>
      </c>
      <c r="BK6" s="7"/>
      <c r="BL6" s="7"/>
      <c r="BM6" s="7"/>
      <c r="BN6" s="7"/>
      <c r="BO6" s="7"/>
      <c r="BP6" s="28"/>
      <c r="BQ6" s="26"/>
      <c r="BR6" s="26"/>
      <c r="BS6" s="318"/>
      <c r="BT6" s="170" t="s">
        <v>25</v>
      </c>
      <c r="BU6" s="7"/>
      <c r="BV6" s="7"/>
      <c r="BW6" s="7"/>
      <c r="BX6" s="7"/>
      <c r="BY6" s="7"/>
      <c r="BZ6" s="28"/>
      <c r="CA6" s="26"/>
      <c r="CB6" s="26"/>
      <c r="CC6" s="318"/>
      <c r="CD6" s="170" t="s">
        <v>25</v>
      </c>
      <c r="CE6" s="7"/>
      <c r="CF6" s="7"/>
      <c r="CG6" s="7"/>
      <c r="CH6" s="7"/>
      <c r="CI6" s="7"/>
      <c r="CJ6" s="28"/>
      <c r="CK6" s="26"/>
      <c r="CL6" s="26"/>
      <c r="CM6" s="318"/>
      <c r="CN6" s="170" t="s">
        <v>25</v>
      </c>
      <c r="CO6" s="7"/>
      <c r="CP6" s="7"/>
      <c r="CQ6" s="7"/>
      <c r="CR6" s="7"/>
      <c r="CS6" s="7"/>
      <c r="CT6" s="28"/>
      <c r="CU6" s="26"/>
      <c r="CV6" s="26"/>
      <c r="CW6" s="333"/>
      <c r="CX6" s="170" t="s">
        <v>25</v>
      </c>
      <c r="CY6" s="7"/>
      <c r="CZ6" s="7"/>
      <c r="DA6" s="7"/>
      <c r="DB6" s="7"/>
      <c r="DC6" s="7"/>
      <c r="DD6" s="28"/>
      <c r="DE6" s="26"/>
      <c r="DF6" s="26"/>
      <c r="DG6" s="442" t="s">
        <v>252</v>
      </c>
      <c r="DH6" s="170" t="s">
        <v>25</v>
      </c>
      <c r="DI6" s="82">
        <f>(DL6/100*DL$16+DM6/100*DM$16+DN6/100*DN$16)/(DL$16+DM$16+DN$16)*100</f>
        <v>79.508482935490221</v>
      </c>
      <c r="DJ6" s="7"/>
      <c r="DK6" s="7"/>
      <c r="DL6" s="7">
        <f>168/DL16*100</f>
        <v>95.454545454545453</v>
      </c>
      <c r="DM6" s="7">
        <v>76.599999999999994</v>
      </c>
      <c r="DN6" s="28">
        <v>89.9</v>
      </c>
      <c r="DO6" s="26"/>
      <c r="DP6" s="26"/>
      <c r="DQ6" s="442" t="s">
        <v>252</v>
      </c>
      <c r="DR6" s="170" t="s">
        <v>25</v>
      </c>
      <c r="DS6" s="82">
        <f>(DV6/100*DV$16+DW6/100*DW$16+DX6/100*DX$16)/(DV$16+DW$16+DX$16)*100</f>
        <v>80.105494289090188</v>
      </c>
      <c r="DT6" s="7"/>
      <c r="DU6" s="7"/>
      <c r="DV6" s="7">
        <f>155/DV16*100</f>
        <v>90.643274853801174</v>
      </c>
      <c r="DW6" s="7">
        <v>77.3</v>
      </c>
      <c r="DX6" s="28">
        <v>91.1</v>
      </c>
      <c r="DY6" s="26"/>
      <c r="DZ6" s="26"/>
      <c r="EA6" s="442" t="s">
        <v>252</v>
      </c>
      <c r="EB6" s="170" t="s">
        <v>25</v>
      </c>
      <c r="EC6" s="82">
        <f>(EF6/100*EF$16+EG6/100*EG$16)/(EF$16+EG$16)*100</f>
        <v>80.827507706900647</v>
      </c>
      <c r="ED6" s="7"/>
      <c r="EE6" s="7"/>
      <c r="EF6" s="7">
        <f>162/EF16*100</f>
        <v>95.857988165680467</v>
      </c>
      <c r="EG6" s="7">
        <v>80.2</v>
      </c>
      <c r="EH6" s="28"/>
      <c r="EI6" s="26"/>
      <c r="EJ6" s="26"/>
      <c r="EK6" s="442"/>
      <c r="EL6" s="170" t="s">
        <v>25</v>
      </c>
      <c r="EM6" s="82"/>
      <c r="EN6" s="7"/>
      <c r="EO6" s="7"/>
      <c r="EP6" s="7"/>
      <c r="EQ6" s="7"/>
      <c r="ER6" s="28"/>
      <c r="ES6" s="26"/>
      <c r="ET6" s="26"/>
      <c r="EU6" s="329"/>
      <c r="FE6" s="329"/>
      <c r="FO6" s="329"/>
      <c r="FY6" s="329"/>
      <c r="GI6" s="329"/>
      <c r="GS6" s="329"/>
      <c r="HC6" s="329"/>
      <c r="HM6" s="329"/>
      <c r="HW6" s="329"/>
    </row>
    <row r="7" s="4" customFormat="true" hidden="true" x14ac:dyDescent="0.25">
      <c r="A7" s="333"/>
      <c r="B7" s="171" t="s">
        <v>26</v>
      </c>
      <c r="C7" s="20"/>
      <c r="D7" s="7"/>
      <c r="E7" s="7"/>
      <c r="F7" s="7"/>
      <c r="G7" s="7"/>
      <c r="H7" s="28"/>
      <c r="I7" s="26"/>
      <c r="J7" s="26"/>
      <c r="K7" s="333"/>
      <c r="L7" s="171" t="s">
        <v>26</v>
      </c>
      <c r="M7" s="20"/>
      <c r="N7" s="7"/>
      <c r="O7" s="7"/>
      <c r="P7" s="7"/>
      <c r="Q7" s="7"/>
      <c r="R7" s="28"/>
      <c r="S7" s="26"/>
      <c r="T7" s="26"/>
      <c r="U7" s="333"/>
      <c r="V7" s="171" t="s">
        <v>26</v>
      </c>
      <c r="W7" s="20"/>
      <c r="X7" s="7"/>
      <c r="Y7" s="7"/>
      <c r="Z7" s="7"/>
      <c r="AA7" s="7"/>
      <c r="AB7" s="28"/>
      <c r="AC7" s="26"/>
      <c r="AD7" s="26"/>
      <c r="AE7" s="333"/>
      <c r="AF7" s="171" t="s">
        <v>26</v>
      </c>
      <c r="AG7" s="20"/>
      <c r="AH7" s="7"/>
      <c r="AI7" s="7"/>
      <c r="AJ7" s="7"/>
      <c r="AK7" s="7"/>
      <c r="AL7" s="28"/>
      <c r="AM7" s="26"/>
      <c r="AN7" s="26"/>
      <c r="AO7" s="333"/>
      <c r="AP7" s="171" t="s">
        <v>26</v>
      </c>
      <c r="AQ7" s="20"/>
      <c r="AR7" s="7"/>
      <c r="AS7" s="7"/>
      <c r="AT7" s="7"/>
      <c r="AU7" s="7"/>
      <c r="AV7" s="28"/>
      <c r="AW7" s="26"/>
      <c r="AX7" s="26"/>
      <c r="AY7" s="333"/>
      <c r="AZ7" s="171" t="s">
        <v>26</v>
      </c>
      <c r="BA7" s="20"/>
      <c r="BB7" s="7"/>
      <c r="BC7" s="7"/>
      <c r="BD7" s="7"/>
      <c r="BE7" s="7"/>
      <c r="BF7" s="28"/>
      <c r="BG7" s="26"/>
      <c r="BH7" s="26"/>
      <c r="BI7" s="333"/>
      <c r="BJ7" s="171" t="s">
        <v>26</v>
      </c>
      <c r="BK7" s="20"/>
      <c r="BL7" s="7"/>
      <c r="BM7" s="7"/>
      <c r="BN7" s="7"/>
      <c r="BO7" s="7"/>
      <c r="BP7" s="28"/>
      <c r="BQ7" s="26"/>
      <c r="BR7" s="26"/>
      <c r="BS7" s="333"/>
      <c r="BT7" s="171" t="s">
        <v>26</v>
      </c>
      <c r="BU7" s="20"/>
      <c r="BV7" s="7"/>
      <c r="BW7" s="7"/>
      <c r="BX7" s="7"/>
      <c r="BY7" s="7"/>
      <c r="BZ7" s="28"/>
      <c r="CA7" s="26"/>
      <c r="CB7" s="26"/>
      <c r="CC7" s="333"/>
      <c r="CD7" s="171" t="s">
        <v>26</v>
      </c>
      <c r="CE7" s="20"/>
      <c r="CF7" s="7"/>
      <c r="CG7" s="7"/>
      <c r="CH7" s="7"/>
      <c r="CI7" s="7"/>
      <c r="CJ7" s="28"/>
      <c r="CK7" s="26"/>
      <c r="CL7" s="26"/>
      <c r="CM7" s="333"/>
      <c r="CN7" s="171" t="s">
        <v>26</v>
      </c>
      <c r="CO7" s="20"/>
      <c r="CP7" s="7"/>
      <c r="CQ7" s="7"/>
      <c r="CR7" s="7"/>
      <c r="CS7" s="7"/>
      <c r="CT7" s="28"/>
      <c r="CU7" s="26"/>
      <c r="CV7" s="26"/>
      <c r="CW7" s="333"/>
      <c r="CX7" s="171" t="s">
        <v>26</v>
      </c>
      <c r="CY7" s="20"/>
      <c r="CZ7" s="7"/>
      <c r="DA7" s="7"/>
      <c r="DB7" s="7"/>
      <c r="DC7" s="7"/>
      <c r="DD7" s="28"/>
      <c r="DE7" s="26"/>
      <c r="DF7" s="26"/>
      <c r="DG7" s="442"/>
      <c r="DH7" s="171" t="s">
        <v>26</v>
      </c>
      <c r="DI7" s="82">
        <f t="shared" ref="DI7:DI8" si="0">(DL7/100*DL$16+DM7/100*DM$16+DN7/100*DN$16)/(DL$16+DM$16+DN$16)*100</f>
        <v>0</v>
      </c>
      <c r="DJ7" s="7"/>
      <c r="DK7" s="7"/>
      <c r="DL7" s="7"/>
      <c r="DM7" s="7"/>
      <c r="DN7" s="28"/>
      <c r="DO7" s="26"/>
      <c r="DP7" s="26"/>
      <c r="DQ7" s="442"/>
      <c r="DR7" s="171" t="s">
        <v>26</v>
      </c>
      <c r="DS7" s="82">
        <f t="shared" ref="DS7:DS8" si="1">(DV7/100*DV$16+DW7/100*DW$16+DX7/100*DX$16)/(DV$16+DW$16+DX$16)*100</f>
        <v>0</v>
      </c>
      <c r="DT7" s="7"/>
      <c r="DU7" s="7"/>
      <c r="DV7" s="7"/>
      <c r="DW7" s="7"/>
      <c r="DX7" s="28"/>
      <c r="DY7" s="26"/>
      <c r="DZ7" s="26"/>
      <c r="EA7" s="442"/>
      <c r="EB7" s="171" t="s">
        <v>26</v>
      </c>
      <c r="EC7" s="82">
        <f t="shared" ref="EC7:EC8" si="2">(EF7/100*EF$16+EG7/100*EG$16)/(EF$16+EG$16)*100</f>
        <v>0</v>
      </c>
      <c r="ED7" s="7"/>
      <c r="EE7" s="7"/>
      <c r="EF7" s="7"/>
      <c r="EG7" s="7"/>
      <c r="EH7" s="28"/>
      <c r="EI7" s="26"/>
      <c r="EJ7" s="26"/>
      <c r="EK7" s="442"/>
      <c r="EL7" s="171" t="s">
        <v>26</v>
      </c>
      <c r="EM7" s="82"/>
      <c r="EN7" s="7"/>
      <c r="EO7" s="7"/>
      <c r="EP7" s="7"/>
      <c r="EQ7" s="7"/>
      <c r="ER7" s="28"/>
      <c r="ES7" s="26"/>
      <c r="ET7" s="26"/>
      <c r="EU7" s="329"/>
      <c r="FE7" s="329"/>
      <c r="FO7" s="329"/>
      <c r="FY7" s="329"/>
      <c r="GI7" s="329"/>
      <c r="GS7" s="329"/>
      <c r="HC7" s="329"/>
      <c r="HM7" s="329"/>
      <c r="HW7" s="329"/>
    </row>
    <row r="8" s="4" customFormat="true" x14ac:dyDescent="0.25">
      <c r="A8" s="318" t="s">
        <v>210</v>
      </c>
      <c r="B8" s="171" t="s">
        <v>160</v>
      </c>
      <c r="C8" s="152">
        <f>(G16*0.603+H16*0.645)/(G16+H16)*100</f>
        <v>60.86289612676056</v>
      </c>
      <c r="D8" s="7"/>
      <c r="E8" s="7"/>
      <c r="F8" s="7"/>
      <c r="G8" s="7">
        <v>60.3</v>
      </c>
      <c r="H8" s="28">
        <v>64.5</v>
      </c>
      <c r="I8" s="26"/>
      <c r="J8" s="26"/>
      <c r="K8" s="318" t="s">
        <v>210</v>
      </c>
      <c r="L8" s="171" t="s">
        <v>160</v>
      </c>
      <c r="M8" s="152">
        <f>(Q16*0.587+R16*0.585)/(Q16+R16)*100</f>
        <v>58.671718918918913</v>
      </c>
      <c r="N8" s="7"/>
      <c r="O8" s="7"/>
      <c r="P8" s="7"/>
      <c r="Q8" s="7">
        <v>58.7</v>
      </c>
      <c r="R8" s="28">
        <v>58.5</v>
      </c>
      <c r="S8" s="26"/>
      <c r="T8" s="26"/>
      <c r="U8" s="318" t="s">
        <v>210</v>
      </c>
      <c r="V8" s="171" t="s">
        <v>160</v>
      </c>
      <c r="W8" s="152">
        <f>(AA16*0.595+AB16*0.58)/(AA16+AB16)*100</f>
        <v>59.274761399787913</v>
      </c>
      <c r="X8" s="7"/>
      <c r="Y8" s="7"/>
      <c r="Z8" s="7"/>
      <c r="AA8" s="7">
        <v>59.5</v>
      </c>
      <c r="AB8" s="28">
        <v>58</v>
      </c>
      <c r="AC8" s="26"/>
      <c r="AD8" s="26"/>
      <c r="AE8" s="318" t="s">
        <v>210</v>
      </c>
      <c r="AF8" s="171" t="s">
        <v>160</v>
      </c>
      <c r="AG8" s="152">
        <f>(AK16*0.598+AL16*0.605)/(AK16+AL16)*100</f>
        <v>59.910171619924647</v>
      </c>
      <c r="AH8" s="7"/>
      <c r="AI8" s="7"/>
      <c r="AJ8" s="7"/>
      <c r="AK8" s="7">
        <v>59.8</v>
      </c>
      <c r="AL8" s="28">
        <v>60.5</v>
      </c>
      <c r="AM8" s="26"/>
      <c r="AN8" s="26"/>
      <c r="AO8" s="318"/>
      <c r="AP8" s="171" t="s">
        <v>160</v>
      </c>
      <c r="AQ8" s="152"/>
      <c r="AR8" s="7"/>
      <c r="AS8" s="7"/>
      <c r="AT8" s="7"/>
      <c r="AU8" s="7"/>
      <c r="AV8" s="28"/>
      <c r="AW8" s="26"/>
      <c r="AX8" s="26"/>
      <c r="AY8" s="318" t="s">
        <v>210</v>
      </c>
      <c r="AZ8" s="171" t="s">
        <v>160</v>
      </c>
      <c r="BA8" s="152">
        <f>(BE16*0.585+BF16*0.6)/(BE16+BF16)*100</f>
        <v>58.74616659759635</v>
      </c>
      <c r="BB8" s="7"/>
      <c r="BC8" s="7"/>
      <c r="BD8" s="7"/>
      <c r="BE8" s="7">
        <v>58.5</v>
      </c>
      <c r="BF8" s="28">
        <v>60</v>
      </c>
      <c r="BG8" s="26"/>
      <c r="BH8" s="26"/>
      <c r="BI8" s="318" t="s">
        <v>210</v>
      </c>
      <c r="BJ8" s="171" t="s">
        <v>160</v>
      </c>
      <c r="BK8" s="152">
        <f>(BO16*0.588+BP16*0.598)/(BO16+BP16)*100</f>
        <v>58.966872682323853</v>
      </c>
      <c r="BL8" s="7"/>
      <c r="BM8" s="7"/>
      <c r="BN8" s="7"/>
      <c r="BO8" s="7">
        <v>58.8</v>
      </c>
      <c r="BP8" s="28">
        <v>59.8</v>
      </c>
      <c r="BQ8" s="26"/>
      <c r="BR8" s="26"/>
      <c r="BS8" s="318" t="s">
        <v>210</v>
      </c>
      <c r="BT8" s="171" t="s">
        <v>160</v>
      </c>
      <c r="BU8" s="152">
        <f>(BY16*0.588+BZ16*0.598)/(BY16+BZ16)*100</f>
        <v>58.969353193225871</v>
      </c>
      <c r="BV8" s="7"/>
      <c r="BW8" s="7"/>
      <c r="BX8" s="7"/>
      <c r="BY8" s="7">
        <v>55.9</v>
      </c>
      <c r="BZ8" s="28">
        <v>58.4</v>
      </c>
      <c r="CA8" s="26"/>
      <c r="CB8" s="26"/>
      <c r="CC8" s="318" t="s">
        <v>210</v>
      </c>
      <c r="CD8" s="171" t="s">
        <v>160</v>
      </c>
      <c r="CE8" s="152">
        <f>(CI16*0.614+CJ16*0.637)/(CI16+CJ16)*100</f>
        <v>61.794085365853654</v>
      </c>
      <c r="CF8" s="7"/>
      <c r="CG8" s="7"/>
      <c r="CH8" s="7"/>
      <c r="CI8" s="7">
        <v>61.4</v>
      </c>
      <c r="CJ8" s="28">
        <v>63.7</v>
      </c>
      <c r="CK8" s="26"/>
      <c r="CL8" s="26"/>
      <c r="CM8" s="318" t="s">
        <v>210</v>
      </c>
      <c r="CN8" s="171" t="s">
        <v>160</v>
      </c>
      <c r="CO8" s="152">
        <f>(CS16*0.635+CT16*0.641)/(CS16+CT16)*100</f>
        <v>63.605567928730508</v>
      </c>
      <c r="CP8" s="7"/>
      <c r="CQ8" s="7"/>
      <c r="CR8" s="7"/>
      <c r="CS8" s="7">
        <v>63.5</v>
      </c>
      <c r="CT8" s="28">
        <v>64.099999999999994</v>
      </c>
      <c r="CU8" s="26"/>
      <c r="CV8" s="26"/>
      <c r="CW8" s="318"/>
      <c r="CX8" s="171" t="s">
        <v>160</v>
      </c>
      <c r="CY8" s="152"/>
      <c r="CZ8" s="7"/>
      <c r="DA8" s="7"/>
      <c r="DB8" s="7"/>
      <c r="DC8" s="7"/>
      <c r="DD8" s="28"/>
      <c r="DE8" s="26"/>
      <c r="DF8" s="26"/>
      <c r="DG8" s="442" t="s">
        <v>210</v>
      </c>
      <c r="DH8" s="171" t="s">
        <v>160</v>
      </c>
      <c r="DI8" s="82">
        <f t="shared" si="0"/>
        <v>59.783093312290404</v>
      </c>
      <c r="DJ8" s="7"/>
      <c r="DK8" s="7"/>
      <c r="DL8" s="7">
        <f>140/DL16*100</f>
        <v>79.545454545454547</v>
      </c>
      <c r="DM8" s="7">
        <v>56</v>
      </c>
      <c r="DN8" s="28">
        <v>73.5</v>
      </c>
      <c r="DO8" s="26"/>
      <c r="DP8" s="26"/>
      <c r="DQ8" s="442" t="s">
        <v>210</v>
      </c>
      <c r="DR8" s="171" t="s">
        <v>160</v>
      </c>
      <c r="DS8" s="82">
        <f t="shared" si="1"/>
        <v>74.973276880661672</v>
      </c>
      <c r="DT8" s="7"/>
      <c r="DU8" s="7"/>
      <c r="DV8" s="7">
        <f>153/DV16*100</f>
        <v>89.473684210526315</v>
      </c>
      <c r="DW8" s="7">
        <v>71.8</v>
      </c>
      <c r="DX8" s="28">
        <v>86.9</v>
      </c>
      <c r="DY8" s="26"/>
      <c r="DZ8" s="26"/>
      <c r="EA8" s="442" t="s">
        <v>210</v>
      </c>
      <c r="EB8" s="171" t="s">
        <v>160</v>
      </c>
      <c r="EC8" s="82">
        <f t="shared" si="2"/>
        <v>76.389281479724929</v>
      </c>
      <c r="ED8" s="7"/>
      <c r="EE8" s="7"/>
      <c r="EF8" s="7">
        <f>157/EF16*100</f>
        <v>92.899408284023664</v>
      </c>
      <c r="EG8" s="7">
        <v>75.7</v>
      </c>
      <c r="EH8" s="28"/>
      <c r="EI8" s="26"/>
      <c r="EJ8" s="26"/>
      <c r="EK8" s="442"/>
      <c r="EL8" s="171" t="s">
        <v>160</v>
      </c>
      <c r="EM8" s="82"/>
      <c r="EN8" s="7"/>
      <c r="EO8" s="7"/>
      <c r="EP8" s="7"/>
      <c r="EQ8" s="7"/>
      <c r="ER8" s="28"/>
      <c r="ES8" s="26"/>
      <c r="ET8" s="26"/>
      <c r="EU8" s="329"/>
      <c r="FE8" s="329"/>
      <c r="FO8" s="329"/>
      <c r="FY8" s="329"/>
      <c r="GI8" s="329"/>
      <c r="GS8" s="329"/>
      <c r="HC8" s="329"/>
      <c r="HM8" s="329"/>
      <c r="HW8" s="329"/>
    </row>
    <row r="9" s="4" customFormat="true" x14ac:dyDescent="0.25">
      <c r="A9" s="333"/>
      <c r="B9" s="171" t="s">
        <v>161</v>
      </c>
      <c r="C9" s="20"/>
      <c r="D9" s="7"/>
      <c r="E9" s="7"/>
      <c r="F9" s="7"/>
      <c r="G9" s="7"/>
      <c r="H9" s="28"/>
      <c r="I9" s="26"/>
      <c r="J9" s="26"/>
      <c r="K9" s="333"/>
      <c r="L9" s="171" t="s">
        <v>161</v>
      </c>
      <c r="M9" s="20"/>
      <c r="N9" s="7"/>
      <c r="O9" s="7"/>
      <c r="P9" s="7"/>
      <c r="Q9" s="7"/>
      <c r="R9" s="28"/>
      <c r="S9" s="26"/>
      <c r="T9" s="26"/>
      <c r="U9" s="333"/>
      <c r="V9" s="171" t="s">
        <v>161</v>
      </c>
      <c r="W9" s="20"/>
      <c r="X9" s="7"/>
      <c r="Y9" s="7"/>
      <c r="Z9" s="7"/>
      <c r="AA9" s="7"/>
      <c r="AB9" s="28"/>
      <c r="AC9" s="26"/>
      <c r="AD9" s="26"/>
      <c r="AE9" s="333"/>
      <c r="AF9" s="171" t="s">
        <v>161</v>
      </c>
      <c r="AG9" s="20"/>
      <c r="AH9" s="7"/>
      <c r="AI9" s="7"/>
      <c r="AJ9" s="7"/>
      <c r="AK9" s="7"/>
      <c r="AL9" s="28"/>
      <c r="AM9" s="26"/>
      <c r="AN9" s="26"/>
      <c r="AO9" s="333"/>
      <c r="AP9" s="171" t="s">
        <v>161</v>
      </c>
      <c r="AQ9" s="20"/>
      <c r="AR9" s="7"/>
      <c r="AS9" s="7"/>
      <c r="AT9" s="7"/>
      <c r="AU9" s="7"/>
      <c r="AV9" s="28"/>
      <c r="AW9" s="26"/>
      <c r="AX9" s="26"/>
      <c r="AY9" s="333"/>
      <c r="AZ9" s="171" t="s">
        <v>161</v>
      </c>
      <c r="BA9" s="20"/>
      <c r="BB9" s="7"/>
      <c r="BC9" s="7"/>
      <c r="BD9" s="7"/>
      <c r="BE9" s="7"/>
      <c r="BF9" s="28"/>
      <c r="BG9" s="26"/>
      <c r="BH9" s="26"/>
      <c r="BI9" s="333"/>
      <c r="BJ9" s="171" t="s">
        <v>161</v>
      </c>
      <c r="BK9" s="20"/>
      <c r="BL9" s="7"/>
      <c r="BM9" s="7"/>
      <c r="BN9" s="7"/>
      <c r="BO9" s="7"/>
      <c r="BP9" s="28"/>
      <c r="BQ9" s="26"/>
      <c r="BR9" s="26"/>
      <c r="BS9" s="333"/>
      <c r="BT9" s="171" t="s">
        <v>161</v>
      </c>
      <c r="BU9" s="20"/>
      <c r="BV9" s="7"/>
      <c r="BW9" s="7"/>
      <c r="BX9" s="7"/>
      <c r="BY9" s="7"/>
      <c r="BZ9" s="28"/>
      <c r="CA9" s="26"/>
      <c r="CB9" s="26"/>
      <c r="CC9" s="333"/>
      <c r="CD9" s="171" t="s">
        <v>161</v>
      </c>
      <c r="CE9" s="20"/>
      <c r="CF9" s="7"/>
      <c r="CG9" s="7"/>
      <c r="CH9" s="7"/>
      <c r="CI9" s="7"/>
      <c r="CJ9" s="28"/>
      <c r="CK9" s="26"/>
      <c r="CL9" s="26"/>
      <c r="CM9" s="333"/>
      <c r="CN9" s="171" t="s">
        <v>161</v>
      </c>
      <c r="CO9" s="20"/>
      <c r="CP9" s="7"/>
      <c r="CQ9" s="7"/>
      <c r="CR9" s="7"/>
      <c r="CS9" s="7"/>
      <c r="CT9" s="28"/>
      <c r="CU9" s="26"/>
      <c r="CV9" s="26"/>
      <c r="CW9" s="333"/>
      <c r="CX9" s="171" t="s">
        <v>161</v>
      </c>
      <c r="CY9" s="20"/>
      <c r="CZ9" s="7"/>
      <c r="DA9" s="7"/>
      <c r="DB9" s="7"/>
      <c r="DC9" s="7"/>
      <c r="DD9" s="28"/>
      <c r="DE9" s="26"/>
      <c r="DF9" s="26"/>
      <c r="DG9" s="333"/>
      <c r="DH9" s="171" t="s">
        <v>161</v>
      </c>
      <c r="DI9" s="20"/>
      <c r="DJ9" s="7"/>
      <c r="DK9" s="7"/>
      <c r="DL9" s="7"/>
      <c r="DM9" s="7"/>
      <c r="DN9" s="28"/>
      <c r="DO9" s="26"/>
      <c r="DP9" s="26"/>
      <c r="DQ9" s="333"/>
      <c r="DR9" s="171" t="s">
        <v>161</v>
      </c>
      <c r="DS9" s="20"/>
      <c r="DT9" s="7"/>
      <c r="DU9" s="7"/>
      <c r="DV9" s="7"/>
      <c r="DW9" s="7"/>
      <c r="DX9" s="28"/>
      <c r="DY9" s="26"/>
      <c r="DZ9" s="26"/>
      <c r="EA9" s="333"/>
      <c r="EB9" s="171" t="s">
        <v>161</v>
      </c>
      <c r="EC9" s="20"/>
      <c r="ED9" s="7"/>
      <c r="EE9" s="7"/>
      <c r="EF9" s="7"/>
      <c r="EG9" s="7"/>
      <c r="EH9" s="28"/>
      <c r="EI9" s="26"/>
      <c r="EJ9" s="26"/>
      <c r="EK9" s="333"/>
      <c r="EL9" s="171" t="s">
        <v>161</v>
      </c>
      <c r="EM9" s="20"/>
      <c r="EN9" s="7"/>
      <c r="EO9" s="7"/>
      <c r="EP9" s="7"/>
      <c r="EQ9" s="7"/>
      <c r="ER9" s="28"/>
      <c r="ES9" s="26"/>
      <c r="ET9" s="26"/>
      <c r="EU9" s="329"/>
      <c r="FE9" s="329"/>
      <c r="FO9" s="329"/>
      <c r="FY9" s="329"/>
      <c r="GI9" s="329"/>
      <c r="GS9" s="329"/>
      <c r="HC9" s="329"/>
      <c r="HM9" s="329"/>
      <c r="HW9" s="329"/>
    </row>
    <row r="10" s="4" customFormat="true" x14ac:dyDescent="0.25">
      <c r="A10" s="318"/>
      <c r="B10" s="171" t="s">
        <v>228</v>
      </c>
      <c r="C10" s="20"/>
      <c r="D10" s="7"/>
      <c r="E10" s="7"/>
      <c r="F10" s="7"/>
      <c r="G10" s="7"/>
      <c r="H10" s="28"/>
      <c r="I10" s="26"/>
      <c r="J10" s="26"/>
      <c r="K10" s="333"/>
      <c r="L10" s="171" t="s">
        <v>228</v>
      </c>
      <c r="M10" s="20"/>
      <c r="N10" s="7"/>
      <c r="O10" s="7"/>
      <c r="P10" s="7"/>
      <c r="Q10" s="7"/>
      <c r="R10" s="28"/>
      <c r="S10" s="26"/>
      <c r="T10" s="26"/>
      <c r="U10" s="333"/>
      <c r="V10" s="171" t="s">
        <v>228</v>
      </c>
      <c r="W10" s="20"/>
      <c r="X10" s="7"/>
      <c r="Y10" s="7"/>
      <c r="Z10" s="7"/>
      <c r="AA10" s="7"/>
      <c r="AB10" s="28"/>
      <c r="AC10" s="26"/>
      <c r="AD10" s="26"/>
      <c r="AE10" s="333"/>
      <c r="AF10" s="171" t="s">
        <v>228</v>
      </c>
      <c r="AG10" s="20"/>
      <c r="AH10" s="7"/>
      <c r="AI10" s="7"/>
      <c r="AJ10" s="7"/>
      <c r="AK10" s="7"/>
      <c r="AL10" s="28"/>
      <c r="AM10" s="26"/>
      <c r="AN10" s="26"/>
      <c r="AO10" s="333"/>
      <c r="AP10" s="271" t="s">
        <v>228</v>
      </c>
      <c r="AQ10" s="272"/>
      <c r="AR10" s="140"/>
      <c r="AS10" s="140"/>
      <c r="AT10" s="140"/>
      <c r="AU10" s="140"/>
      <c r="AV10" s="141"/>
      <c r="AW10" s="26"/>
      <c r="AX10" s="26"/>
      <c r="AY10" s="333"/>
      <c r="AZ10" s="271" t="s">
        <v>228</v>
      </c>
      <c r="BA10" s="272"/>
      <c r="BB10" s="140"/>
      <c r="BC10" s="140"/>
      <c r="BD10" s="140"/>
      <c r="BE10" s="140"/>
      <c r="BF10" s="141"/>
      <c r="BG10" s="26"/>
      <c r="BH10" s="26"/>
      <c r="BI10" s="333"/>
      <c r="BJ10" s="171" t="s">
        <v>228</v>
      </c>
      <c r="BK10" s="20"/>
      <c r="BL10" s="7"/>
      <c r="BM10" s="7"/>
      <c r="BN10" s="7"/>
      <c r="BO10" s="7"/>
      <c r="BP10" s="28"/>
      <c r="BQ10" s="26"/>
      <c r="BR10" s="26"/>
      <c r="BS10" s="333"/>
      <c r="BT10" s="171" t="s">
        <v>228</v>
      </c>
      <c r="BU10" s="20"/>
      <c r="BV10" s="7"/>
      <c r="BW10" s="7"/>
      <c r="BX10" s="7"/>
      <c r="BY10" s="7"/>
      <c r="BZ10" s="28"/>
      <c r="CA10" s="26"/>
      <c r="CB10" s="26"/>
      <c r="CC10" s="333"/>
      <c r="CD10" s="171" t="s">
        <v>228</v>
      </c>
      <c r="CE10" s="20"/>
      <c r="CF10" s="7"/>
      <c r="CG10" s="7"/>
      <c r="CH10" s="7"/>
      <c r="CI10" s="7"/>
      <c r="CJ10" s="28"/>
      <c r="CK10" s="26"/>
      <c r="CL10" s="26"/>
      <c r="CM10" s="333"/>
      <c r="CN10" s="171" t="s">
        <v>228</v>
      </c>
      <c r="CO10" s="20"/>
      <c r="CP10" s="7"/>
      <c r="CQ10" s="7"/>
      <c r="CR10" s="7"/>
      <c r="CS10" s="7"/>
      <c r="CT10" s="28"/>
      <c r="CU10" s="26"/>
      <c r="CV10" s="26"/>
      <c r="CW10" s="333"/>
      <c r="CX10" s="271" t="s">
        <v>228</v>
      </c>
      <c r="CY10" s="272"/>
      <c r="CZ10" s="140"/>
      <c r="DA10" s="140"/>
      <c r="DB10" s="140"/>
      <c r="DC10" s="140"/>
      <c r="DD10" s="141"/>
      <c r="DE10" s="26"/>
      <c r="DF10" s="26"/>
      <c r="DG10" s="333"/>
      <c r="DH10" s="271" t="s">
        <v>228</v>
      </c>
      <c r="DI10" s="272"/>
      <c r="DJ10" s="140"/>
      <c r="DK10" s="140"/>
      <c r="DL10" s="140"/>
      <c r="DM10" s="140"/>
      <c r="DN10" s="141"/>
      <c r="DO10" s="26"/>
      <c r="DP10" s="26"/>
      <c r="DQ10" s="333"/>
      <c r="DR10" s="271" t="s">
        <v>228</v>
      </c>
      <c r="DS10" s="272"/>
      <c r="DT10" s="140"/>
      <c r="DU10" s="140"/>
      <c r="DV10" s="140"/>
      <c r="DW10" s="140"/>
      <c r="DX10" s="141"/>
      <c r="DY10" s="26"/>
      <c r="DZ10" s="26"/>
      <c r="EA10" s="333"/>
      <c r="EB10" s="271" t="s">
        <v>228</v>
      </c>
      <c r="EC10" s="272"/>
      <c r="ED10" s="140"/>
      <c r="EE10" s="140"/>
      <c r="EF10" s="140"/>
      <c r="EG10" s="140"/>
      <c r="EH10" s="141"/>
      <c r="EI10" s="26"/>
      <c r="EJ10" s="26"/>
      <c r="EK10" s="318" t="s">
        <v>259</v>
      </c>
      <c r="EL10" s="271" t="s">
        <v>228</v>
      </c>
      <c r="EM10" s="272">
        <v>78.099999999999994</v>
      </c>
      <c r="EN10" s="140"/>
      <c r="EO10" s="140"/>
      <c r="EP10" s="140"/>
      <c r="EQ10" s="140">
        <v>80.27</v>
      </c>
      <c r="ER10" s="141">
        <v>75.55</v>
      </c>
      <c r="ES10" s="26"/>
      <c r="ET10" s="26"/>
      <c r="EU10" s="329"/>
      <c r="FE10" s="329"/>
      <c r="FO10" s="329"/>
      <c r="FY10" s="329"/>
      <c r="GI10" s="329"/>
      <c r="GS10" s="329"/>
      <c r="HC10" s="329"/>
      <c r="HM10" s="329"/>
      <c r="HW10" s="329"/>
    </row>
    <row r="11" s="2" customFormat="true" ht="86.45" customHeight="true" x14ac:dyDescent="0.25">
      <c r="A11" s="321" t="s">
        <v>12</v>
      </c>
      <c r="B11" s="604" t="s">
        <v>211</v>
      </c>
      <c r="C11" s="604"/>
      <c r="D11" s="604"/>
      <c r="E11" s="604"/>
      <c r="F11" s="604"/>
      <c r="G11" s="604"/>
      <c r="H11" s="605"/>
      <c r="I11" s="11"/>
      <c r="J11" s="11"/>
      <c r="K11" s="321" t="s">
        <v>12</v>
      </c>
      <c r="L11" s="604" t="s">
        <v>211</v>
      </c>
      <c r="M11" s="604"/>
      <c r="N11" s="604"/>
      <c r="O11" s="604"/>
      <c r="P11" s="604"/>
      <c r="Q11" s="604"/>
      <c r="R11" s="605"/>
      <c r="S11" s="11"/>
      <c r="T11" s="11"/>
      <c r="U11" s="321" t="s">
        <v>12</v>
      </c>
      <c r="V11" s="604" t="s">
        <v>211</v>
      </c>
      <c r="W11" s="604"/>
      <c r="X11" s="604"/>
      <c r="Y11" s="604"/>
      <c r="Z11" s="604"/>
      <c r="AA11" s="604"/>
      <c r="AB11" s="605"/>
      <c r="AC11" s="11"/>
      <c r="AD11" s="11"/>
      <c r="AE11" s="321" t="s">
        <v>12</v>
      </c>
      <c r="AF11" s="604" t="s">
        <v>211</v>
      </c>
      <c r="AG11" s="604"/>
      <c r="AH11" s="604"/>
      <c r="AI11" s="604"/>
      <c r="AJ11" s="604"/>
      <c r="AK11" s="604"/>
      <c r="AL11" s="605"/>
      <c r="AM11" s="11"/>
      <c r="AN11" s="11"/>
      <c r="AO11" s="321" t="s">
        <v>12</v>
      </c>
      <c r="AP11" s="604" t="s">
        <v>212</v>
      </c>
      <c r="AQ11" s="604"/>
      <c r="AR11" s="604"/>
      <c r="AS11" s="604"/>
      <c r="AT11" s="604"/>
      <c r="AU11" s="604"/>
      <c r="AV11" s="605"/>
      <c r="AW11" s="11"/>
      <c r="AX11" s="11"/>
      <c r="AY11" s="321" t="s">
        <v>12</v>
      </c>
      <c r="AZ11" s="603" t="s">
        <v>211</v>
      </c>
      <c r="BA11" s="604"/>
      <c r="BB11" s="604"/>
      <c r="BC11" s="604"/>
      <c r="BD11" s="604"/>
      <c r="BE11" s="604"/>
      <c r="BF11" s="605"/>
      <c r="BG11" s="11"/>
      <c r="BH11" s="11"/>
      <c r="BI11" s="321" t="s">
        <v>12</v>
      </c>
      <c r="BJ11" s="604" t="s">
        <v>211</v>
      </c>
      <c r="BK11" s="604"/>
      <c r="BL11" s="604"/>
      <c r="BM11" s="604"/>
      <c r="BN11" s="604"/>
      <c r="BO11" s="604"/>
      <c r="BP11" s="605"/>
      <c r="BQ11" s="11"/>
      <c r="BR11" s="11"/>
      <c r="BS11" s="321" t="s">
        <v>12</v>
      </c>
      <c r="BT11" s="604" t="s">
        <v>211</v>
      </c>
      <c r="BU11" s="604"/>
      <c r="BV11" s="604"/>
      <c r="BW11" s="604"/>
      <c r="BX11" s="604"/>
      <c r="BY11" s="604"/>
      <c r="BZ11" s="605"/>
      <c r="CA11" s="11"/>
      <c r="CB11" s="11"/>
      <c r="CC11" s="321" t="s">
        <v>12</v>
      </c>
      <c r="CD11" s="604" t="s">
        <v>211</v>
      </c>
      <c r="CE11" s="604"/>
      <c r="CF11" s="604"/>
      <c r="CG11" s="604"/>
      <c r="CH11" s="604"/>
      <c r="CI11" s="604"/>
      <c r="CJ11" s="605"/>
      <c r="CK11" s="11"/>
      <c r="CL11" s="11"/>
      <c r="CM11" s="321" t="s">
        <v>12</v>
      </c>
      <c r="CN11" s="604" t="s">
        <v>211</v>
      </c>
      <c r="CO11" s="604"/>
      <c r="CP11" s="604"/>
      <c r="CQ11" s="604"/>
      <c r="CR11" s="604"/>
      <c r="CS11" s="604"/>
      <c r="CT11" s="605"/>
      <c r="CU11" s="11"/>
      <c r="CV11" s="11"/>
      <c r="CW11" s="321" t="s">
        <v>12</v>
      </c>
      <c r="CX11" s="604" t="s">
        <v>212</v>
      </c>
      <c r="CY11" s="604"/>
      <c r="CZ11" s="604"/>
      <c r="DA11" s="604"/>
      <c r="DB11" s="604"/>
      <c r="DC11" s="604"/>
      <c r="DD11" s="605"/>
      <c r="DE11" s="11"/>
      <c r="DF11" s="11"/>
      <c r="DG11" s="321" t="s">
        <v>12</v>
      </c>
      <c r="DH11" s="604"/>
      <c r="DI11" s="604"/>
      <c r="DJ11" s="604"/>
      <c r="DK11" s="604"/>
      <c r="DL11" s="604"/>
      <c r="DM11" s="604"/>
      <c r="DN11" s="605"/>
      <c r="DO11" s="11"/>
      <c r="DP11" s="11"/>
      <c r="DQ11" s="321" t="s">
        <v>12</v>
      </c>
      <c r="DR11" s="604"/>
      <c r="DS11" s="604"/>
      <c r="DT11" s="604"/>
      <c r="DU11" s="604"/>
      <c r="DV11" s="604"/>
      <c r="DW11" s="604"/>
      <c r="DX11" s="605"/>
      <c r="DY11" s="11"/>
      <c r="DZ11" s="11"/>
      <c r="EA11" s="321" t="s">
        <v>12</v>
      </c>
      <c r="EB11" s="604"/>
      <c r="EC11" s="604"/>
      <c r="ED11" s="604"/>
      <c r="EE11" s="604"/>
      <c r="EF11" s="604"/>
      <c r="EG11" s="604"/>
      <c r="EH11" s="605"/>
      <c r="EI11" s="11"/>
      <c r="EJ11" s="11"/>
      <c r="EK11" s="321" t="s">
        <v>12</v>
      </c>
      <c r="EL11" s="603" t="s">
        <v>256</v>
      </c>
      <c r="EM11" s="604"/>
      <c r="EN11" s="604"/>
      <c r="EO11" s="604"/>
      <c r="EP11" s="604"/>
      <c r="EQ11" s="604"/>
      <c r="ER11" s="605"/>
      <c r="ES11" s="11"/>
      <c r="ET11" s="11"/>
      <c r="EU11" s="332"/>
      <c r="FE11" s="332"/>
      <c r="FO11" s="332"/>
      <c r="FY11" s="332"/>
      <c r="GI11" s="332"/>
      <c r="GS11" s="332"/>
      <c r="HC11" s="332"/>
      <c r="HM11" s="332"/>
      <c r="HW11" s="332"/>
    </row>
    <row r="12" s="2" customFormat="true" ht="15.6" customHeight="true" x14ac:dyDescent="0.25">
      <c r="A12" s="321"/>
      <c r="B12" s="264" t="s">
        <v>139</v>
      </c>
      <c r="C12" s="91"/>
      <c r="D12" s="91"/>
      <c r="E12" s="91"/>
      <c r="F12" s="91"/>
      <c r="G12" s="91"/>
      <c r="H12" s="263"/>
      <c r="I12" s="11"/>
      <c r="J12" s="11"/>
      <c r="K12" s="321"/>
      <c r="L12" s="264" t="s">
        <v>139</v>
      </c>
      <c r="M12" s="262"/>
      <c r="N12" s="262"/>
      <c r="O12" s="262"/>
      <c r="P12" s="262"/>
      <c r="Q12" s="262"/>
      <c r="R12" s="263"/>
      <c r="S12" s="11"/>
      <c r="T12" s="11"/>
      <c r="U12" s="321"/>
      <c r="V12" s="264" t="s">
        <v>139</v>
      </c>
      <c r="W12" s="262"/>
      <c r="X12" s="262"/>
      <c r="Y12" s="262"/>
      <c r="Z12" s="262"/>
      <c r="AA12" s="262"/>
      <c r="AB12" s="263"/>
      <c r="AC12" s="11"/>
      <c r="AD12" s="11"/>
      <c r="AE12" s="321"/>
      <c r="AF12" s="264" t="s">
        <v>139</v>
      </c>
      <c r="AG12" s="262"/>
      <c r="AH12" s="262"/>
      <c r="AI12" s="262"/>
      <c r="AJ12" s="262"/>
      <c r="AK12" s="262"/>
      <c r="AL12" s="263"/>
      <c r="AM12" s="11"/>
      <c r="AN12" s="11"/>
      <c r="AO12" s="321"/>
      <c r="AP12" s="264" t="s">
        <v>139</v>
      </c>
      <c r="AQ12" s="266"/>
      <c r="AR12" s="266"/>
      <c r="AS12" s="266"/>
      <c r="AT12" s="266"/>
      <c r="AU12" s="266"/>
      <c r="AV12" s="273"/>
      <c r="AW12" s="11"/>
      <c r="AX12" s="11"/>
      <c r="AY12" s="321"/>
      <c r="AZ12" s="264" t="s">
        <v>139</v>
      </c>
      <c r="BA12" s="90"/>
      <c r="BB12" s="90"/>
      <c r="BC12" s="90"/>
      <c r="BD12" s="90"/>
      <c r="BE12" s="90"/>
      <c r="BF12" s="441"/>
      <c r="BG12" s="11"/>
      <c r="BH12" s="11"/>
      <c r="BI12" s="321"/>
      <c r="BJ12" s="264" t="s">
        <v>139</v>
      </c>
      <c r="BK12" s="91"/>
      <c r="BL12" s="262"/>
      <c r="BM12" s="262"/>
      <c r="BN12" s="262"/>
      <c r="BO12" s="262"/>
      <c r="BP12" s="263"/>
      <c r="BQ12" s="11"/>
      <c r="BR12" s="11"/>
      <c r="BS12" s="321"/>
      <c r="BT12" s="264" t="s">
        <v>139</v>
      </c>
      <c r="BU12" s="262"/>
      <c r="BV12" s="262"/>
      <c r="BW12" s="262"/>
      <c r="BX12" s="262"/>
      <c r="BY12" s="262"/>
      <c r="BZ12" s="263"/>
      <c r="CA12" s="11"/>
      <c r="CB12" s="11"/>
      <c r="CC12" s="321"/>
      <c r="CD12" s="264" t="s">
        <v>139</v>
      </c>
      <c r="CE12" s="91"/>
      <c r="CF12" s="262"/>
      <c r="CG12" s="262"/>
      <c r="CH12" s="262"/>
      <c r="CI12" s="91"/>
      <c r="CJ12" s="260"/>
      <c r="CK12" s="11"/>
      <c r="CL12" s="11"/>
      <c r="CM12" s="321"/>
      <c r="CN12" s="264" t="s">
        <v>139</v>
      </c>
      <c r="CO12" s="262"/>
      <c r="CP12" s="262"/>
      <c r="CQ12" s="262"/>
      <c r="CR12" s="262"/>
      <c r="CS12" s="262"/>
      <c r="CT12" s="263"/>
      <c r="CU12" s="11"/>
      <c r="CV12" s="11"/>
      <c r="CW12" s="321"/>
      <c r="CX12" s="264" t="s">
        <v>139</v>
      </c>
      <c r="CY12" s="266"/>
      <c r="CZ12" s="266"/>
      <c r="DA12" s="266"/>
      <c r="DB12" s="266"/>
      <c r="DC12" s="266"/>
      <c r="DD12" s="273"/>
      <c r="DE12" s="11"/>
      <c r="DF12" s="11"/>
      <c r="DG12" s="321"/>
      <c r="DH12" s="264" t="s">
        <v>139</v>
      </c>
      <c r="DI12" s="90" t="s">
        <v>200</v>
      </c>
      <c r="DJ12" s="90"/>
      <c r="DK12" s="90"/>
      <c r="DL12" s="90" t="s">
        <v>200</v>
      </c>
      <c r="DM12" s="90" t="s">
        <v>200</v>
      </c>
      <c r="DN12" s="441" t="s">
        <v>200</v>
      </c>
      <c r="DO12" s="11"/>
      <c r="DP12" s="11"/>
      <c r="DQ12" s="321"/>
      <c r="DR12" s="264" t="s">
        <v>139</v>
      </c>
      <c r="DS12" s="90" t="s">
        <v>200</v>
      </c>
      <c r="DT12" s="90"/>
      <c r="DU12" s="90"/>
      <c r="DV12" s="90" t="s">
        <v>200</v>
      </c>
      <c r="DW12" s="90" t="s">
        <v>200</v>
      </c>
      <c r="DX12" s="441" t="s">
        <v>200</v>
      </c>
      <c r="DY12" s="11"/>
      <c r="DZ12" s="11"/>
      <c r="EA12" s="321"/>
      <c r="EB12" s="264" t="s">
        <v>139</v>
      </c>
      <c r="EC12" s="90" t="s">
        <v>200</v>
      </c>
      <c r="ED12" s="90"/>
      <c r="EE12" s="90"/>
      <c r="EF12" s="90" t="s">
        <v>200</v>
      </c>
      <c r="EG12" s="90" t="s">
        <v>200</v>
      </c>
      <c r="EH12" s="441"/>
      <c r="EI12" s="11"/>
      <c r="EJ12" s="11"/>
      <c r="EK12" s="321"/>
      <c r="EL12" s="264" t="s">
        <v>139</v>
      </c>
      <c r="EM12" s="90"/>
      <c r="EN12" s="90"/>
      <c r="EO12" s="90"/>
      <c r="EP12" s="90"/>
      <c r="EQ12" s="90"/>
      <c r="ER12" s="441"/>
      <c r="ES12" s="11"/>
      <c r="ET12" s="11"/>
      <c r="EU12" s="332"/>
      <c r="FE12" s="332"/>
      <c r="FO12" s="332"/>
      <c r="FY12" s="332"/>
      <c r="GI12" s="332"/>
      <c r="GS12" s="332"/>
      <c r="HC12" s="332"/>
      <c r="HM12" s="332"/>
      <c r="HW12" s="332"/>
    </row>
    <row r="13" s="2" customFormat="true" ht="15" customHeight="true" x14ac:dyDescent="0.25">
      <c r="A13" s="321"/>
      <c r="B13" s="264" t="s">
        <v>145</v>
      </c>
      <c r="C13" s="91" t="s">
        <v>200</v>
      </c>
      <c r="D13" s="91"/>
      <c r="E13" s="91"/>
      <c r="F13" s="91"/>
      <c r="G13" s="91" t="s">
        <v>200</v>
      </c>
      <c r="H13" s="260" t="s">
        <v>200</v>
      </c>
      <c r="I13" s="11"/>
      <c r="J13" s="11"/>
      <c r="K13" s="321"/>
      <c r="L13" s="264" t="s">
        <v>145</v>
      </c>
      <c r="M13" s="91" t="s">
        <v>200</v>
      </c>
      <c r="N13" s="91"/>
      <c r="O13" s="91"/>
      <c r="P13" s="91"/>
      <c r="Q13" s="91" t="s">
        <v>200</v>
      </c>
      <c r="R13" s="260" t="s">
        <v>200</v>
      </c>
      <c r="S13" s="11"/>
      <c r="T13" s="11"/>
      <c r="U13" s="321"/>
      <c r="V13" s="264" t="s">
        <v>145</v>
      </c>
      <c r="W13" s="91" t="s">
        <v>200</v>
      </c>
      <c r="X13" s="91"/>
      <c r="Y13" s="91"/>
      <c r="Z13" s="91"/>
      <c r="AA13" s="91" t="s">
        <v>200</v>
      </c>
      <c r="AB13" s="260" t="s">
        <v>200</v>
      </c>
      <c r="AC13" s="11"/>
      <c r="AD13" s="11"/>
      <c r="AE13" s="321"/>
      <c r="AF13" s="264" t="s">
        <v>145</v>
      </c>
      <c r="AG13" s="91" t="s">
        <v>200</v>
      </c>
      <c r="AH13" s="91"/>
      <c r="AI13" s="91"/>
      <c r="AJ13" s="91"/>
      <c r="AK13" s="91" t="s">
        <v>200</v>
      </c>
      <c r="AL13" s="260" t="s">
        <v>200</v>
      </c>
      <c r="AM13" s="11"/>
      <c r="AN13" s="11"/>
      <c r="AO13" s="321"/>
      <c r="AP13" s="264" t="s">
        <v>145</v>
      </c>
      <c r="AQ13" s="91"/>
      <c r="AR13" s="91"/>
      <c r="AS13" s="91"/>
      <c r="AT13" s="91"/>
      <c r="AU13" s="91"/>
      <c r="AV13" s="260"/>
      <c r="AW13" s="11"/>
      <c r="AX13" s="11"/>
      <c r="AY13" s="321"/>
      <c r="AZ13" s="264" t="s">
        <v>145</v>
      </c>
      <c r="BA13" s="91" t="s">
        <v>200</v>
      </c>
      <c r="BB13" s="91"/>
      <c r="BC13" s="91"/>
      <c r="BD13" s="91"/>
      <c r="BE13" s="91" t="s">
        <v>200</v>
      </c>
      <c r="BF13" s="260" t="s">
        <v>200</v>
      </c>
      <c r="BG13" s="11"/>
      <c r="BH13" s="11"/>
      <c r="BI13" s="321"/>
      <c r="BJ13" s="264" t="s">
        <v>145</v>
      </c>
      <c r="BK13" s="91" t="s">
        <v>200</v>
      </c>
      <c r="BL13" s="91"/>
      <c r="BM13" s="91"/>
      <c r="BN13" s="91"/>
      <c r="BO13" s="91" t="s">
        <v>200</v>
      </c>
      <c r="BP13" s="260" t="s">
        <v>200</v>
      </c>
      <c r="BQ13" s="11"/>
      <c r="BR13" s="11"/>
      <c r="BS13" s="321"/>
      <c r="BT13" s="264" t="s">
        <v>145</v>
      </c>
      <c r="BU13" s="91" t="s">
        <v>200</v>
      </c>
      <c r="BV13" s="91"/>
      <c r="BW13" s="91"/>
      <c r="BX13" s="91"/>
      <c r="BY13" s="91" t="s">
        <v>200</v>
      </c>
      <c r="BZ13" s="260" t="s">
        <v>200</v>
      </c>
      <c r="CA13" s="11"/>
      <c r="CB13" s="11"/>
      <c r="CC13" s="321"/>
      <c r="CD13" s="264" t="s">
        <v>145</v>
      </c>
      <c r="CE13" s="91" t="s">
        <v>200</v>
      </c>
      <c r="CF13" s="91"/>
      <c r="CG13" s="91"/>
      <c r="CH13" s="91"/>
      <c r="CI13" s="91" t="s">
        <v>200</v>
      </c>
      <c r="CJ13" s="260" t="s">
        <v>200</v>
      </c>
      <c r="CK13" s="11"/>
      <c r="CL13" s="11"/>
      <c r="CM13" s="321"/>
      <c r="CN13" s="264" t="s">
        <v>145</v>
      </c>
      <c r="CO13" s="91" t="s">
        <v>200</v>
      </c>
      <c r="CP13" s="91"/>
      <c r="CQ13" s="91"/>
      <c r="CR13" s="91"/>
      <c r="CS13" s="91" t="s">
        <v>200</v>
      </c>
      <c r="CT13" s="260" t="s">
        <v>200</v>
      </c>
      <c r="CU13" s="11"/>
      <c r="CV13" s="11"/>
      <c r="CW13" s="321"/>
      <c r="CX13" s="264" t="s">
        <v>145</v>
      </c>
      <c r="CY13" s="91"/>
      <c r="CZ13" s="91"/>
      <c r="DA13" s="91"/>
      <c r="DB13" s="91"/>
      <c r="DC13" s="91"/>
      <c r="DD13" s="260"/>
      <c r="DE13" s="11"/>
      <c r="DF13" s="11"/>
      <c r="DG13" s="321"/>
      <c r="DH13" s="264" t="s">
        <v>145</v>
      </c>
      <c r="DI13" s="91" t="s">
        <v>200</v>
      </c>
      <c r="DJ13" s="91"/>
      <c r="DK13" s="91"/>
      <c r="DL13" s="91" t="s">
        <v>200</v>
      </c>
      <c r="DM13" s="91" t="s">
        <v>200</v>
      </c>
      <c r="DN13" s="260" t="s">
        <v>200</v>
      </c>
      <c r="DO13" s="11"/>
      <c r="DP13" s="11"/>
      <c r="DQ13" s="321"/>
      <c r="DR13" s="264" t="s">
        <v>145</v>
      </c>
      <c r="DS13" s="91" t="s">
        <v>200</v>
      </c>
      <c r="DT13" s="91"/>
      <c r="DU13" s="91"/>
      <c r="DV13" s="91" t="s">
        <v>200</v>
      </c>
      <c r="DW13" s="91" t="s">
        <v>200</v>
      </c>
      <c r="DX13" s="260" t="s">
        <v>200</v>
      </c>
      <c r="DY13" s="11"/>
      <c r="DZ13" s="11"/>
      <c r="EA13" s="321"/>
      <c r="EB13" s="264" t="s">
        <v>145</v>
      </c>
      <c r="EC13" s="91" t="s">
        <v>200</v>
      </c>
      <c r="ED13" s="91"/>
      <c r="EE13" s="91"/>
      <c r="EF13" s="91" t="s">
        <v>200</v>
      </c>
      <c r="EG13" s="91" t="s">
        <v>200</v>
      </c>
      <c r="EH13" s="260"/>
      <c r="EI13" s="11"/>
      <c r="EJ13" s="11"/>
      <c r="EK13" s="321"/>
      <c r="EL13" s="264" t="s">
        <v>145</v>
      </c>
      <c r="EM13" s="91"/>
      <c r="EN13" s="91"/>
      <c r="EO13" s="91"/>
      <c r="EP13" s="91"/>
      <c r="EQ13" s="91"/>
      <c r="ER13" s="260"/>
      <c r="ES13" s="11"/>
      <c r="ET13" s="11"/>
      <c r="EU13" s="332"/>
      <c r="FE13" s="332"/>
      <c r="FO13" s="332"/>
      <c r="FY13" s="332"/>
      <c r="GI13" s="332"/>
      <c r="GS13" s="332"/>
      <c r="HC13" s="332"/>
      <c r="HM13" s="332"/>
      <c r="HW13" s="332"/>
    </row>
    <row r="14" s="2" customFormat="true" ht="15" customHeight="true" x14ac:dyDescent="0.25">
      <c r="A14" s="321"/>
      <c r="B14" s="264" t="s">
        <v>116</v>
      </c>
      <c r="C14" s="91"/>
      <c r="D14" s="91"/>
      <c r="E14" s="91"/>
      <c r="F14" s="91"/>
      <c r="G14" s="91"/>
      <c r="H14" s="260"/>
      <c r="I14" s="11"/>
      <c r="J14" s="11"/>
      <c r="K14" s="321"/>
      <c r="L14" s="264" t="s">
        <v>116</v>
      </c>
      <c r="M14" s="91"/>
      <c r="N14" s="91"/>
      <c r="O14" s="91"/>
      <c r="P14" s="91"/>
      <c r="Q14" s="91"/>
      <c r="R14" s="260"/>
      <c r="S14" s="11"/>
      <c r="T14" s="11"/>
      <c r="U14" s="321"/>
      <c r="V14" s="264" t="s">
        <v>116</v>
      </c>
      <c r="W14" s="91"/>
      <c r="X14" s="91"/>
      <c r="Y14" s="91"/>
      <c r="Z14" s="91"/>
      <c r="AA14" s="91"/>
      <c r="AB14" s="260"/>
      <c r="AC14" s="11"/>
      <c r="AD14" s="11"/>
      <c r="AE14" s="321"/>
      <c r="AF14" s="264" t="s">
        <v>116</v>
      </c>
      <c r="AG14" s="91"/>
      <c r="AH14" s="91"/>
      <c r="AI14" s="91"/>
      <c r="AJ14" s="91"/>
      <c r="AK14" s="91"/>
      <c r="AL14" s="260"/>
      <c r="AM14" s="11"/>
      <c r="AN14" s="11"/>
      <c r="AO14" s="321"/>
      <c r="AP14" s="264" t="s">
        <v>116</v>
      </c>
      <c r="AQ14" s="91"/>
      <c r="AR14" s="91"/>
      <c r="AS14" s="91"/>
      <c r="AT14" s="91"/>
      <c r="AU14" s="91"/>
      <c r="AV14" s="260"/>
      <c r="AW14" s="11"/>
      <c r="AX14" s="11"/>
      <c r="AY14" s="321"/>
      <c r="AZ14" s="264" t="s">
        <v>116</v>
      </c>
      <c r="BA14" s="91"/>
      <c r="BB14" s="91"/>
      <c r="BC14" s="91"/>
      <c r="BD14" s="91"/>
      <c r="BE14" s="91"/>
      <c r="BF14" s="260"/>
      <c r="BG14" s="11"/>
      <c r="BH14" s="11"/>
      <c r="BI14" s="321"/>
      <c r="BJ14" s="264" t="s">
        <v>116</v>
      </c>
      <c r="BK14" s="91"/>
      <c r="BL14" s="91"/>
      <c r="BM14" s="91"/>
      <c r="BN14" s="91"/>
      <c r="BO14" s="91"/>
      <c r="BP14" s="260"/>
      <c r="BQ14" s="11"/>
      <c r="BR14" s="11"/>
      <c r="BS14" s="321"/>
      <c r="BT14" s="264" t="s">
        <v>116</v>
      </c>
      <c r="BU14" s="91"/>
      <c r="BV14" s="91"/>
      <c r="BW14" s="91"/>
      <c r="BX14" s="91"/>
      <c r="BY14" s="91"/>
      <c r="BZ14" s="260"/>
      <c r="CA14" s="11"/>
      <c r="CB14" s="11"/>
      <c r="CC14" s="321"/>
      <c r="CD14" s="264" t="s">
        <v>116</v>
      </c>
      <c r="CE14" s="91"/>
      <c r="CF14" s="91"/>
      <c r="CG14" s="91"/>
      <c r="CH14" s="91"/>
      <c r="CI14" s="91"/>
      <c r="CJ14" s="260"/>
      <c r="CK14" s="11"/>
      <c r="CL14" s="11"/>
      <c r="CM14" s="321"/>
      <c r="CN14" s="264" t="s">
        <v>116</v>
      </c>
      <c r="CO14" s="91"/>
      <c r="CP14" s="91"/>
      <c r="CQ14" s="91"/>
      <c r="CR14" s="91"/>
      <c r="CS14" s="91"/>
      <c r="CT14" s="260"/>
      <c r="CU14" s="11"/>
      <c r="CV14" s="11"/>
      <c r="CW14" s="321"/>
      <c r="CX14" s="264" t="s">
        <v>116</v>
      </c>
      <c r="CY14" s="91"/>
      <c r="CZ14" s="91"/>
      <c r="DA14" s="91"/>
      <c r="DB14" s="91"/>
      <c r="DC14" s="91"/>
      <c r="DD14" s="260"/>
      <c r="DE14" s="11"/>
      <c r="DF14" s="11"/>
      <c r="DG14" s="321"/>
      <c r="DH14" s="264" t="s">
        <v>116</v>
      </c>
      <c r="DI14" s="91"/>
      <c r="DJ14" s="91"/>
      <c r="DK14" s="91"/>
      <c r="DL14" s="91"/>
      <c r="DM14" s="91"/>
      <c r="DN14" s="260"/>
      <c r="DO14" s="11"/>
      <c r="DP14" s="11"/>
      <c r="DQ14" s="321"/>
      <c r="DR14" s="264" t="s">
        <v>116</v>
      </c>
      <c r="DS14" s="91"/>
      <c r="DT14" s="91"/>
      <c r="DU14" s="91"/>
      <c r="DV14" s="91"/>
      <c r="DW14" s="91"/>
      <c r="DX14" s="260"/>
      <c r="DY14" s="11"/>
      <c r="DZ14" s="11"/>
      <c r="EA14" s="321"/>
      <c r="EB14" s="264" t="s">
        <v>116</v>
      </c>
      <c r="EC14" s="91"/>
      <c r="ED14" s="91"/>
      <c r="EE14" s="91"/>
      <c r="EF14" s="91"/>
      <c r="EG14" s="91"/>
      <c r="EH14" s="260"/>
      <c r="EI14" s="11"/>
      <c r="EJ14" s="11"/>
      <c r="EK14" s="321"/>
      <c r="EL14" s="264" t="s">
        <v>116</v>
      </c>
      <c r="EM14" s="91" t="s">
        <v>200</v>
      </c>
      <c r="EN14" s="91"/>
      <c r="EO14" s="91"/>
      <c r="EP14" s="91"/>
      <c r="EQ14" s="91" t="s">
        <v>200</v>
      </c>
      <c r="ER14" s="260" t="s">
        <v>200</v>
      </c>
      <c r="ES14" s="11"/>
      <c r="ET14" s="11"/>
      <c r="EU14" s="332"/>
      <c r="FE14" s="332"/>
      <c r="FO14" s="332"/>
      <c r="FY14" s="332"/>
      <c r="GI14" s="332"/>
      <c r="GS14" s="332"/>
      <c r="HC14" s="332"/>
      <c r="HM14" s="332"/>
      <c r="HW14" s="332"/>
    </row>
    <row r="15" ht="15.75" customHeight="true" x14ac:dyDescent="0.25">
      <c r="A15" s="322"/>
      <c r="B15" s="172" t="s">
        <v>23</v>
      </c>
      <c r="C15" s="10"/>
      <c r="D15" s="10"/>
      <c r="E15" s="10"/>
      <c r="F15" s="145"/>
      <c r="G15" s="146"/>
      <c r="H15" s="147"/>
      <c r="I15" s="11"/>
      <c r="J15" s="11"/>
      <c r="K15" s="322"/>
      <c r="L15" s="172" t="s">
        <v>23</v>
      </c>
      <c r="M15" s="10"/>
      <c r="N15" s="10"/>
      <c r="O15" s="10"/>
      <c r="P15" s="145"/>
      <c r="Q15" s="146"/>
      <c r="R15" s="147"/>
      <c r="S15" s="11"/>
      <c r="T15" s="11"/>
      <c r="U15" s="322"/>
      <c r="V15" s="172" t="s">
        <v>23</v>
      </c>
      <c r="W15" s="10"/>
      <c r="X15" s="10"/>
      <c r="Y15" s="10"/>
      <c r="Z15" s="145"/>
      <c r="AA15" s="146"/>
      <c r="AB15" s="147"/>
      <c r="AC15" s="11"/>
      <c r="AD15" s="11"/>
      <c r="AE15" s="322"/>
      <c r="AF15" s="172" t="s">
        <v>23</v>
      </c>
      <c r="AG15" s="10"/>
      <c r="AH15" s="10"/>
      <c r="AI15" s="10"/>
      <c r="AJ15" s="145"/>
      <c r="AK15" s="146"/>
      <c r="AL15" s="147"/>
      <c r="AM15" s="11"/>
      <c r="AN15" s="11"/>
      <c r="AO15" s="322"/>
      <c r="AP15" s="172" t="s">
        <v>23</v>
      </c>
      <c r="AQ15" s="10"/>
      <c r="AR15" s="10"/>
      <c r="AS15" s="10"/>
      <c r="AT15" s="145"/>
      <c r="AU15" s="146"/>
      <c r="AV15" s="147"/>
      <c r="AW15" s="11"/>
      <c r="AX15" s="11"/>
      <c r="AY15" s="322"/>
      <c r="AZ15" s="172" t="s">
        <v>23</v>
      </c>
      <c r="BA15" s="10"/>
      <c r="BB15" s="10"/>
      <c r="BC15" s="10"/>
      <c r="BD15" s="145"/>
      <c r="BE15" s="146"/>
      <c r="BF15" s="147"/>
      <c r="BG15" s="11"/>
      <c r="BH15" s="11"/>
      <c r="BI15" s="322"/>
      <c r="BJ15" s="172" t="s">
        <v>23</v>
      </c>
      <c r="BK15" s="10"/>
      <c r="BL15" s="10"/>
      <c r="BM15" s="10"/>
      <c r="BN15" s="145"/>
      <c r="BO15" s="146"/>
      <c r="BP15" s="147"/>
      <c r="BQ15" s="11"/>
      <c r="BR15" s="11"/>
      <c r="BS15" s="322"/>
      <c r="BT15" s="172" t="s">
        <v>23</v>
      </c>
      <c r="BU15" s="10"/>
      <c r="BV15" s="10"/>
      <c r="BW15" s="10"/>
      <c r="BX15" s="145"/>
      <c r="BY15" s="146"/>
      <c r="BZ15" s="147"/>
      <c r="CA15" s="11"/>
      <c r="CB15" s="11"/>
      <c r="CC15" s="322"/>
      <c r="CD15" s="172" t="s">
        <v>23</v>
      </c>
      <c r="CE15" s="10"/>
      <c r="CF15" s="10"/>
      <c r="CG15" s="10"/>
      <c r="CH15" s="145"/>
      <c r="CI15" s="146"/>
      <c r="CJ15" s="147"/>
      <c r="CK15" s="11"/>
      <c r="CL15" s="11"/>
      <c r="CM15" s="322"/>
      <c r="CN15" s="172" t="s">
        <v>23</v>
      </c>
      <c r="CO15" s="10"/>
      <c r="CP15" s="10"/>
      <c r="CQ15" s="10"/>
      <c r="CR15" s="145"/>
      <c r="CS15" s="146"/>
      <c r="CT15" s="147"/>
      <c r="CU15" s="11"/>
      <c r="CV15" s="11"/>
      <c r="CW15" s="322"/>
      <c r="CX15" s="172" t="s">
        <v>23</v>
      </c>
      <c r="CY15" s="10"/>
      <c r="CZ15" s="10"/>
      <c r="DA15" s="10"/>
      <c r="DB15" s="145"/>
      <c r="DC15" s="146"/>
      <c r="DD15" s="147"/>
      <c r="DE15" s="11"/>
      <c r="DF15" s="11"/>
      <c r="DG15" s="322"/>
      <c r="DH15" s="172" t="s">
        <v>23</v>
      </c>
      <c r="DI15" s="10"/>
      <c r="DJ15" s="10"/>
      <c r="DK15" s="10"/>
      <c r="DL15" s="145"/>
      <c r="DM15" s="146"/>
      <c r="DN15" s="147"/>
      <c r="DO15" s="11"/>
      <c r="DP15" s="11"/>
      <c r="DQ15" s="322"/>
      <c r="DR15" s="172" t="s">
        <v>23</v>
      </c>
      <c r="DS15" s="10"/>
      <c r="DT15" s="10"/>
      <c r="DU15" s="10"/>
      <c r="DV15" s="145"/>
      <c r="DW15" s="146"/>
      <c r="DX15" s="147"/>
      <c r="DY15" s="11"/>
      <c r="DZ15" s="11"/>
      <c r="EA15" s="322"/>
      <c r="EB15" s="172" t="s">
        <v>23</v>
      </c>
      <c r="EC15" s="10"/>
      <c r="ED15" s="10"/>
      <c r="EE15" s="10"/>
      <c r="EF15" s="145"/>
      <c r="EG15" s="146"/>
      <c r="EH15" s="147"/>
      <c r="EI15" s="11"/>
      <c r="EJ15" s="11"/>
      <c r="EK15" s="322"/>
      <c r="EL15" s="172" t="s">
        <v>23</v>
      </c>
      <c r="EM15" s="10"/>
      <c r="EN15" s="10"/>
      <c r="EO15" s="10"/>
      <c r="EP15" s="145"/>
      <c r="EQ15" s="146"/>
      <c r="ER15" s="147"/>
      <c r="ES15" s="11"/>
      <c r="ET15" s="11"/>
    </row>
    <row r="16" ht="15.75" customHeight="true" thickBot="true" x14ac:dyDescent="0.3">
      <c r="A16" s="323"/>
      <c r="B16" s="173" t="s">
        <v>20</v>
      </c>
      <c r="C16" s="149">
        <f>G16+H16</f>
        <v>4544</v>
      </c>
      <c r="D16" s="149"/>
      <c r="E16" s="149"/>
      <c r="F16" s="149">
        <v>159</v>
      </c>
      <c r="G16" s="149">
        <v>3935</v>
      </c>
      <c r="H16" s="156">
        <v>609</v>
      </c>
      <c r="I16" s="27"/>
      <c r="J16" s="27"/>
      <c r="K16" s="323"/>
      <c r="L16" s="173" t="s">
        <v>20</v>
      </c>
      <c r="M16" s="149">
        <f>Q16+R16</f>
        <v>4625</v>
      </c>
      <c r="N16" s="154"/>
      <c r="O16" s="154"/>
      <c r="P16" s="155">
        <v>160</v>
      </c>
      <c r="Q16" s="154">
        <v>3971</v>
      </c>
      <c r="R16" s="156">
        <v>654</v>
      </c>
      <c r="S16" s="27"/>
      <c r="T16" s="27"/>
      <c r="U16" s="323"/>
      <c r="V16" s="173" t="s">
        <v>20</v>
      </c>
      <c r="W16" s="149">
        <f>AA16+AB16</f>
        <v>4715</v>
      </c>
      <c r="X16" s="154"/>
      <c r="Y16" s="154"/>
      <c r="Z16" s="155">
        <v>170</v>
      </c>
      <c r="AA16" s="154">
        <v>4007</v>
      </c>
      <c r="AB16" s="156">
        <v>708</v>
      </c>
      <c r="AC16" s="27"/>
      <c r="AD16" s="27"/>
      <c r="AE16" s="323"/>
      <c r="AF16" s="173" t="s">
        <v>20</v>
      </c>
      <c r="AG16" s="149">
        <f>AK16+AL16</f>
        <v>4778</v>
      </c>
      <c r="AH16" s="154"/>
      <c r="AI16" s="154"/>
      <c r="AJ16" s="155">
        <v>180</v>
      </c>
      <c r="AK16" s="154">
        <v>4026</v>
      </c>
      <c r="AL16" s="156">
        <v>752</v>
      </c>
      <c r="AM16" s="27"/>
      <c r="AN16" s="27"/>
      <c r="AO16" s="323"/>
      <c r="AP16" s="173" t="s">
        <v>20</v>
      </c>
      <c r="AQ16" s="149"/>
      <c r="AR16" s="154"/>
      <c r="AS16" s="154"/>
      <c r="AT16" s="155"/>
      <c r="AU16" s="154"/>
      <c r="AV16" s="156"/>
      <c r="AW16" s="27"/>
      <c r="AX16" s="27"/>
      <c r="AY16" s="323"/>
      <c r="AZ16" s="173" t="s">
        <v>20</v>
      </c>
      <c r="BA16" s="149">
        <f>BE16+BF16</f>
        <v>4826</v>
      </c>
      <c r="BB16" s="154"/>
      <c r="BC16" s="154"/>
      <c r="BD16" s="155">
        <v>181</v>
      </c>
      <c r="BE16" s="154">
        <v>4034</v>
      </c>
      <c r="BF16" s="156">
        <v>792</v>
      </c>
      <c r="BG16" s="27"/>
      <c r="BH16" s="27"/>
      <c r="BI16" s="323"/>
      <c r="BJ16" s="173" t="s">
        <v>20</v>
      </c>
      <c r="BK16" s="149">
        <f>BO16+BP16</f>
        <v>4854</v>
      </c>
      <c r="BL16" s="154"/>
      <c r="BM16" s="154"/>
      <c r="BN16" s="155">
        <v>183</v>
      </c>
      <c r="BO16" s="154">
        <v>4044</v>
      </c>
      <c r="BP16" s="156">
        <v>810</v>
      </c>
      <c r="BQ16" s="27"/>
      <c r="BR16" s="27"/>
      <c r="BS16" s="323"/>
      <c r="BT16" s="173" t="s">
        <v>20</v>
      </c>
      <c r="BU16" s="149">
        <f>BY16+BZ16</f>
        <v>4901</v>
      </c>
      <c r="BV16" s="154"/>
      <c r="BW16" s="154"/>
      <c r="BX16" s="155">
        <v>184</v>
      </c>
      <c r="BY16" s="154">
        <v>4071</v>
      </c>
      <c r="BZ16" s="156">
        <v>830</v>
      </c>
      <c r="CA16" s="27"/>
      <c r="CB16" s="27"/>
      <c r="CC16" s="323"/>
      <c r="CD16" s="173" t="s">
        <v>20</v>
      </c>
      <c r="CE16" s="149">
        <f>CI16+CJ16</f>
        <v>4920</v>
      </c>
      <c r="CF16" s="154"/>
      <c r="CG16" s="154"/>
      <c r="CH16" s="155">
        <v>190</v>
      </c>
      <c r="CI16" s="154">
        <v>4077</v>
      </c>
      <c r="CJ16" s="156">
        <v>843</v>
      </c>
      <c r="CK16" s="27"/>
      <c r="CL16" s="27"/>
      <c r="CM16" s="323"/>
      <c r="CN16" s="173" t="s">
        <v>20</v>
      </c>
      <c r="CO16" s="149">
        <f>CS16+CT16</f>
        <v>4939</v>
      </c>
      <c r="CP16" s="154"/>
      <c r="CQ16" s="154"/>
      <c r="CR16" s="155">
        <v>186</v>
      </c>
      <c r="CS16" s="154">
        <v>4070</v>
      </c>
      <c r="CT16" s="156">
        <v>869</v>
      </c>
      <c r="CU16" s="27"/>
      <c r="CV16" s="27"/>
      <c r="CW16" s="323"/>
      <c r="CX16" s="173" t="s">
        <v>20</v>
      </c>
      <c r="CY16" s="149"/>
      <c r="CZ16" s="154"/>
      <c r="DA16" s="154"/>
      <c r="DB16" s="155"/>
      <c r="DC16" s="154"/>
      <c r="DD16" s="156"/>
      <c r="DE16" s="27"/>
      <c r="DF16" s="27"/>
      <c r="DG16" s="323"/>
      <c r="DH16" s="173" t="s">
        <v>20</v>
      </c>
      <c r="DI16" s="149">
        <v>5069</v>
      </c>
      <c r="DJ16" s="149"/>
      <c r="DK16" s="149"/>
      <c r="DL16" s="149">
        <v>176</v>
      </c>
      <c r="DM16" s="149">
        <v>4034</v>
      </c>
      <c r="DN16" s="156">
        <v>859</v>
      </c>
      <c r="DO16" s="27"/>
      <c r="DP16" s="27"/>
      <c r="DQ16" s="323"/>
      <c r="DR16" s="173" t="s">
        <v>20</v>
      </c>
      <c r="DS16" s="149">
        <v>5078</v>
      </c>
      <c r="DT16" s="149"/>
      <c r="DU16" s="149"/>
      <c r="DV16" s="149">
        <v>171</v>
      </c>
      <c r="DW16" s="149">
        <v>4040</v>
      </c>
      <c r="DX16" s="156">
        <v>867</v>
      </c>
      <c r="DY16" s="27"/>
      <c r="DZ16" s="27"/>
      <c r="EA16" s="323"/>
      <c r="EB16" s="173" t="s">
        <v>20</v>
      </c>
      <c r="EC16" s="149">
        <v>5098</v>
      </c>
      <c r="ED16" s="149"/>
      <c r="EE16" s="149"/>
      <c r="EF16" s="149">
        <v>169</v>
      </c>
      <c r="EG16" s="149">
        <v>4048</v>
      </c>
      <c r="EH16" s="156">
        <v>881</v>
      </c>
      <c r="EI16" s="27"/>
      <c r="EJ16" s="27"/>
      <c r="EK16" s="323"/>
      <c r="EL16" s="173" t="s">
        <v>20</v>
      </c>
      <c r="EM16" s="149"/>
      <c r="EN16" s="149"/>
      <c r="EO16" s="149"/>
      <c r="EP16" s="149"/>
      <c r="EQ16" s="149"/>
      <c r="ER16" s="156"/>
      <c r="ES16" s="27"/>
      <c r="ET16" s="27"/>
    </row>
    <row r="17" s="3" customFormat="true" x14ac:dyDescent="0.25">
      <c r="A17" s="324"/>
      <c r="K17" s="324"/>
      <c r="U17" s="324"/>
      <c r="AE17" s="324"/>
      <c r="AO17" s="324"/>
      <c r="AY17" s="324"/>
      <c r="AZ17" s="324"/>
      <c r="BA17" s="324"/>
      <c r="BB17" s="324"/>
      <c r="BC17" s="324"/>
      <c r="BD17" s="324"/>
      <c r="BE17" s="324"/>
      <c r="BF17" s="324"/>
      <c r="BI17" s="324"/>
      <c r="BS17" s="324"/>
      <c r="CC17" s="324"/>
      <c r="CM17" s="324"/>
      <c r="CW17" s="324"/>
      <c r="DG17" s="324"/>
      <c r="DQ17" s="324"/>
      <c r="EA17" s="324"/>
      <c r="EK17" s="324"/>
      <c r="EU17" s="324"/>
      <c r="FE17" s="324"/>
      <c r="FO17" s="324"/>
      <c r="FY17" s="324"/>
      <c r="GI17" s="324"/>
      <c r="GS17" s="324"/>
      <c r="HC17" s="324"/>
      <c r="HM17" s="324"/>
      <c r="HW17" s="324"/>
    </row>
    <row r="18" s="3" customFormat="true" x14ac:dyDescent="0.25">
      <c r="A18" s="324"/>
      <c r="K18" s="324"/>
      <c r="U18" s="324"/>
      <c r="AE18" s="324"/>
      <c r="AO18" s="324"/>
      <c r="AY18" s="324"/>
      <c r="AZ18" s="324"/>
      <c r="BA18" s="324"/>
      <c r="BB18" s="324"/>
      <c r="BC18" s="324"/>
      <c r="BD18" s="324"/>
      <c r="BE18" s="324"/>
      <c r="BF18" s="324"/>
      <c r="BI18" s="324"/>
      <c r="BS18" s="324"/>
      <c r="CC18" s="324"/>
      <c r="CM18" s="324"/>
      <c r="CW18" s="324"/>
      <c r="DG18" s="324"/>
      <c r="DQ18" s="324"/>
      <c r="EA18" s="324"/>
      <c r="EK18" s="324"/>
      <c r="EU18" s="324"/>
      <c r="FE18" s="324"/>
      <c r="FO18" s="324"/>
      <c r="FY18" s="324"/>
      <c r="GI18" s="324"/>
      <c r="GS18" s="324"/>
      <c r="HC18" s="324"/>
      <c r="HM18" s="324"/>
      <c r="HW18" s="324"/>
    </row>
    <row r="19" s="3" customFormat="true" x14ac:dyDescent="0.25">
      <c r="A19" s="324"/>
      <c r="K19" s="324"/>
      <c r="U19" s="324"/>
      <c r="AE19" s="324"/>
      <c r="AO19" s="324"/>
      <c r="AY19" s="324"/>
      <c r="AZ19" s="324"/>
      <c r="BA19" s="324"/>
      <c r="BB19" s="324"/>
      <c r="BC19" s="324"/>
      <c r="BD19" s="324"/>
      <c r="BE19" s="324"/>
      <c r="BF19" s="324"/>
      <c r="BI19" s="324"/>
      <c r="BS19" s="324"/>
      <c r="CC19" s="324"/>
      <c r="CM19" s="324"/>
      <c r="CW19" s="324"/>
      <c r="DG19" s="324"/>
      <c r="DQ19" s="324"/>
      <c r="EA19" s="324"/>
      <c r="EK19" s="324"/>
      <c r="EU19" s="324"/>
      <c r="FE19" s="324"/>
      <c r="FO19" s="324"/>
      <c r="FY19" s="324"/>
      <c r="GI19" s="324"/>
      <c r="GS19" s="324"/>
      <c r="HC19" s="324"/>
      <c r="HM19" s="324"/>
      <c r="HW19" s="324"/>
    </row>
    <row r="20" s="3" customFormat="true" x14ac:dyDescent="0.25">
      <c r="A20" s="324"/>
      <c r="K20" s="324"/>
      <c r="U20" s="324"/>
      <c r="AE20" s="324"/>
      <c r="AO20" s="324"/>
      <c r="AY20" s="324"/>
      <c r="AZ20" s="324"/>
      <c r="BA20" s="324"/>
      <c r="BB20" s="324"/>
      <c r="BC20" s="324"/>
      <c r="BD20" s="324"/>
      <c r="BE20" s="324"/>
      <c r="BF20" s="324"/>
      <c r="BI20" s="324"/>
      <c r="BS20" s="324"/>
      <c r="CC20" s="324"/>
      <c r="CM20" s="324"/>
      <c r="CW20" s="324"/>
      <c r="DG20" s="324"/>
      <c r="DQ20" s="324"/>
      <c r="EA20" s="324"/>
      <c r="EK20" s="324"/>
      <c r="EU20" s="324"/>
      <c r="FE20" s="324"/>
      <c r="FO20" s="324"/>
      <c r="FY20" s="324"/>
      <c r="GI20" s="324"/>
      <c r="GS20" s="324"/>
      <c r="HC20" s="324"/>
      <c r="HM20" s="324"/>
      <c r="HW20" s="324"/>
    </row>
    <row r="21" s="3" customFormat="true" x14ac:dyDescent="0.25">
      <c r="A21" s="324"/>
      <c r="K21" s="324"/>
      <c r="U21" s="324"/>
      <c r="AE21" s="324"/>
      <c r="AO21" s="324"/>
      <c r="AY21" s="324"/>
      <c r="AZ21" s="324"/>
      <c r="BA21" s="324"/>
      <c r="BB21" s="324"/>
      <c r="BC21" s="324"/>
      <c r="BD21" s="324"/>
      <c r="BE21" s="324"/>
      <c r="BF21" s="324"/>
      <c r="BI21" s="324"/>
      <c r="BS21" s="324"/>
      <c r="CC21" s="324"/>
      <c r="CM21" s="324"/>
      <c r="CW21" s="324"/>
      <c r="DG21" s="324"/>
      <c r="DQ21" s="324"/>
      <c r="EA21" s="324"/>
      <c r="EK21" s="324"/>
      <c r="EU21" s="324"/>
      <c r="FE21" s="324"/>
      <c r="FO21" s="324"/>
      <c r="FY21" s="324"/>
      <c r="GI21" s="324"/>
      <c r="GS21" s="324"/>
      <c r="HC21" s="324"/>
      <c r="HM21" s="324"/>
      <c r="HW21" s="324"/>
    </row>
    <row r="22" s="3" customFormat="true" x14ac:dyDescent="0.25">
      <c r="A22" s="324"/>
      <c r="K22" s="324"/>
      <c r="U22" s="324"/>
      <c r="AE22" s="324"/>
      <c r="AO22" s="324"/>
      <c r="AY22" s="324"/>
      <c r="AZ22" s="324"/>
      <c r="BA22" s="324"/>
      <c r="BB22" s="324"/>
      <c r="BC22" s="324"/>
      <c r="BD22" s="324"/>
      <c r="BE22" s="324"/>
      <c r="BF22" s="324"/>
      <c r="BI22" s="324"/>
      <c r="BS22" s="324"/>
      <c r="CC22" s="324"/>
      <c r="CM22" s="324"/>
      <c r="CW22" s="324"/>
      <c r="DG22" s="324"/>
      <c r="DQ22" s="324"/>
      <c r="EA22" s="324"/>
      <c r="EK22" s="324"/>
      <c r="EU22" s="324"/>
      <c r="FE22" s="324"/>
      <c r="FO22" s="324"/>
      <c r="FY22" s="324"/>
      <c r="GI22" s="324"/>
      <c r="GS22" s="324"/>
      <c r="HC22" s="324"/>
      <c r="HM22" s="324"/>
      <c r="HW22" s="324"/>
    </row>
    <row r="23" s="3" customFormat="true" x14ac:dyDescent="0.25">
      <c r="A23" s="324"/>
      <c r="K23" s="324"/>
      <c r="U23" s="324"/>
      <c r="AE23" s="324"/>
      <c r="AO23" s="324"/>
      <c r="AY23" s="324"/>
      <c r="AZ23" s="324"/>
      <c r="BA23" s="324"/>
      <c r="BB23" s="324"/>
      <c r="BC23" s="324"/>
      <c r="BD23" s="324"/>
      <c r="BE23" s="324"/>
      <c r="BF23" s="324"/>
      <c r="BI23" s="324"/>
      <c r="BS23" s="324"/>
      <c r="CC23" s="324"/>
      <c r="CM23" s="324"/>
      <c r="CW23" s="324"/>
      <c r="DG23" s="324"/>
      <c r="DQ23" s="324"/>
      <c r="EA23" s="324"/>
      <c r="EK23" s="324"/>
      <c r="EU23" s="324"/>
      <c r="FE23" s="324"/>
      <c r="FO23" s="324"/>
      <c r="FY23" s="324"/>
      <c r="GI23" s="324"/>
      <c r="GS23" s="324"/>
      <c r="HC23" s="324"/>
      <c r="HM23" s="324"/>
      <c r="HW23" s="324"/>
    </row>
    <row r="24" s="3" customFormat="true" x14ac:dyDescent="0.25">
      <c r="A24" s="324"/>
      <c r="K24" s="324"/>
      <c r="U24" s="324"/>
      <c r="AE24" s="324"/>
      <c r="AO24" s="324"/>
      <c r="AY24" s="324"/>
      <c r="AZ24" s="324"/>
      <c r="BA24" s="324"/>
      <c r="BB24" s="324"/>
      <c r="BC24" s="324"/>
      <c r="BD24" s="324"/>
      <c r="BE24" s="324"/>
      <c r="BF24" s="324"/>
      <c r="BI24" s="324"/>
      <c r="BS24" s="324"/>
      <c r="CC24" s="324"/>
      <c r="CM24" s="324"/>
      <c r="CW24" s="324"/>
      <c r="DG24" s="324"/>
      <c r="DQ24" s="324"/>
      <c r="EA24" s="324"/>
      <c r="EK24" s="324"/>
      <c r="EU24" s="324"/>
      <c r="FE24" s="324"/>
      <c r="FO24" s="324"/>
      <c r="FY24" s="324"/>
      <c r="GI24" s="324"/>
      <c r="GS24" s="324"/>
      <c r="HC24" s="324"/>
      <c r="HM24" s="324"/>
      <c r="HW24" s="324"/>
    </row>
    <row r="25" s="3" customFormat="true" x14ac:dyDescent="0.25">
      <c r="A25" s="324"/>
      <c r="K25" s="324"/>
      <c r="U25" s="324"/>
      <c r="AE25" s="324"/>
      <c r="AO25" s="324"/>
      <c r="AY25" s="324"/>
      <c r="AZ25" s="324"/>
      <c r="BA25" s="324"/>
      <c r="BB25" s="324"/>
      <c r="BC25" s="324"/>
      <c r="BD25" s="324"/>
      <c r="BE25" s="324"/>
      <c r="BF25" s="324"/>
      <c r="BI25" s="324"/>
      <c r="BS25" s="324"/>
      <c r="CC25" s="324"/>
      <c r="CM25" s="324"/>
      <c r="CW25" s="324"/>
      <c r="DG25" s="324"/>
      <c r="DQ25" s="324"/>
      <c r="EA25" s="324"/>
      <c r="EK25" s="324"/>
      <c r="EU25" s="324"/>
      <c r="FE25" s="324"/>
      <c r="FO25" s="324"/>
      <c r="FY25" s="324"/>
      <c r="GI25" s="324"/>
      <c r="GS25" s="324"/>
      <c r="HC25" s="324"/>
      <c r="HM25" s="324"/>
      <c r="HW25" s="324"/>
    </row>
    <row r="26" s="3" customFormat="true" x14ac:dyDescent="0.25">
      <c r="A26" s="324"/>
      <c r="K26" s="324"/>
      <c r="U26" s="324"/>
      <c r="AE26" s="324"/>
      <c r="AO26" s="324"/>
      <c r="AY26" s="324"/>
      <c r="AZ26" s="324"/>
      <c r="BA26" s="324"/>
      <c r="BB26" s="324"/>
      <c r="BC26" s="324"/>
      <c r="BD26" s="324"/>
      <c r="BE26" s="324"/>
      <c r="BF26" s="324"/>
      <c r="BI26" s="324"/>
      <c r="BS26" s="324"/>
      <c r="CC26" s="324"/>
      <c r="CM26" s="324"/>
      <c r="CW26" s="324"/>
      <c r="DG26" s="324"/>
      <c r="DQ26" s="324"/>
      <c r="EA26" s="324"/>
      <c r="EK26" s="324"/>
      <c r="EU26" s="324"/>
      <c r="FE26" s="324"/>
      <c r="FO26" s="324"/>
      <c r="FY26" s="324"/>
      <c r="GI26" s="324"/>
      <c r="GS26" s="324"/>
      <c r="HC26" s="324"/>
      <c r="HM26" s="324"/>
      <c r="HW26" s="324"/>
    </row>
    <row r="27" s="3" customFormat="true" x14ac:dyDescent="0.25">
      <c r="A27" s="324"/>
      <c r="K27" s="324"/>
      <c r="U27" s="324"/>
      <c r="AE27" s="324"/>
      <c r="AO27" s="324"/>
      <c r="AY27" s="324"/>
      <c r="AZ27" s="324"/>
      <c r="BA27" s="324"/>
      <c r="BB27" s="324"/>
      <c r="BC27" s="324"/>
      <c r="BD27" s="324"/>
      <c r="BE27" s="324"/>
      <c r="BF27" s="324"/>
      <c r="BI27" s="324"/>
      <c r="BS27" s="324"/>
      <c r="CC27" s="324"/>
      <c r="CM27" s="324"/>
      <c r="CW27" s="324"/>
      <c r="DG27" s="324"/>
      <c r="DQ27" s="324"/>
      <c r="EA27" s="324"/>
      <c r="EK27" s="324"/>
      <c r="EU27" s="324"/>
      <c r="FE27" s="324"/>
      <c r="FO27" s="324"/>
      <c r="FY27" s="324"/>
      <c r="GI27" s="324"/>
      <c r="GS27" s="324"/>
      <c r="HC27" s="324"/>
      <c r="HM27" s="324"/>
      <c r="HW27" s="324"/>
    </row>
    <row r="28" s="3" customFormat="true" x14ac:dyDescent="0.25">
      <c r="A28" s="324"/>
      <c r="K28" s="324"/>
      <c r="U28" s="324"/>
      <c r="AE28" s="324"/>
      <c r="AO28" s="324"/>
      <c r="AY28" s="324"/>
      <c r="AZ28" s="324"/>
      <c r="BA28" s="324"/>
      <c r="BB28" s="324"/>
      <c r="BC28" s="324"/>
      <c r="BD28" s="324"/>
      <c r="BE28" s="324"/>
      <c r="BF28" s="324"/>
      <c r="BI28" s="324"/>
      <c r="BS28" s="324"/>
      <c r="CC28" s="324"/>
      <c r="CM28" s="324"/>
      <c r="CW28" s="324"/>
      <c r="DG28" s="324"/>
      <c r="DQ28" s="324"/>
      <c r="EA28" s="324"/>
      <c r="EK28" s="324"/>
      <c r="EU28" s="324"/>
      <c r="FE28" s="324"/>
      <c r="FO28" s="324"/>
      <c r="FY28" s="324"/>
      <c r="GI28" s="324"/>
      <c r="GS28" s="324"/>
      <c r="HC28" s="324"/>
      <c r="HM28" s="324"/>
      <c r="HW28" s="324"/>
    </row>
    <row r="29" s="3" customFormat="true" x14ac:dyDescent="0.25">
      <c r="A29" s="324"/>
      <c r="K29" s="324"/>
      <c r="U29" s="324"/>
      <c r="AE29" s="324"/>
      <c r="AO29" s="324"/>
      <c r="AY29" s="324"/>
      <c r="AZ29" s="324"/>
      <c r="BA29" s="324"/>
      <c r="BB29" s="324"/>
      <c r="BC29" s="324"/>
      <c r="BD29" s="324"/>
      <c r="BE29" s="324"/>
      <c r="BF29" s="324"/>
      <c r="BI29" s="324"/>
      <c r="BS29" s="324"/>
      <c r="CC29" s="324"/>
      <c r="CM29" s="324"/>
      <c r="CW29" s="324"/>
      <c r="DG29" s="324"/>
      <c r="DQ29" s="324"/>
      <c r="EA29" s="324"/>
      <c r="EK29" s="324"/>
      <c r="EU29" s="324"/>
      <c r="FE29" s="324"/>
      <c r="FO29" s="324"/>
      <c r="FY29" s="324"/>
      <c r="GI29" s="324"/>
      <c r="GS29" s="324"/>
      <c r="HC29" s="324"/>
      <c r="HM29" s="324"/>
      <c r="HW29" s="324"/>
    </row>
    <row r="30" s="3" customFormat="true" x14ac:dyDescent="0.25">
      <c r="A30" s="324"/>
      <c r="K30" s="324"/>
      <c r="U30" s="324"/>
      <c r="AE30" s="324"/>
      <c r="AO30" s="324"/>
      <c r="AY30" s="324"/>
      <c r="AZ30" s="324"/>
      <c r="BA30" s="324"/>
      <c r="BB30" s="324"/>
      <c r="BC30" s="324"/>
      <c r="BD30" s="324"/>
      <c r="BE30" s="324"/>
      <c r="BF30" s="324"/>
      <c r="BI30" s="324"/>
      <c r="BS30" s="324"/>
      <c r="CC30" s="324"/>
      <c r="CM30" s="324"/>
      <c r="CW30" s="324"/>
      <c r="DG30" s="324"/>
      <c r="DQ30" s="324"/>
      <c r="EA30" s="324"/>
      <c r="EK30" s="324"/>
      <c r="EU30" s="324"/>
      <c r="FE30" s="324"/>
      <c r="FO30" s="324"/>
      <c r="FY30" s="324"/>
      <c r="GI30" s="324"/>
      <c r="GS30" s="324"/>
      <c r="HC30" s="324"/>
      <c r="HM30" s="324"/>
      <c r="HW30" s="324"/>
    </row>
    <row r="31" s="3" customFormat="true" x14ac:dyDescent="0.25">
      <c r="A31" s="324"/>
      <c r="K31" s="324"/>
      <c r="U31" s="324"/>
      <c r="AE31" s="324"/>
      <c r="AO31" s="324"/>
      <c r="AY31" s="324"/>
      <c r="AZ31" s="324"/>
      <c r="BA31" s="324"/>
      <c r="BB31" s="324"/>
      <c r="BC31" s="324"/>
      <c r="BD31" s="324"/>
      <c r="BE31" s="324"/>
      <c r="BF31" s="324"/>
      <c r="BI31" s="324"/>
      <c r="BS31" s="324"/>
      <c r="CC31" s="324"/>
      <c r="CM31" s="324"/>
      <c r="CW31" s="324"/>
      <c r="DG31" s="324"/>
      <c r="DQ31" s="324"/>
      <c r="EA31" s="324"/>
      <c r="EK31" s="324"/>
      <c r="EU31" s="324"/>
      <c r="FE31" s="324"/>
      <c r="FO31" s="324"/>
      <c r="FY31" s="324"/>
      <c r="GI31" s="324"/>
      <c r="GS31" s="324"/>
      <c r="HC31" s="324"/>
      <c r="HM31" s="324"/>
      <c r="HW31" s="324"/>
    </row>
    <row r="32" s="3" customFormat="true" x14ac:dyDescent="0.25">
      <c r="A32" s="324"/>
      <c r="K32" s="324"/>
      <c r="U32" s="324"/>
      <c r="AE32" s="324"/>
      <c r="AO32" s="324"/>
      <c r="AY32" s="324"/>
      <c r="AZ32" s="324"/>
      <c r="BA32" s="324"/>
      <c r="BB32" s="324"/>
      <c r="BC32" s="324"/>
      <c r="BD32" s="324"/>
      <c r="BE32" s="324"/>
      <c r="BF32" s="324"/>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A33" s="324"/>
      <c r="BB33" s="324"/>
      <c r="BC33" s="324"/>
      <c r="BD33" s="324"/>
      <c r="BE33" s="324"/>
      <c r="BF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A34" s="324"/>
      <c r="BB34" s="324"/>
      <c r="BC34" s="324"/>
      <c r="BD34" s="324"/>
      <c r="BE34" s="324"/>
      <c r="BF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A35" s="324"/>
      <c r="BB35" s="324"/>
      <c r="BC35" s="324"/>
      <c r="BD35" s="324"/>
      <c r="BE35" s="324"/>
      <c r="BF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A36" s="324"/>
      <c r="BB36" s="324"/>
      <c r="BC36" s="324"/>
      <c r="BD36" s="324"/>
      <c r="BE36" s="324"/>
      <c r="BF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A37" s="324"/>
      <c r="BB37" s="324"/>
      <c r="BC37" s="324"/>
      <c r="BD37" s="324"/>
      <c r="BE37" s="324"/>
      <c r="BF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A38" s="324"/>
      <c r="BB38" s="324"/>
      <c r="BC38" s="324"/>
      <c r="BD38" s="324"/>
      <c r="BE38" s="324"/>
      <c r="BF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A39" s="324"/>
      <c r="BB39" s="324"/>
      <c r="BC39" s="324"/>
      <c r="BD39" s="324"/>
      <c r="BE39" s="324"/>
      <c r="BF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A40" s="324"/>
      <c r="BB40" s="324"/>
      <c r="BC40" s="324"/>
      <c r="BD40" s="324"/>
      <c r="BE40" s="324"/>
      <c r="BF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A41" s="324"/>
      <c r="BB41" s="324"/>
      <c r="BC41" s="324"/>
      <c r="BD41" s="324"/>
      <c r="BE41" s="324"/>
      <c r="BF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A42" s="324"/>
      <c r="BB42" s="324"/>
      <c r="BC42" s="324"/>
      <c r="BD42" s="324"/>
      <c r="BE42" s="324"/>
      <c r="BF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A43" s="324"/>
      <c r="BB43" s="324"/>
      <c r="BC43" s="324"/>
      <c r="BD43" s="324"/>
      <c r="BE43" s="324"/>
      <c r="BF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A44" s="324"/>
      <c r="BB44" s="324"/>
      <c r="BC44" s="324"/>
      <c r="BD44" s="324"/>
      <c r="BE44" s="324"/>
      <c r="BF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A45" s="324"/>
      <c r="BB45" s="324"/>
      <c r="BC45" s="324"/>
      <c r="BD45" s="324"/>
      <c r="BE45" s="324"/>
      <c r="BF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A46" s="324"/>
      <c r="BB46" s="324"/>
      <c r="BC46" s="324"/>
      <c r="BD46" s="324"/>
      <c r="BE46" s="324"/>
      <c r="BF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A47" s="324"/>
      <c r="BB47" s="324"/>
      <c r="BC47" s="324"/>
      <c r="BD47" s="324"/>
      <c r="BE47" s="324"/>
      <c r="BF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A48" s="324"/>
      <c r="BB48" s="324"/>
      <c r="BC48" s="324"/>
      <c r="BD48" s="324"/>
      <c r="BE48" s="324"/>
      <c r="BF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A49" s="324"/>
      <c r="BB49" s="324"/>
      <c r="BC49" s="324"/>
      <c r="BD49" s="324"/>
      <c r="BE49" s="324"/>
      <c r="BF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A50" s="324"/>
      <c r="BB50" s="324"/>
      <c r="BC50" s="324"/>
      <c r="BD50" s="324"/>
      <c r="BE50" s="324"/>
      <c r="BF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A51" s="324"/>
      <c r="BB51" s="324"/>
      <c r="BC51" s="324"/>
      <c r="BD51" s="324"/>
      <c r="BE51" s="324"/>
      <c r="BF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A52" s="324"/>
      <c r="BB52" s="324"/>
      <c r="BC52" s="324"/>
      <c r="BD52" s="324"/>
      <c r="BE52" s="324"/>
      <c r="BF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A53" s="324"/>
      <c r="BB53" s="324"/>
      <c r="BC53" s="324"/>
      <c r="BD53" s="324"/>
      <c r="BE53" s="324"/>
      <c r="BF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A54" s="324"/>
      <c r="BB54" s="324"/>
      <c r="BC54" s="324"/>
      <c r="BD54" s="324"/>
      <c r="BE54" s="324"/>
      <c r="BF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A55" s="324"/>
      <c r="BB55" s="324"/>
      <c r="BC55" s="324"/>
      <c r="BD55" s="324"/>
      <c r="BE55" s="324"/>
      <c r="BF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A56" s="324"/>
      <c r="BB56" s="324"/>
      <c r="BC56" s="324"/>
      <c r="BD56" s="324"/>
      <c r="BE56" s="324"/>
      <c r="BF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A57" s="324"/>
      <c r="BB57" s="324"/>
      <c r="BC57" s="324"/>
      <c r="BD57" s="324"/>
      <c r="BE57" s="324"/>
      <c r="BF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A58" s="324"/>
      <c r="BB58" s="324"/>
      <c r="BC58" s="324"/>
      <c r="BD58" s="324"/>
      <c r="BE58" s="324"/>
      <c r="BF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A59" s="324"/>
      <c r="BB59" s="324"/>
      <c r="BC59" s="324"/>
      <c r="BD59" s="324"/>
      <c r="BE59" s="324"/>
      <c r="BF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A60" s="324"/>
      <c r="BB60" s="324"/>
      <c r="BC60" s="324"/>
      <c r="BD60" s="324"/>
      <c r="BE60" s="324"/>
      <c r="BF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A61" s="324"/>
      <c r="BB61" s="324"/>
      <c r="BC61" s="324"/>
      <c r="BD61" s="324"/>
      <c r="BE61" s="324"/>
      <c r="BF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A62" s="324"/>
      <c r="BB62" s="324"/>
      <c r="BC62" s="324"/>
      <c r="BD62" s="324"/>
      <c r="BE62" s="324"/>
      <c r="BF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A63" s="324"/>
      <c r="BB63" s="324"/>
      <c r="BC63" s="324"/>
      <c r="BD63" s="324"/>
      <c r="BE63" s="324"/>
      <c r="BF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A64" s="324"/>
      <c r="BB64" s="324"/>
      <c r="BC64" s="324"/>
      <c r="BD64" s="324"/>
      <c r="BE64" s="324"/>
      <c r="BF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A65" s="324"/>
      <c r="BB65" s="324"/>
      <c r="BC65" s="324"/>
      <c r="BD65" s="324"/>
      <c r="BE65" s="324"/>
      <c r="BF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A66" s="324"/>
      <c r="BB66" s="324"/>
      <c r="BC66" s="324"/>
      <c r="BD66" s="324"/>
      <c r="BE66" s="324"/>
      <c r="BF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A67" s="324"/>
      <c r="BB67" s="324"/>
      <c r="BC67" s="324"/>
      <c r="BD67" s="324"/>
      <c r="BE67" s="324"/>
      <c r="BF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A68" s="324"/>
      <c r="BB68" s="324"/>
      <c r="BC68" s="324"/>
      <c r="BD68" s="324"/>
      <c r="BE68" s="324"/>
      <c r="BF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A69" s="324"/>
      <c r="BB69" s="324"/>
      <c r="BC69" s="324"/>
      <c r="BD69" s="324"/>
      <c r="BE69" s="324"/>
      <c r="BF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A70" s="324"/>
      <c r="BB70" s="324"/>
      <c r="BC70" s="324"/>
      <c r="BD70" s="324"/>
      <c r="BE70" s="324"/>
      <c r="BF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A71" s="324"/>
      <c r="BB71" s="324"/>
      <c r="BC71" s="324"/>
      <c r="BD71" s="324"/>
      <c r="BE71" s="324"/>
      <c r="BF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A72" s="324"/>
      <c r="BB72" s="324"/>
      <c r="BC72" s="324"/>
      <c r="BD72" s="324"/>
      <c r="BE72" s="324"/>
      <c r="BF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A73" s="324"/>
      <c r="BB73" s="324"/>
      <c r="BC73" s="324"/>
      <c r="BD73" s="324"/>
      <c r="BE73" s="324"/>
      <c r="BF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A74" s="324"/>
      <c r="BB74" s="324"/>
      <c r="BC74" s="324"/>
      <c r="BD74" s="324"/>
      <c r="BE74" s="324"/>
      <c r="BF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A75" s="324"/>
      <c r="BB75" s="324"/>
      <c r="BC75" s="324"/>
      <c r="BD75" s="324"/>
      <c r="BE75" s="324"/>
      <c r="BF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A76" s="324"/>
      <c r="BB76" s="324"/>
      <c r="BC76" s="324"/>
      <c r="BD76" s="324"/>
      <c r="BE76" s="324"/>
      <c r="BF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A77" s="324"/>
      <c r="BB77" s="324"/>
      <c r="BC77" s="324"/>
      <c r="BD77" s="324"/>
      <c r="BE77" s="324"/>
      <c r="BF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A78" s="324"/>
      <c r="BB78" s="324"/>
      <c r="BC78" s="324"/>
      <c r="BD78" s="324"/>
      <c r="BE78" s="324"/>
      <c r="BF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A79" s="324"/>
      <c r="BB79" s="324"/>
      <c r="BC79" s="324"/>
      <c r="BD79" s="324"/>
      <c r="BE79" s="324"/>
      <c r="BF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A80" s="324"/>
      <c r="BB80" s="324"/>
      <c r="BC80" s="324"/>
      <c r="BD80" s="324"/>
      <c r="BE80" s="324"/>
      <c r="BF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A81" s="324"/>
      <c r="BB81" s="324"/>
      <c r="BC81" s="324"/>
      <c r="BD81" s="324"/>
      <c r="BE81" s="324"/>
      <c r="BF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A82" s="324"/>
      <c r="BB82" s="324"/>
      <c r="BC82" s="324"/>
      <c r="BD82" s="324"/>
      <c r="BE82" s="324"/>
      <c r="BF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A83" s="324"/>
      <c r="BB83" s="324"/>
      <c r="BC83" s="324"/>
      <c r="BD83" s="324"/>
      <c r="BE83" s="324"/>
      <c r="BF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A84" s="324"/>
      <c r="BB84" s="324"/>
      <c r="BC84" s="324"/>
      <c r="BD84" s="324"/>
      <c r="BE84" s="324"/>
      <c r="BF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A85" s="324"/>
      <c r="BB85" s="324"/>
      <c r="BC85" s="324"/>
      <c r="BD85" s="324"/>
      <c r="BE85" s="324"/>
      <c r="BF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A86" s="324"/>
      <c r="BB86" s="324"/>
      <c r="BC86" s="324"/>
      <c r="BD86" s="324"/>
      <c r="BE86" s="324"/>
      <c r="BF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A87" s="324"/>
      <c r="BB87" s="324"/>
      <c r="BC87" s="324"/>
      <c r="BD87" s="324"/>
      <c r="BE87" s="324"/>
      <c r="BF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A88" s="324"/>
      <c r="BB88" s="324"/>
      <c r="BC88" s="324"/>
      <c r="BD88" s="324"/>
      <c r="BE88" s="324"/>
      <c r="BF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A89" s="324"/>
      <c r="BB89" s="324"/>
      <c r="BC89" s="324"/>
      <c r="BD89" s="324"/>
      <c r="BE89" s="324"/>
      <c r="BF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A90" s="324"/>
      <c r="BB90" s="324"/>
      <c r="BC90" s="324"/>
      <c r="BD90" s="324"/>
      <c r="BE90" s="324"/>
      <c r="BF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A91" s="324"/>
      <c r="BB91" s="324"/>
      <c r="BC91" s="324"/>
      <c r="BD91" s="324"/>
      <c r="BE91" s="324"/>
      <c r="BF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A92" s="324"/>
      <c r="BB92" s="324"/>
      <c r="BC92" s="324"/>
      <c r="BD92" s="324"/>
      <c r="BE92" s="324"/>
      <c r="BF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A93" s="324"/>
      <c r="BB93" s="324"/>
      <c r="BC93" s="324"/>
      <c r="BD93" s="324"/>
      <c r="BE93" s="324"/>
      <c r="BF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A94" s="324"/>
      <c r="BB94" s="324"/>
      <c r="BC94" s="324"/>
      <c r="BD94" s="324"/>
      <c r="BE94" s="324"/>
      <c r="BF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A95" s="324"/>
      <c r="BB95" s="324"/>
      <c r="BC95" s="324"/>
      <c r="BD95" s="324"/>
      <c r="BE95" s="324"/>
      <c r="BF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A96" s="324"/>
      <c r="BB96" s="324"/>
      <c r="BC96" s="324"/>
      <c r="BD96" s="324"/>
      <c r="BE96" s="324"/>
      <c r="BF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A97" s="324"/>
      <c r="BB97" s="324"/>
      <c r="BC97" s="324"/>
      <c r="BD97" s="324"/>
      <c r="BE97" s="324"/>
      <c r="BF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A98" s="324"/>
      <c r="BB98" s="324"/>
      <c r="BC98" s="324"/>
      <c r="BD98" s="324"/>
      <c r="BE98" s="324"/>
      <c r="BF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A99" s="324"/>
      <c r="BB99" s="324"/>
      <c r="BC99" s="324"/>
      <c r="BD99" s="324"/>
      <c r="BE99" s="324"/>
      <c r="BF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A100" s="324"/>
      <c r="BB100" s="324"/>
      <c r="BC100" s="324"/>
      <c r="BD100" s="324"/>
      <c r="BE100" s="324"/>
      <c r="BF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A101" s="324"/>
      <c r="BB101" s="324"/>
      <c r="BC101" s="324"/>
      <c r="BD101" s="324"/>
      <c r="BE101" s="324"/>
      <c r="BF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A102" s="324"/>
      <c r="BB102" s="324"/>
      <c r="BC102" s="324"/>
      <c r="BD102" s="324"/>
      <c r="BE102" s="324"/>
      <c r="BF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A103" s="324"/>
      <c r="BB103" s="324"/>
      <c r="BC103" s="324"/>
      <c r="BD103" s="324"/>
      <c r="BE103" s="324"/>
      <c r="BF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A104" s="324"/>
      <c r="BB104" s="324"/>
      <c r="BC104" s="324"/>
      <c r="BD104" s="324"/>
      <c r="BE104" s="324"/>
      <c r="BF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A105" s="324"/>
      <c r="BB105" s="324"/>
      <c r="BC105" s="324"/>
      <c r="BD105" s="324"/>
      <c r="BE105" s="324"/>
      <c r="BF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A106" s="324"/>
      <c r="BB106" s="324"/>
      <c r="BC106" s="324"/>
      <c r="BD106" s="324"/>
      <c r="BE106" s="324"/>
      <c r="BF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A107" s="324"/>
      <c r="BB107" s="324"/>
      <c r="BC107" s="324"/>
      <c r="BD107" s="324"/>
      <c r="BE107" s="324"/>
      <c r="BF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A108" s="324"/>
      <c r="BB108" s="324"/>
      <c r="BC108" s="324"/>
      <c r="BD108" s="324"/>
      <c r="BE108" s="324"/>
      <c r="BF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A109" s="324"/>
      <c r="BB109" s="324"/>
      <c r="BC109" s="324"/>
      <c r="BD109" s="324"/>
      <c r="BE109" s="324"/>
      <c r="BF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A110" s="324"/>
      <c r="BB110" s="324"/>
      <c r="BC110" s="324"/>
      <c r="BD110" s="324"/>
      <c r="BE110" s="324"/>
      <c r="BF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A111" s="324"/>
      <c r="BB111" s="324"/>
      <c r="BC111" s="324"/>
      <c r="BD111" s="324"/>
      <c r="BE111" s="324"/>
      <c r="BF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A112" s="324"/>
      <c r="BB112" s="324"/>
      <c r="BC112" s="324"/>
      <c r="BD112" s="324"/>
      <c r="BE112" s="324"/>
      <c r="BF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A113" s="324"/>
      <c r="BB113" s="324"/>
      <c r="BC113" s="324"/>
      <c r="BD113" s="324"/>
      <c r="BE113" s="324"/>
      <c r="BF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A114" s="324"/>
      <c r="BB114" s="324"/>
      <c r="BC114" s="324"/>
      <c r="BD114" s="324"/>
      <c r="BE114" s="324"/>
      <c r="BF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A115" s="324"/>
      <c r="BB115" s="324"/>
      <c r="BC115" s="324"/>
      <c r="BD115" s="324"/>
      <c r="BE115" s="324"/>
      <c r="BF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A116" s="324"/>
      <c r="BB116" s="324"/>
      <c r="BC116" s="324"/>
      <c r="BD116" s="324"/>
      <c r="BE116" s="324"/>
      <c r="BF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A117" s="324"/>
      <c r="BB117" s="324"/>
      <c r="BC117" s="324"/>
      <c r="BD117" s="324"/>
      <c r="BE117" s="324"/>
      <c r="BF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A118" s="324"/>
      <c r="BB118" s="324"/>
      <c r="BC118" s="324"/>
      <c r="BD118" s="324"/>
      <c r="BE118" s="324"/>
      <c r="BF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A119" s="324"/>
      <c r="BB119" s="324"/>
      <c r="BC119" s="324"/>
      <c r="BD119" s="324"/>
      <c r="BE119" s="324"/>
      <c r="BF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A120" s="324"/>
      <c r="BB120" s="324"/>
      <c r="BC120" s="324"/>
      <c r="BD120" s="324"/>
      <c r="BE120" s="324"/>
      <c r="BF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A121" s="324"/>
      <c r="BB121" s="324"/>
      <c r="BC121" s="324"/>
      <c r="BD121" s="324"/>
      <c r="BE121" s="324"/>
      <c r="BF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A122" s="324"/>
      <c r="BB122" s="324"/>
      <c r="BC122" s="324"/>
      <c r="BD122" s="324"/>
      <c r="BE122" s="324"/>
      <c r="BF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A123" s="324"/>
      <c r="BB123" s="324"/>
      <c r="BC123" s="324"/>
      <c r="BD123" s="324"/>
      <c r="BE123" s="324"/>
      <c r="BF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A124" s="324"/>
      <c r="BB124" s="324"/>
      <c r="BC124" s="324"/>
      <c r="BD124" s="324"/>
      <c r="BE124" s="324"/>
      <c r="BF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A125" s="324"/>
      <c r="BB125" s="324"/>
      <c r="BC125" s="324"/>
      <c r="BD125" s="324"/>
      <c r="BE125" s="324"/>
      <c r="BF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A126" s="324"/>
      <c r="BB126" s="324"/>
      <c r="BC126" s="324"/>
      <c r="BD126" s="324"/>
      <c r="BE126" s="324"/>
      <c r="BF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A127" s="324"/>
      <c r="BB127" s="324"/>
      <c r="BC127" s="324"/>
      <c r="BD127" s="324"/>
      <c r="BE127" s="324"/>
      <c r="BF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A128" s="324"/>
      <c r="BB128" s="324"/>
      <c r="BC128" s="324"/>
      <c r="BD128" s="324"/>
      <c r="BE128" s="324"/>
      <c r="BF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A129" s="324"/>
      <c r="BB129" s="324"/>
      <c r="BC129" s="324"/>
      <c r="BD129" s="324"/>
      <c r="BE129" s="324"/>
      <c r="BF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A130" s="324"/>
      <c r="BB130" s="324"/>
      <c r="BC130" s="324"/>
      <c r="BD130" s="324"/>
      <c r="BE130" s="324"/>
      <c r="BF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A131" s="324"/>
      <c r="BB131" s="324"/>
      <c r="BC131" s="324"/>
      <c r="BD131" s="324"/>
      <c r="BE131" s="324"/>
      <c r="BF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A132" s="324"/>
      <c r="BB132" s="324"/>
      <c r="BC132" s="324"/>
      <c r="BD132" s="324"/>
      <c r="BE132" s="324"/>
      <c r="BF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A133" s="324"/>
      <c r="BB133" s="324"/>
      <c r="BC133" s="324"/>
      <c r="BD133" s="324"/>
      <c r="BE133" s="324"/>
      <c r="BF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A134" s="324"/>
      <c r="BB134" s="324"/>
      <c r="BC134" s="324"/>
      <c r="BD134" s="324"/>
      <c r="BE134" s="324"/>
      <c r="BF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A135" s="324"/>
      <c r="BB135" s="324"/>
      <c r="BC135" s="324"/>
      <c r="BD135" s="324"/>
      <c r="BE135" s="324"/>
      <c r="BF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A136" s="324"/>
      <c r="BB136" s="324"/>
      <c r="BC136" s="324"/>
      <c r="BD136" s="324"/>
      <c r="BE136" s="324"/>
      <c r="BF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A137" s="324"/>
      <c r="BB137" s="324"/>
      <c r="BC137" s="324"/>
      <c r="BD137" s="324"/>
      <c r="BE137" s="324"/>
      <c r="BF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A138" s="324"/>
      <c r="BB138" s="324"/>
      <c r="BC138" s="324"/>
      <c r="BD138" s="324"/>
      <c r="BE138" s="324"/>
      <c r="BF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A139" s="324"/>
      <c r="BB139" s="324"/>
      <c r="BC139" s="324"/>
      <c r="BD139" s="324"/>
      <c r="BE139" s="324"/>
      <c r="BF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A140" s="324"/>
      <c r="BB140" s="324"/>
      <c r="BC140" s="324"/>
      <c r="BD140" s="324"/>
      <c r="BE140" s="324"/>
      <c r="BF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A141" s="324"/>
      <c r="BB141" s="324"/>
      <c r="BC141" s="324"/>
      <c r="BD141" s="324"/>
      <c r="BE141" s="324"/>
      <c r="BF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A142" s="324"/>
      <c r="BB142" s="324"/>
      <c r="BC142" s="324"/>
      <c r="BD142" s="324"/>
      <c r="BE142" s="324"/>
      <c r="BF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A143" s="324"/>
      <c r="BB143" s="324"/>
      <c r="BC143" s="324"/>
      <c r="BD143" s="324"/>
      <c r="BE143" s="324"/>
      <c r="BF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A144" s="324"/>
      <c r="BB144" s="324"/>
      <c r="BC144" s="324"/>
      <c r="BD144" s="324"/>
      <c r="BE144" s="324"/>
      <c r="BF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A145" s="324"/>
      <c r="BB145" s="324"/>
      <c r="BC145" s="324"/>
      <c r="BD145" s="324"/>
      <c r="BE145" s="324"/>
      <c r="BF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A146" s="324"/>
      <c r="BB146" s="324"/>
      <c r="BC146" s="324"/>
      <c r="BD146" s="324"/>
      <c r="BE146" s="324"/>
      <c r="BF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A147" s="324"/>
      <c r="BB147" s="324"/>
      <c r="BC147" s="324"/>
      <c r="BD147" s="324"/>
      <c r="BE147" s="324"/>
      <c r="BF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A148" s="324"/>
      <c r="BB148" s="324"/>
      <c r="BC148" s="324"/>
      <c r="BD148" s="324"/>
      <c r="BE148" s="324"/>
      <c r="BF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A149" s="324"/>
      <c r="BB149" s="324"/>
      <c r="BC149" s="324"/>
      <c r="BD149" s="324"/>
      <c r="BE149" s="324"/>
      <c r="BF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A150" s="324"/>
      <c r="BB150" s="324"/>
      <c r="BC150" s="324"/>
      <c r="BD150" s="324"/>
      <c r="BE150" s="324"/>
      <c r="BF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A151" s="324"/>
      <c r="BB151" s="324"/>
      <c r="BC151" s="324"/>
      <c r="BD151" s="324"/>
      <c r="BE151" s="324"/>
      <c r="BF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A152" s="324"/>
      <c r="BB152" s="324"/>
      <c r="BC152" s="324"/>
      <c r="BD152" s="324"/>
      <c r="BE152" s="324"/>
      <c r="BF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A153" s="324"/>
      <c r="BB153" s="324"/>
      <c r="BC153" s="324"/>
      <c r="BD153" s="324"/>
      <c r="BE153" s="324"/>
      <c r="BF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A154" s="324"/>
      <c r="BB154" s="324"/>
      <c r="BC154" s="324"/>
      <c r="BD154" s="324"/>
      <c r="BE154" s="324"/>
      <c r="BF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A155" s="324"/>
      <c r="BB155" s="324"/>
      <c r="BC155" s="324"/>
      <c r="BD155" s="324"/>
      <c r="BE155" s="324"/>
      <c r="BF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A156" s="324"/>
      <c r="BB156" s="324"/>
      <c r="BC156" s="324"/>
      <c r="BD156" s="324"/>
      <c r="BE156" s="324"/>
      <c r="BF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A157" s="324"/>
      <c r="BB157" s="324"/>
      <c r="BC157" s="324"/>
      <c r="BD157" s="324"/>
      <c r="BE157" s="324"/>
      <c r="BF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A158" s="324"/>
      <c r="BB158" s="324"/>
      <c r="BC158" s="324"/>
      <c r="BD158" s="324"/>
      <c r="BE158" s="324"/>
      <c r="BF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A159" s="324"/>
      <c r="BB159" s="324"/>
      <c r="BC159" s="324"/>
      <c r="BD159" s="324"/>
      <c r="BE159" s="324"/>
      <c r="BF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A160" s="324"/>
      <c r="BB160" s="324"/>
      <c r="BC160" s="324"/>
      <c r="BD160" s="324"/>
      <c r="BE160" s="324"/>
      <c r="BF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A161" s="324"/>
      <c r="BB161" s="324"/>
      <c r="BC161" s="324"/>
      <c r="BD161" s="324"/>
      <c r="BE161" s="324"/>
      <c r="BF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A162" s="324"/>
      <c r="BB162" s="324"/>
      <c r="BC162" s="324"/>
      <c r="BD162" s="324"/>
      <c r="BE162" s="324"/>
      <c r="BF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A163" s="324"/>
      <c r="BB163" s="324"/>
      <c r="BC163" s="324"/>
      <c r="BD163" s="324"/>
      <c r="BE163" s="324"/>
      <c r="BF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A164" s="324"/>
      <c r="BB164" s="324"/>
      <c r="BC164" s="324"/>
      <c r="BD164" s="324"/>
      <c r="BE164" s="324"/>
      <c r="BF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A165" s="324"/>
      <c r="BB165" s="324"/>
      <c r="BC165" s="324"/>
      <c r="BD165" s="324"/>
      <c r="BE165" s="324"/>
      <c r="BF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A166" s="324"/>
      <c r="BB166" s="324"/>
      <c r="BC166" s="324"/>
      <c r="BD166" s="324"/>
      <c r="BE166" s="324"/>
      <c r="BF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A167" s="324"/>
      <c r="BB167" s="324"/>
      <c r="BC167" s="324"/>
      <c r="BD167" s="324"/>
      <c r="BE167" s="324"/>
      <c r="BF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A168" s="324"/>
      <c r="BB168" s="324"/>
      <c r="BC168" s="324"/>
      <c r="BD168" s="324"/>
      <c r="BE168" s="324"/>
      <c r="BF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A169" s="324"/>
      <c r="BB169" s="324"/>
      <c r="BC169" s="324"/>
      <c r="BD169" s="324"/>
      <c r="BE169" s="324"/>
      <c r="BF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A170" s="324"/>
      <c r="BB170" s="324"/>
      <c r="BC170" s="324"/>
      <c r="BD170" s="324"/>
      <c r="BE170" s="324"/>
      <c r="BF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A171" s="324"/>
      <c r="BB171" s="324"/>
      <c r="BC171" s="324"/>
      <c r="BD171" s="324"/>
      <c r="BE171" s="324"/>
      <c r="BF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A172" s="324"/>
      <c r="BB172" s="324"/>
      <c r="BC172" s="324"/>
      <c r="BD172" s="324"/>
      <c r="BE172" s="324"/>
      <c r="BF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A173" s="324"/>
      <c r="BB173" s="324"/>
      <c r="BC173" s="324"/>
      <c r="BD173" s="324"/>
      <c r="BE173" s="324"/>
      <c r="BF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A174" s="324"/>
      <c r="BB174" s="324"/>
      <c r="BC174" s="324"/>
      <c r="BD174" s="324"/>
      <c r="BE174" s="324"/>
      <c r="BF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A175" s="324"/>
      <c r="BB175" s="324"/>
      <c r="BC175" s="324"/>
      <c r="BD175" s="324"/>
      <c r="BE175" s="324"/>
      <c r="BF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A176" s="324"/>
      <c r="BB176" s="324"/>
      <c r="BC176" s="324"/>
      <c r="BD176" s="324"/>
      <c r="BE176" s="324"/>
      <c r="BF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A177" s="324"/>
      <c r="BB177" s="324"/>
      <c r="BC177" s="324"/>
      <c r="BD177" s="324"/>
      <c r="BE177" s="324"/>
      <c r="BF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A178" s="324"/>
      <c r="BB178" s="324"/>
      <c r="BC178" s="324"/>
      <c r="BD178" s="324"/>
      <c r="BE178" s="324"/>
      <c r="BF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A179" s="324"/>
      <c r="BB179" s="324"/>
      <c r="BC179" s="324"/>
      <c r="BD179" s="324"/>
      <c r="BE179" s="324"/>
      <c r="BF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A180" s="324"/>
      <c r="BB180" s="324"/>
      <c r="BC180" s="324"/>
      <c r="BD180" s="324"/>
      <c r="BE180" s="324"/>
      <c r="BF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A181" s="324"/>
      <c r="BB181" s="324"/>
      <c r="BC181" s="324"/>
      <c r="BD181" s="324"/>
      <c r="BE181" s="324"/>
      <c r="BF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A182" s="324"/>
      <c r="BB182" s="324"/>
      <c r="BC182" s="324"/>
      <c r="BD182" s="324"/>
      <c r="BE182" s="324"/>
      <c r="BF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A183" s="324"/>
      <c r="BB183" s="324"/>
      <c r="BC183" s="324"/>
      <c r="BD183" s="324"/>
      <c r="BE183" s="324"/>
      <c r="BF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A184" s="324"/>
      <c r="BB184" s="324"/>
      <c r="BC184" s="324"/>
      <c r="BD184" s="324"/>
      <c r="BE184" s="324"/>
      <c r="BF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A185" s="324"/>
      <c r="BB185" s="324"/>
      <c r="BC185" s="324"/>
      <c r="BD185" s="324"/>
      <c r="BE185" s="324"/>
      <c r="BF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A186" s="324"/>
      <c r="BB186" s="324"/>
      <c r="BC186" s="324"/>
      <c r="BD186" s="324"/>
      <c r="BE186" s="324"/>
      <c r="BF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A187" s="324"/>
      <c r="BB187" s="324"/>
      <c r="BC187" s="324"/>
      <c r="BD187" s="324"/>
      <c r="BE187" s="324"/>
      <c r="BF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A188" s="324"/>
      <c r="BB188" s="324"/>
      <c r="BC188" s="324"/>
      <c r="BD188" s="324"/>
      <c r="BE188" s="324"/>
      <c r="BF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A189" s="324"/>
      <c r="BB189" s="324"/>
      <c r="BC189" s="324"/>
      <c r="BD189" s="324"/>
      <c r="BE189" s="324"/>
      <c r="BF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A190" s="324"/>
      <c r="BB190" s="324"/>
      <c r="BC190" s="324"/>
      <c r="BD190" s="324"/>
      <c r="BE190" s="324"/>
      <c r="BF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A191" s="324"/>
      <c r="BB191" s="324"/>
      <c r="BC191" s="324"/>
      <c r="BD191" s="324"/>
      <c r="BE191" s="324"/>
      <c r="BF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A192" s="324"/>
      <c r="BB192" s="324"/>
      <c r="BC192" s="324"/>
      <c r="BD192" s="324"/>
      <c r="BE192" s="324"/>
      <c r="BF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A193" s="324"/>
      <c r="BB193" s="324"/>
      <c r="BC193" s="324"/>
      <c r="BD193" s="324"/>
      <c r="BE193" s="324"/>
      <c r="BF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A194" s="324"/>
      <c r="BB194" s="324"/>
      <c r="BC194" s="324"/>
      <c r="BD194" s="324"/>
      <c r="BE194" s="324"/>
      <c r="BF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A195" s="324"/>
      <c r="BB195" s="324"/>
      <c r="BC195" s="324"/>
      <c r="BD195" s="324"/>
      <c r="BE195" s="324"/>
      <c r="BF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A196" s="324"/>
      <c r="BB196" s="324"/>
      <c r="BC196" s="324"/>
      <c r="BD196" s="324"/>
      <c r="BE196" s="324"/>
      <c r="BF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A197" s="324"/>
      <c r="BB197" s="324"/>
      <c r="BC197" s="324"/>
      <c r="BD197" s="324"/>
      <c r="BE197" s="324"/>
      <c r="BF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A198" s="324"/>
      <c r="BB198" s="324"/>
      <c r="BC198" s="324"/>
      <c r="BD198" s="324"/>
      <c r="BE198" s="324"/>
      <c r="BF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A199" s="324"/>
      <c r="BB199" s="324"/>
      <c r="BC199" s="324"/>
      <c r="BD199" s="324"/>
      <c r="BE199" s="324"/>
      <c r="BF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A200" s="324"/>
      <c r="BB200" s="324"/>
      <c r="BC200" s="324"/>
      <c r="BD200" s="324"/>
      <c r="BE200" s="324"/>
      <c r="BF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A201" s="324"/>
      <c r="BB201" s="324"/>
      <c r="BC201" s="324"/>
      <c r="BD201" s="324"/>
      <c r="BE201" s="324"/>
      <c r="BF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A202" s="324"/>
      <c r="BB202" s="324"/>
      <c r="BC202" s="324"/>
      <c r="BD202" s="324"/>
      <c r="BE202" s="324"/>
      <c r="BF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A203" s="324"/>
      <c r="BB203" s="324"/>
      <c r="BC203" s="324"/>
      <c r="BD203" s="324"/>
      <c r="BE203" s="324"/>
      <c r="BF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A204" s="324"/>
      <c r="BB204" s="324"/>
      <c r="BC204" s="324"/>
      <c r="BD204" s="324"/>
      <c r="BE204" s="324"/>
      <c r="BF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A205" s="324"/>
      <c r="BB205" s="324"/>
      <c r="BC205" s="324"/>
      <c r="BD205" s="324"/>
      <c r="BE205" s="324"/>
      <c r="BF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A206" s="324"/>
      <c r="BB206" s="324"/>
      <c r="BC206" s="324"/>
      <c r="BD206" s="324"/>
      <c r="BE206" s="324"/>
      <c r="BF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A207" s="324"/>
      <c r="BB207" s="324"/>
      <c r="BC207" s="324"/>
      <c r="BD207" s="324"/>
      <c r="BE207" s="324"/>
      <c r="BF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A208" s="324"/>
      <c r="BB208" s="324"/>
      <c r="BC208" s="324"/>
      <c r="BD208" s="324"/>
      <c r="BE208" s="324"/>
      <c r="BF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A209" s="324"/>
      <c r="BB209" s="324"/>
      <c r="BC209" s="324"/>
      <c r="BD209" s="324"/>
      <c r="BE209" s="324"/>
      <c r="BF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A210" s="324"/>
      <c r="BB210" s="324"/>
      <c r="BC210" s="324"/>
      <c r="BD210" s="324"/>
      <c r="BE210" s="324"/>
      <c r="BF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A211" s="324"/>
      <c r="BB211" s="324"/>
      <c r="BC211" s="324"/>
      <c r="BD211" s="324"/>
      <c r="BE211" s="324"/>
      <c r="BF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A212" s="324"/>
      <c r="BB212" s="324"/>
      <c r="BC212" s="324"/>
      <c r="BD212" s="324"/>
      <c r="BE212" s="324"/>
      <c r="BF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A213" s="324"/>
      <c r="BB213" s="324"/>
      <c r="BC213" s="324"/>
      <c r="BD213" s="324"/>
      <c r="BE213" s="324"/>
      <c r="BF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A214" s="324"/>
      <c r="BB214" s="324"/>
      <c r="BC214" s="324"/>
      <c r="BD214" s="324"/>
      <c r="BE214" s="324"/>
      <c r="BF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A215" s="324"/>
      <c r="BB215" s="324"/>
      <c r="BC215" s="324"/>
      <c r="BD215" s="324"/>
      <c r="BE215" s="324"/>
      <c r="BF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A216" s="324"/>
      <c r="BB216" s="324"/>
      <c r="BC216" s="324"/>
      <c r="BD216" s="324"/>
      <c r="BE216" s="324"/>
      <c r="BF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A217" s="324"/>
      <c r="BB217" s="324"/>
      <c r="BC217" s="324"/>
      <c r="BD217" s="324"/>
      <c r="BE217" s="324"/>
      <c r="BF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A218" s="324"/>
      <c r="BB218" s="324"/>
      <c r="BC218" s="324"/>
      <c r="BD218" s="324"/>
      <c r="BE218" s="324"/>
      <c r="BF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A219" s="324"/>
      <c r="BB219" s="324"/>
      <c r="BC219" s="324"/>
      <c r="BD219" s="324"/>
      <c r="BE219" s="324"/>
      <c r="BF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A220" s="324"/>
      <c r="BB220" s="324"/>
      <c r="BC220" s="324"/>
      <c r="BD220" s="324"/>
      <c r="BE220" s="324"/>
      <c r="BF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A221" s="324"/>
      <c r="BB221" s="324"/>
      <c r="BC221" s="324"/>
      <c r="BD221" s="324"/>
      <c r="BE221" s="324"/>
      <c r="BF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A222" s="324"/>
      <c r="BB222" s="324"/>
      <c r="BC222" s="324"/>
      <c r="BD222" s="324"/>
      <c r="BE222" s="324"/>
      <c r="BF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A223" s="324"/>
      <c r="BB223" s="324"/>
      <c r="BC223" s="324"/>
      <c r="BD223" s="324"/>
      <c r="BE223" s="324"/>
      <c r="BF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A224" s="324"/>
      <c r="BB224" s="324"/>
      <c r="BC224" s="324"/>
      <c r="BD224" s="324"/>
      <c r="BE224" s="324"/>
      <c r="BF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A225" s="324"/>
      <c r="BB225" s="324"/>
      <c r="BC225" s="324"/>
      <c r="BD225" s="324"/>
      <c r="BE225" s="324"/>
      <c r="BF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A226" s="324"/>
      <c r="BB226" s="324"/>
      <c r="BC226" s="324"/>
      <c r="BD226" s="324"/>
      <c r="BE226" s="324"/>
      <c r="BF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A227" s="324"/>
      <c r="BB227" s="324"/>
      <c r="BC227" s="324"/>
      <c r="BD227" s="324"/>
      <c r="BE227" s="324"/>
      <c r="BF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A228" s="324"/>
      <c r="BB228" s="324"/>
      <c r="BC228" s="324"/>
      <c r="BD228" s="324"/>
      <c r="BE228" s="324"/>
      <c r="BF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A229" s="324"/>
      <c r="BB229" s="324"/>
      <c r="BC229" s="324"/>
      <c r="BD229" s="324"/>
      <c r="BE229" s="324"/>
      <c r="BF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A230" s="324"/>
      <c r="BB230" s="324"/>
      <c r="BC230" s="324"/>
      <c r="BD230" s="324"/>
      <c r="BE230" s="324"/>
      <c r="BF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A231" s="324"/>
      <c r="BB231" s="324"/>
      <c r="BC231" s="324"/>
      <c r="BD231" s="324"/>
      <c r="BE231" s="324"/>
      <c r="BF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A232" s="324"/>
      <c r="BB232" s="324"/>
      <c r="BC232" s="324"/>
      <c r="BD232" s="324"/>
      <c r="BE232" s="324"/>
      <c r="BF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A233" s="324"/>
      <c r="BB233" s="324"/>
      <c r="BC233" s="324"/>
      <c r="BD233" s="324"/>
      <c r="BE233" s="324"/>
      <c r="BF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A234" s="324"/>
      <c r="BB234" s="324"/>
      <c r="BC234" s="324"/>
      <c r="BD234" s="324"/>
      <c r="BE234" s="324"/>
      <c r="BF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A235" s="324"/>
      <c r="BB235" s="324"/>
      <c r="BC235" s="324"/>
      <c r="BD235" s="324"/>
      <c r="BE235" s="324"/>
      <c r="BF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A236" s="324"/>
      <c r="BB236" s="324"/>
      <c r="BC236" s="324"/>
      <c r="BD236" s="324"/>
      <c r="BE236" s="324"/>
      <c r="BF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A237" s="324"/>
      <c r="BB237" s="324"/>
      <c r="BC237" s="324"/>
      <c r="BD237" s="324"/>
      <c r="BE237" s="324"/>
      <c r="BF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A238" s="324"/>
      <c r="BB238" s="324"/>
      <c r="BC238" s="324"/>
      <c r="BD238" s="324"/>
      <c r="BE238" s="324"/>
      <c r="BF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A239" s="324"/>
      <c r="BB239" s="324"/>
      <c r="BC239" s="324"/>
      <c r="BD239" s="324"/>
      <c r="BE239" s="324"/>
      <c r="BF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A240" s="324"/>
      <c r="BB240" s="324"/>
      <c r="BC240" s="324"/>
      <c r="BD240" s="324"/>
      <c r="BE240" s="324"/>
      <c r="BF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A241" s="324"/>
      <c r="BB241" s="324"/>
      <c r="BC241" s="324"/>
      <c r="BD241" s="324"/>
      <c r="BE241" s="324"/>
      <c r="BF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A242" s="324"/>
      <c r="BB242" s="324"/>
      <c r="BC242" s="324"/>
      <c r="BD242" s="324"/>
      <c r="BE242" s="324"/>
      <c r="BF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A243" s="324"/>
      <c r="BB243" s="324"/>
      <c r="BC243" s="324"/>
      <c r="BD243" s="324"/>
      <c r="BE243" s="324"/>
      <c r="BF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A244" s="324"/>
      <c r="BB244" s="324"/>
      <c r="BC244" s="324"/>
      <c r="BD244" s="324"/>
      <c r="BE244" s="324"/>
      <c r="BF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A245" s="324"/>
      <c r="BB245" s="324"/>
      <c r="BC245" s="324"/>
      <c r="BD245" s="324"/>
      <c r="BE245" s="324"/>
      <c r="BF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A246" s="324"/>
      <c r="BB246" s="324"/>
      <c r="BC246" s="324"/>
      <c r="BD246" s="324"/>
      <c r="BE246" s="324"/>
      <c r="BF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A247" s="324"/>
      <c r="BB247" s="324"/>
      <c r="BC247" s="324"/>
      <c r="BD247" s="324"/>
      <c r="BE247" s="324"/>
      <c r="BF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A248" s="324"/>
      <c r="BB248" s="324"/>
      <c r="BC248" s="324"/>
      <c r="BD248" s="324"/>
      <c r="BE248" s="324"/>
      <c r="BF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A249" s="324"/>
      <c r="BB249" s="324"/>
      <c r="BC249" s="324"/>
      <c r="BD249" s="324"/>
      <c r="BE249" s="324"/>
      <c r="BF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A250" s="324"/>
      <c r="BB250" s="324"/>
      <c r="BC250" s="324"/>
      <c r="BD250" s="324"/>
      <c r="BE250" s="324"/>
      <c r="BF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A251" s="324"/>
      <c r="BB251" s="324"/>
      <c r="BC251" s="324"/>
      <c r="BD251" s="324"/>
      <c r="BE251" s="324"/>
      <c r="BF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A252" s="324"/>
      <c r="BB252" s="324"/>
      <c r="BC252" s="324"/>
      <c r="BD252" s="324"/>
      <c r="BE252" s="324"/>
      <c r="BF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A253" s="324"/>
      <c r="BB253" s="324"/>
      <c r="BC253" s="324"/>
      <c r="BD253" s="324"/>
      <c r="BE253" s="324"/>
      <c r="BF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A254" s="324"/>
      <c r="BB254" s="324"/>
      <c r="BC254" s="324"/>
      <c r="BD254" s="324"/>
      <c r="BE254" s="324"/>
      <c r="BF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A255" s="324"/>
      <c r="BB255" s="324"/>
      <c r="BC255" s="324"/>
      <c r="BD255" s="324"/>
      <c r="BE255" s="324"/>
      <c r="BF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A256" s="324"/>
      <c r="BB256" s="324"/>
      <c r="BC256" s="324"/>
      <c r="BD256" s="324"/>
      <c r="BE256" s="324"/>
      <c r="BF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A257" s="324"/>
      <c r="BB257" s="324"/>
      <c r="BC257" s="324"/>
      <c r="BD257" s="324"/>
      <c r="BE257" s="324"/>
      <c r="BF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A258" s="324"/>
      <c r="BB258" s="324"/>
      <c r="BC258" s="324"/>
      <c r="BD258" s="324"/>
      <c r="BE258" s="324"/>
      <c r="BF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A259" s="324"/>
      <c r="BB259" s="324"/>
      <c r="BC259" s="324"/>
      <c r="BD259" s="324"/>
      <c r="BE259" s="324"/>
      <c r="BF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A260" s="324"/>
      <c r="BB260" s="324"/>
      <c r="BC260" s="324"/>
      <c r="BD260" s="324"/>
      <c r="BE260" s="324"/>
      <c r="BF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A261" s="324"/>
      <c r="BB261" s="324"/>
      <c r="BC261" s="324"/>
      <c r="BD261" s="324"/>
      <c r="BE261" s="324"/>
      <c r="BF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A262" s="324"/>
      <c r="BB262" s="324"/>
      <c r="BC262" s="324"/>
      <c r="BD262" s="324"/>
      <c r="BE262" s="324"/>
      <c r="BF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A263" s="324"/>
      <c r="BB263" s="324"/>
      <c r="BC263" s="324"/>
      <c r="BD263" s="324"/>
      <c r="BE263" s="324"/>
      <c r="BF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A264" s="324"/>
      <c r="BB264" s="324"/>
      <c r="BC264" s="324"/>
      <c r="BD264" s="324"/>
      <c r="BE264" s="324"/>
      <c r="BF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A265" s="324"/>
      <c r="BB265" s="324"/>
      <c r="BC265" s="324"/>
      <c r="BD265" s="324"/>
      <c r="BE265" s="324"/>
      <c r="BF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A266" s="324"/>
      <c r="BB266" s="324"/>
      <c r="BC266" s="324"/>
      <c r="BD266" s="324"/>
      <c r="BE266" s="324"/>
      <c r="BF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A267" s="324"/>
      <c r="BB267" s="324"/>
      <c r="BC267" s="324"/>
      <c r="BD267" s="324"/>
      <c r="BE267" s="324"/>
      <c r="BF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A268" s="324"/>
      <c r="BB268" s="324"/>
      <c r="BC268" s="324"/>
      <c r="BD268" s="324"/>
      <c r="BE268" s="324"/>
      <c r="BF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A269" s="324"/>
      <c r="BB269" s="324"/>
      <c r="BC269" s="324"/>
      <c r="BD269" s="324"/>
      <c r="BE269" s="324"/>
      <c r="BF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A270" s="324"/>
      <c r="BB270" s="324"/>
      <c r="BC270" s="324"/>
      <c r="BD270" s="324"/>
      <c r="BE270" s="324"/>
      <c r="BF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A271" s="324"/>
      <c r="BB271" s="324"/>
      <c r="BC271" s="324"/>
      <c r="BD271" s="324"/>
      <c r="BE271" s="324"/>
      <c r="BF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A272" s="324"/>
      <c r="BB272" s="324"/>
      <c r="BC272" s="324"/>
      <c r="BD272" s="324"/>
      <c r="BE272" s="324"/>
      <c r="BF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A273" s="324"/>
      <c r="BB273" s="324"/>
      <c r="BC273" s="324"/>
      <c r="BD273" s="324"/>
      <c r="BE273" s="324"/>
      <c r="BF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A274" s="324"/>
      <c r="BB274" s="324"/>
      <c r="BC274" s="324"/>
      <c r="BD274" s="324"/>
      <c r="BE274" s="324"/>
      <c r="BF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A275" s="324"/>
      <c r="BB275" s="324"/>
      <c r="BC275" s="324"/>
      <c r="BD275" s="324"/>
      <c r="BE275" s="324"/>
      <c r="BF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A276" s="324"/>
      <c r="BB276" s="324"/>
      <c r="BC276" s="324"/>
      <c r="BD276" s="324"/>
      <c r="BE276" s="324"/>
      <c r="BF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A277" s="324"/>
      <c r="BB277" s="324"/>
      <c r="BC277" s="324"/>
      <c r="BD277" s="324"/>
      <c r="BE277" s="324"/>
      <c r="BF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A278" s="324"/>
      <c r="BB278" s="324"/>
      <c r="BC278" s="324"/>
      <c r="BD278" s="324"/>
      <c r="BE278" s="324"/>
      <c r="BF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A279" s="324"/>
      <c r="BB279" s="324"/>
      <c r="BC279" s="324"/>
      <c r="BD279" s="324"/>
      <c r="BE279" s="324"/>
      <c r="BF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A280" s="324"/>
      <c r="BB280" s="324"/>
      <c r="BC280" s="324"/>
      <c r="BD280" s="324"/>
      <c r="BE280" s="324"/>
      <c r="BF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A281" s="324"/>
      <c r="BB281" s="324"/>
      <c r="BC281" s="324"/>
      <c r="BD281" s="324"/>
      <c r="BE281" s="324"/>
      <c r="BF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A282" s="324"/>
      <c r="BB282" s="324"/>
      <c r="BC282" s="324"/>
      <c r="BD282" s="324"/>
      <c r="BE282" s="324"/>
      <c r="BF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A283" s="324"/>
      <c r="BB283" s="324"/>
      <c r="BC283" s="324"/>
      <c r="BD283" s="324"/>
      <c r="BE283" s="324"/>
      <c r="BF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A284" s="324"/>
      <c r="BB284" s="324"/>
      <c r="BC284" s="324"/>
      <c r="BD284" s="324"/>
      <c r="BE284" s="324"/>
      <c r="BF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A285" s="324"/>
      <c r="BB285" s="324"/>
      <c r="BC285" s="324"/>
      <c r="BD285" s="324"/>
      <c r="BE285" s="324"/>
      <c r="BF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A286" s="324"/>
      <c r="BB286" s="324"/>
      <c r="BC286" s="324"/>
      <c r="BD286" s="324"/>
      <c r="BE286" s="324"/>
      <c r="BF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A287" s="324"/>
      <c r="BB287" s="324"/>
      <c r="BC287" s="324"/>
      <c r="BD287" s="324"/>
      <c r="BE287" s="324"/>
      <c r="BF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A288" s="324"/>
      <c r="BB288" s="324"/>
      <c r="BC288" s="324"/>
      <c r="BD288" s="324"/>
      <c r="BE288" s="324"/>
      <c r="BF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A289" s="324"/>
      <c r="BB289" s="324"/>
      <c r="BC289" s="324"/>
      <c r="BD289" s="324"/>
      <c r="BE289" s="324"/>
      <c r="BF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A290" s="324"/>
      <c r="BB290" s="324"/>
      <c r="BC290" s="324"/>
      <c r="BD290" s="324"/>
      <c r="BE290" s="324"/>
      <c r="BF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A291" s="324"/>
      <c r="BB291" s="324"/>
      <c r="BC291" s="324"/>
      <c r="BD291" s="324"/>
      <c r="BE291" s="324"/>
      <c r="BF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A292" s="324"/>
      <c r="BB292" s="324"/>
      <c r="BC292" s="324"/>
      <c r="BD292" s="324"/>
      <c r="BE292" s="324"/>
      <c r="BF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A293" s="324"/>
      <c r="BB293" s="324"/>
      <c r="BC293" s="324"/>
      <c r="BD293" s="324"/>
      <c r="BE293" s="324"/>
      <c r="BF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A294" s="324"/>
      <c r="BB294" s="324"/>
      <c r="BC294" s="324"/>
      <c r="BD294" s="324"/>
      <c r="BE294" s="324"/>
      <c r="BF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A295" s="324"/>
      <c r="BB295" s="324"/>
      <c r="BC295" s="324"/>
      <c r="BD295" s="324"/>
      <c r="BE295" s="324"/>
      <c r="BF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A296" s="324"/>
      <c r="BB296" s="324"/>
      <c r="BC296" s="324"/>
      <c r="BD296" s="324"/>
      <c r="BE296" s="324"/>
      <c r="BF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A297" s="324"/>
      <c r="BB297" s="324"/>
      <c r="BC297" s="324"/>
      <c r="BD297" s="324"/>
      <c r="BE297" s="324"/>
      <c r="BF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A298" s="324"/>
      <c r="BB298" s="324"/>
      <c r="BC298" s="324"/>
      <c r="BD298" s="324"/>
      <c r="BE298" s="324"/>
      <c r="BF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A299" s="324"/>
      <c r="BB299" s="324"/>
      <c r="BC299" s="324"/>
      <c r="BD299" s="324"/>
      <c r="BE299" s="324"/>
      <c r="BF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A300" s="324"/>
      <c r="BB300" s="324"/>
      <c r="BC300" s="324"/>
      <c r="BD300" s="324"/>
      <c r="BE300" s="324"/>
      <c r="BF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A301" s="324"/>
      <c r="BB301" s="324"/>
      <c r="BC301" s="324"/>
      <c r="BD301" s="324"/>
      <c r="BE301" s="324"/>
      <c r="BF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A302" s="324"/>
      <c r="BB302" s="324"/>
      <c r="BC302" s="324"/>
      <c r="BD302" s="324"/>
      <c r="BE302" s="324"/>
      <c r="BF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A303" s="324"/>
      <c r="BB303" s="324"/>
      <c r="BC303" s="324"/>
      <c r="BD303" s="324"/>
      <c r="BE303" s="324"/>
      <c r="BF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A304" s="324"/>
      <c r="BB304" s="324"/>
      <c r="BC304" s="324"/>
      <c r="BD304" s="324"/>
      <c r="BE304" s="324"/>
      <c r="BF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A305" s="324"/>
      <c r="BB305" s="324"/>
      <c r="BC305" s="324"/>
      <c r="BD305" s="324"/>
      <c r="BE305" s="324"/>
      <c r="BF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A306" s="324"/>
      <c r="BB306" s="324"/>
      <c r="BC306" s="324"/>
      <c r="BD306" s="324"/>
      <c r="BE306" s="324"/>
      <c r="BF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A307" s="324"/>
      <c r="BB307" s="324"/>
      <c r="BC307" s="324"/>
      <c r="BD307" s="324"/>
      <c r="BE307" s="324"/>
      <c r="BF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A308" s="324"/>
      <c r="BB308" s="324"/>
      <c r="BC308" s="324"/>
      <c r="BD308" s="324"/>
      <c r="BE308" s="324"/>
      <c r="BF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A309" s="324"/>
      <c r="BB309" s="324"/>
      <c r="BC309" s="324"/>
      <c r="BD309" s="324"/>
      <c r="BE309" s="324"/>
      <c r="BF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A310" s="324"/>
      <c r="BB310" s="324"/>
      <c r="BC310" s="324"/>
      <c r="BD310" s="324"/>
      <c r="BE310" s="324"/>
      <c r="BF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A311" s="324"/>
      <c r="BB311" s="324"/>
      <c r="BC311" s="324"/>
      <c r="BD311" s="324"/>
      <c r="BE311" s="324"/>
      <c r="BF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A312" s="324"/>
      <c r="BB312" s="324"/>
      <c r="BC312" s="324"/>
      <c r="BD312" s="324"/>
      <c r="BE312" s="324"/>
      <c r="BF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A313" s="324"/>
      <c r="BB313" s="324"/>
      <c r="BC313" s="324"/>
      <c r="BD313" s="324"/>
      <c r="BE313" s="324"/>
      <c r="BF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A314" s="324"/>
      <c r="BB314" s="324"/>
      <c r="BC314" s="324"/>
      <c r="BD314" s="324"/>
      <c r="BE314" s="324"/>
      <c r="BF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A315" s="324"/>
      <c r="BB315" s="324"/>
      <c r="BC315" s="324"/>
      <c r="BD315" s="324"/>
      <c r="BE315" s="324"/>
      <c r="BF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A316" s="324"/>
      <c r="BB316" s="324"/>
      <c r="BC316" s="324"/>
      <c r="BD316" s="324"/>
      <c r="BE316" s="324"/>
      <c r="BF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A317" s="324"/>
      <c r="BB317" s="324"/>
      <c r="BC317" s="324"/>
      <c r="BD317" s="324"/>
      <c r="BE317" s="324"/>
      <c r="BF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A318" s="324"/>
      <c r="BB318" s="324"/>
      <c r="BC318" s="324"/>
      <c r="BD318" s="324"/>
      <c r="BE318" s="324"/>
      <c r="BF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A319" s="324"/>
      <c r="BB319" s="324"/>
      <c r="BC319" s="324"/>
      <c r="BD319" s="324"/>
      <c r="BE319" s="324"/>
      <c r="BF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A320" s="324"/>
      <c r="BB320" s="324"/>
      <c r="BC320" s="324"/>
      <c r="BD320" s="324"/>
      <c r="BE320" s="324"/>
      <c r="BF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A321" s="324"/>
      <c r="BB321" s="324"/>
      <c r="BC321" s="324"/>
      <c r="BD321" s="324"/>
      <c r="BE321" s="324"/>
      <c r="BF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A322" s="324"/>
      <c r="BB322" s="324"/>
      <c r="BC322" s="324"/>
      <c r="BD322" s="324"/>
      <c r="BE322" s="324"/>
      <c r="BF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A323" s="324"/>
      <c r="BB323" s="324"/>
      <c r="BC323" s="324"/>
      <c r="BD323" s="324"/>
      <c r="BE323" s="324"/>
      <c r="BF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A324" s="324"/>
      <c r="BB324" s="324"/>
      <c r="BC324" s="324"/>
      <c r="BD324" s="324"/>
      <c r="BE324" s="324"/>
      <c r="BF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A325" s="324"/>
      <c r="BB325" s="324"/>
      <c r="BC325" s="324"/>
      <c r="BD325" s="324"/>
      <c r="BE325" s="324"/>
      <c r="BF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A326" s="324"/>
      <c r="BB326" s="324"/>
      <c r="BC326" s="324"/>
      <c r="BD326" s="324"/>
      <c r="BE326" s="324"/>
      <c r="BF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A327" s="324"/>
      <c r="BB327" s="324"/>
      <c r="BC327" s="324"/>
      <c r="BD327" s="324"/>
      <c r="BE327" s="324"/>
      <c r="BF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A328" s="324"/>
      <c r="BB328" s="324"/>
      <c r="BC328" s="324"/>
      <c r="BD328" s="324"/>
      <c r="BE328" s="324"/>
      <c r="BF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A329" s="324"/>
      <c r="BB329" s="324"/>
      <c r="BC329" s="324"/>
      <c r="BD329" s="324"/>
      <c r="BE329" s="324"/>
      <c r="BF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A330" s="324"/>
      <c r="BB330" s="324"/>
      <c r="BC330" s="324"/>
      <c r="BD330" s="324"/>
      <c r="BE330" s="324"/>
      <c r="BF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A331" s="324"/>
      <c r="BB331" s="324"/>
      <c r="BC331" s="324"/>
      <c r="BD331" s="324"/>
      <c r="BE331" s="324"/>
      <c r="BF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A332" s="324"/>
      <c r="BB332" s="324"/>
      <c r="BC332" s="324"/>
      <c r="BD332" s="324"/>
      <c r="BE332" s="324"/>
      <c r="BF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A333" s="324"/>
      <c r="BB333" s="324"/>
      <c r="BC333" s="324"/>
      <c r="BD333" s="324"/>
      <c r="BE333" s="324"/>
      <c r="BF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A334" s="324"/>
      <c r="BB334" s="324"/>
      <c r="BC334" s="324"/>
      <c r="BD334" s="324"/>
      <c r="BE334" s="324"/>
      <c r="BF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A335" s="324"/>
      <c r="BB335" s="324"/>
      <c r="BC335" s="324"/>
      <c r="BD335" s="324"/>
      <c r="BE335" s="324"/>
      <c r="BF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A336" s="324"/>
      <c r="BB336" s="324"/>
      <c r="BC336" s="324"/>
      <c r="BD336" s="324"/>
      <c r="BE336" s="324"/>
      <c r="BF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A337" s="324"/>
      <c r="BB337" s="324"/>
      <c r="BC337" s="324"/>
      <c r="BD337" s="324"/>
      <c r="BE337" s="324"/>
      <c r="BF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A338" s="324"/>
      <c r="BB338" s="324"/>
      <c r="BC338" s="324"/>
      <c r="BD338" s="324"/>
      <c r="BE338" s="324"/>
      <c r="BF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A339" s="324"/>
      <c r="BB339" s="324"/>
      <c r="BC339" s="324"/>
      <c r="BD339" s="324"/>
      <c r="BE339" s="324"/>
      <c r="BF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A340" s="324"/>
      <c r="BB340" s="324"/>
      <c r="BC340" s="324"/>
      <c r="BD340" s="324"/>
      <c r="BE340" s="324"/>
      <c r="BF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A341" s="324"/>
      <c r="BB341" s="324"/>
      <c r="BC341" s="324"/>
      <c r="BD341" s="324"/>
      <c r="BE341" s="324"/>
      <c r="BF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A342" s="324"/>
      <c r="BB342" s="324"/>
      <c r="BC342" s="324"/>
      <c r="BD342" s="324"/>
      <c r="BE342" s="324"/>
      <c r="BF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A343" s="324"/>
      <c r="BB343" s="324"/>
      <c r="BC343" s="324"/>
      <c r="BD343" s="324"/>
      <c r="BE343" s="324"/>
      <c r="BF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A344" s="324"/>
      <c r="BB344" s="324"/>
      <c r="BC344" s="324"/>
      <c r="BD344" s="324"/>
      <c r="BE344" s="324"/>
      <c r="BF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A345" s="324"/>
      <c r="BB345" s="324"/>
      <c r="BC345" s="324"/>
      <c r="BD345" s="324"/>
      <c r="BE345" s="324"/>
      <c r="BF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A346" s="324"/>
      <c r="BB346" s="324"/>
      <c r="BC346" s="324"/>
      <c r="BD346" s="324"/>
      <c r="BE346" s="324"/>
      <c r="BF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A347" s="324"/>
      <c r="BB347" s="324"/>
      <c r="BC347" s="324"/>
      <c r="BD347" s="324"/>
      <c r="BE347" s="324"/>
      <c r="BF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A348" s="324"/>
      <c r="BB348" s="324"/>
      <c r="BC348" s="324"/>
      <c r="BD348" s="324"/>
      <c r="BE348" s="324"/>
      <c r="BF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A349" s="324"/>
      <c r="BB349" s="324"/>
      <c r="BC349" s="324"/>
      <c r="BD349" s="324"/>
      <c r="BE349" s="324"/>
      <c r="BF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A350" s="324"/>
      <c r="BB350" s="324"/>
      <c r="BC350" s="324"/>
      <c r="BD350" s="324"/>
      <c r="BE350" s="324"/>
      <c r="BF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A351" s="324"/>
      <c r="BB351" s="324"/>
      <c r="BC351" s="324"/>
      <c r="BD351" s="324"/>
      <c r="BE351" s="324"/>
      <c r="BF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A352" s="324"/>
      <c r="BB352" s="324"/>
      <c r="BC352" s="324"/>
      <c r="BD352" s="324"/>
      <c r="BE352" s="324"/>
      <c r="BF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A353" s="324"/>
      <c r="BB353" s="324"/>
      <c r="BC353" s="324"/>
      <c r="BD353" s="324"/>
      <c r="BE353" s="324"/>
      <c r="BF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A354" s="324"/>
      <c r="BB354" s="324"/>
      <c r="BC354" s="324"/>
      <c r="BD354" s="324"/>
      <c r="BE354" s="324"/>
      <c r="BF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A355" s="324"/>
      <c r="BB355" s="324"/>
      <c r="BC355" s="324"/>
      <c r="BD355" s="324"/>
      <c r="BE355" s="324"/>
      <c r="BF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A356" s="324"/>
      <c r="BB356" s="324"/>
      <c r="BC356" s="324"/>
      <c r="BD356" s="324"/>
      <c r="BE356" s="324"/>
      <c r="BF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A357" s="324"/>
      <c r="BB357" s="324"/>
      <c r="BC357" s="324"/>
      <c r="BD357" s="324"/>
      <c r="BE357" s="324"/>
      <c r="BF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A358" s="324"/>
      <c r="BB358" s="324"/>
      <c r="BC358" s="324"/>
      <c r="BD358" s="324"/>
      <c r="BE358" s="324"/>
      <c r="BF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A359" s="324"/>
      <c r="BB359" s="324"/>
      <c r="BC359" s="324"/>
      <c r="BD359" s="324"/>
      <c r="BE359" s="324"/>
      <c r="BF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A360" s="324"/>
      <c r="BB360" s="324"/>
      <c r="BC360" s="324"/>
      <c r="BD360" s="324"/>
      <c r="BE360" s="324"/>
      <c r="BF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A361" s="324"/>
      <c r="BB361" s="324"/>
      <c r="BC361" s="324"/>
      <c r="BD361" s="324"/>
      <c r="BE361" s="324"/>
      <c r="BF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A362" s="324"/>
      <c r="BB362" s="324"/>
      <c r="BC362" s="324"/>
      <c r="BD362" s="324"/>
      <c r="BE362" s="324"/>
      <c r="BF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A363" s="324"/>
      <c r="BB363" s="324"/>
      <c r="BC363" s="324"/>
      <c r="BD363" s="324"/>
      <c r="BE363" s="324"/>
      <c r="BF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A364" s="324"/>
      <c r="BB364" s="324"/>
      <c r="BC364" s="324"/>
      <c r="BD364" s="324"/>
      <c r="BE364" s="324"/>
      <c r="BF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A365" s="324"/>
      <c r="BB365" s="324"/>
      <c r="BC365" s="324"/>
      <c r="BD365" s="324"/>
      <c r="BE365" s="324"/>
      <c r="BF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A366" s="324"/>
      <c r="BB366" s="324"/>
      <c r="BC366" s="324"/>
      <c r="BD366" s="324"/>
      <c r="BE366" s="324"/>
      <c r="BF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A367" s="324"/>
      <c r="BB367" s="324"/>
      <c r="BC367" s="324"/>
      <c r="BD367" s="324"/>
      <c r="BE367" s="324"/>
      <c r="BF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A368" s="324"/>
      <c r="BB368" s="324"/>
      <c r="BC368" s="324"/>
      <c r="BD368" s="324"/>
      <c r="BE368" s="324"/>
      <c r="BF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A369" s="324"/>
      <c r="BB369" s="324"/>
      <c r="BC369" s="324"/>
      <c r="BD369" s="324"/>
      <c r="BE369" s="324"/>
      <c r="BF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A370" s="324"/>
      <c r="BB370" s="324"/>
      <c r="BC370" s="324"/>
      <c r="BD370" s="324"/>
      <c r="BE370" s="324"/>
      <c r="BF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A371" s="324"/>
      <c r="BB371" s="324"/>
      <c r="BC371" s="324"/>
      <c r="BD371" s="324"/>
      <c r="BE371" s="324"/>
      <c r="BF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A372" s="324"/>
      <c r="BB372" s="324"/>
      <c r="BC372" s="324"/>
      <c r="BD372" s="324"/>
      <c r="BE372" s="324"/>
      <c r="BF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A373" s="324"/>
      <c r="BB373" s="324"/>
      <c r="BC373" s="324"/>
      <c r="BD373" s="324"/>
      <c r="BE373" s="324"/>
      <c r="BF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A374" s="324"/>
      <c r="BB374" s="324"/>
      <c r="BC374" s="324"/>
      <c r="BD374" s="324"/>
      <c r="BE374" s="324"/>
      <c r="BF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A375" s="324"/>
      <c r="BB375" s="324"/>
      <c r="BC375" s="324"/>
      <c r="BD375" s="324"/>
      <c r="BE375" s="324"/>
      <c r="BF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A376" s="324"/>
      <c r="BB376" s="324"/>
      <c r="BC376" s="324"/>
      <c r="BD376" s="324"/>
      <c r="BE376" s="324"/>
      <c r="BF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A377" s="324"/>
      <c r="BB377" s="324"/>
      <c r="BC377" s="324"/>
      <c r="BD377" s="324"/>
      <c r="BE377" s="324"/>
      <c r="BF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A378" s="324"/>
      <c r="BB378" s="324"/>
      <c r="BC378" s="324"/>
      <c r="BD378" s="324"/>
      <c r="BE378" s="324"/>
      <c r="BF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A379" s="324"/>
      <c r="BB379" s="324"/>
      <c r="BC379" s="324"/>
      <c r="BD379" s="324"/>
      <c r="BE379" s="324"/>
      <c r="BF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A380" s="324"/>
      <c r="BB380" s="324"/>
      <c r="BC380" s="324"/>
      <c r="BD380" s="324"/>
      <c r="BE380" s="324"/>
      <c r="BF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A381" s="324"/>
      <c r="BB381" s="324"/>
      <c r="BC381" s="324"/>
      <c r="BD381" s="324"/>
      <c r="BE381" s="324"/>
      <c r="BF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A382" s="324"/>
      <c r="BB382" s="324"/>
      <c r="BC382" s="324"/>
      <c r="BD382" s="324"/>
      <c r="BE382" s="324"/>
      <c r="BF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A383" s="324"/>
      <c r="BB383" s="324"/>
      <c r="BC383" s="324"/>
      <c r="BD383" s="324"/>
      <c r="BE383" s="324"/>
      <c r="BF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A384" s="324"/>
      <c r="BB384" s="324"/>
      <c r="BC384" s="324"/>
      <c r="BD384" s="324"/>
      <c r="BE384" s="324"/>
      <c r="BF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A385" s="324"/>
      <c r="BB385" s="324"/>
      <c r="BC385" s="324"/>
      <c r="BD385" s="324"/>
      <c r="BE385" s="324"/>
      <c r="BF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A386" s="324"/>
      <c r="BB386" s="324"/>
      <c r="BC386" s="324"/>
      <c r="BD386" s="324"/>
      <c r="BE386" s="324"/>
      <c r="BF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A387" s="324"/>
      <c r="BB387" s="324"/>
      <c r="BC387" s="324"/>
      <c r="BD387" s="324"/>
      <c r="BE387" s="324"/>
      <c r="BF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A388" s="324"/>
      <c r="BB388" s="324"/>
      <c r="BC388" s="324"/>
      <c r="BD388" s="324"/>
      <c r="BE388" s="324"/>
      <c r="BF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A389" s="324"/>
      <c r="BB389" s="324"/>
      <c r="BC389" s="324"/>
      <c r="BD389" s="324"/>
      <c r="BE389" s="324"/>
      <c r="BF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A390" s="324"/>
      <c r="BB390" s="324"/>
      <c r="BC390" s="324"/>
      <c r="BD390" s="324"/>
      <c r="BE390" s="324"/>
      <c r="BF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A391" s="324"/>
      <c r="BB391" s="324"/>
      <c r="BC391" s="324"/>
      <c r="BD391" s="324"/>
      <c r="BE391" s="324"/>
      <c r="BF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A392" s="324"/>
      <c r="BB392" s="324"/>
      <c r="BC392" s="324"/>
      <c r="BD392" s="324"/>
      <c r="BE392" s="324"/>
      <c r="BF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A393" s="324"/>
      <c r="BB393" s="324"/>
      <c r="BC393" s="324"/>
      <c r="BD393" s="324"/>
      <c r="BE393" s="324"/>
      <c r="BF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A394" s="324"/>
      <c r="BB394" s="324"/>
      <c r="BC394" s="324"/>
      <c r="BD394" s="324"/>
      <c r="BE394" s="324"/>
      <c r="BF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A395" s="324"/>
      <c r="BB395" s="324"/>
      <c r="BC395" s="324"/>
      <c r="BD395" s="324"/>
      <c r="BE395" s="324"/>
      <c r="BF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A396" s="324"/>
      <c r="BB396" s="324"/>
      <c r="BC396" s="324"/>
      <c r="BD396" s="324"/>
      <c r="BE396" s="324"/>
      <c r="BF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A397" s="324"/>
      <c r="BB397" s="324"/>
      <c r="BC397" s="324"/>
      <c r="BD397" s="324"/>
      <c r="BE397" s="324"/>
      <c r="BF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A398" s="324"/>
      <c r="BB398" s="324"/>
      <c r="BC398" s="324"/>
      <c r="BD398" s="324"/>
      <c r="BE398" s="324"/>
      <c r="BF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A399" s="324"/>
      <c r="BB399" s="324"/>
      <c r="BC399" s="324"/>
      <c r="BD399" s="324"/>
      <c r="BE399" s="324"/>
      <c r="BF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A400" s="324"/>
      <c r="BB400" s="324"/>
      <c r="BC400" s="324"/>
      <c r="BD400" s="324"/>
      <c r="BE400" s="324"/>
      <c r="BF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A401" s="324"/>
      <c r="BB401" s="324"/>
      <c r="BC401" s="324"/>
      <c r="BD401" s="324"/>
      <c r="BE401" s="324"/>
      <c r="BF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A402" s="324"/>
      <c r="BB402" s="324"/>
      <c r="BC402" s="324"/>
      <c r="BD402" s="324"/>
      <c r="BE402" s="324"/>
      <c r="BF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A403" s="324"/>
      <c r="BB403" s="324"/>
      <c r="BC403" s="324"/>
      <c r="BD403" s="324"/>
      <c r="BE403" s="324"/>
      <c r="BF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A404" s="324"/>
      <c r="BB404" s="324"/>
      <c r="BC404" s="324"/>
      <c r="BD404" s="324"/>
      <c r="BE404" s="324"/>
      <c r="BF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A405" s="324"/>
      <c r="BB405" s="324"/>
      <c r="BC405" s="324"/>
      <c r="BD405" s="324"/>
      <c r="BE405" s="324"/>
      <c r="BF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A406" s="324"/>
      <c r="BB406" s="324"/>
      <c r="BC406" s="324"/>
      <c r="BD406" s="324"/>
      <c r="BE406" s="324"/>
      <c r="BF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A407" s="324"/>
      <c r="BB407" s="324"/>
      <c r="BC407" s="324"/>
      <c r="BD407" s="324"/>
      <c r="BE407" s="324"/>
      <c r="BF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A408" s="324"/>
      <c r="BB408" s="324"/>
      <c r="BC408" s="324"/>
      <c r="BD408" s="324"/>
      <c r="BE408" s="324"/>
      <c r="BF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A409" s="324"/>
      <c r="BB409" s="324"/>
      <c r="BC409" s="324"/>
      <c r="BD409" s="324"/>
      <c r="BE409" s="324"/>
      <c r="BF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A410" s="324"/>
      <c r="BB410" s="324"/>
      <c r="BC410" s="324"/>
      <c r="BD410" s="324"/>
      <c r="BE410" s="324"/>
      <c r="BF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A411" s="324"/>
      <c r="BB411" s="324"/>
      <c r="BC411" s="324"/>
      <c r="BD411" s="324"/>
      <c r="BE411" s="324"/>
      <c r="BF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A412" s="324"/>
      <c r="BB412" s="324"/>
      <c r="BC412" s="324"/>
      <c r="BD412" s="324"/>
      <c r="BE412" s="324"/>
      <c r="BF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A413" s="324"/>
      <c r="BB413" s="324"/>
      <c r="BC413" s="324"/>
      <c r="BD413" s="324"/>
      <c r="BE413" s="324"/>
      <c r="BF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A414" s="324"/>
      <c r="BB414" s="324"/>
      <c r="BC414" s="324"/>
      <c r="BD414" s="324"/>
      <c r="BE414" s="324"/>
      <c r="BF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A415" s="324"/>
      <c r="BB415" s="324"/>
      <c r="BC415" s="324"/>
      <c r="BD415" s="324"/>
      <c r="BE415" s="324"/>
      <c r="BF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A416" s="324"/>
      <c r="BB416" s="324"/>
      <c r="BC416" s="324"/>
      <c r="BD416" s="324"/>
      <c r="BE416" s="324"/>
      <c r="BF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A417" s="324"/>
      <c r="BB417" s="324"/>
      <c r="BC417" s="324"/>
      <c r="BD417" s="324"/>
      <c r="BE417" s="324"/>
      <c r="BF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A418" s="324"/>
      <c r="BB418" s="324"/>
      <c r="BC418" s="324"/>
      <c r="BD418" s="324"/>
      <c r="BE418" s="324"/>
      <c r="BF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A419" s="324"/>
      <c r="BB419" s="324"/>
      <c r="BC419" s="324"/>
      <c r="BD419" s="324"/>
      <c r="BE419" s="324"/>
      <c r="BF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A420" s="324"/>
      <c r="BB420" s="324"/>
      <c r="BC420" s="324"/>
      <c r="BD420" s="324"/>
      <c r="BE420" s="324"/>
      <c r="BF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A421" s="324"/>
      <c r="BB421" s="324"/>
      <c r="BC421" s="324"/>
      <c r="BD421" s="324"/>
      <c r="BE421" s="324"/>
      <c r="BF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A422" s="324"/>
      <c r="BB422" s="324"/>
      <c r="BC422" s="324"/>
      <c r="BD422" s="324"/>
      <c r="BE422" s="324"/>
      <c r="BF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A423" s="324"/>
      <c r="BB423" s="324"/>
      <c r="BC423" s="324"/>
      <c r="BD423" s="324"/>
      <c r="BE423" s="324"/>
      <c r="BF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A424" s="324"/>
      <c r="BB424" s="324"/>
      <c r="BC424" s="324"/>
      <c r="BD424" s="324"/>
      <c r="BE424" s="324"/>
      <c r="BF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A425" s="324"/>
      <c r="BB425" s="324"/>
      <c r="BC425" s="324"/>
      <c r="BD425" s="324"/>
      <c r="BE425" s="324"/>
      <c r="BF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A426" s="324"/>
      <c r="BB426" s="324"/>
      <c r="BC426" s="324"/>
      <c r="BD426" s="324"/>
      <c r="BE426" s="324"/>
      <c r="BF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A427" s="324"/>
      <c r="BB427" s="324"/>
      <c r="BC427" s="324"/>
      <c r="BD427" s="324"/>
      <c r="BE427" s="324"/>
      <c r="BF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A428" s="324"/>
      <c r="BB428" s="324"/>
      <c r="BC428" s="324"/>
      <c r="BD428" s="324"/>
      <c r="BE428" s="324"/>
      <c r="BF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A429" s="324"/>
      <c r="BB429" s="324"/>
      <c r="BC429" s="324"/>
      <c r="BD429" s="324"/>
      <c r="BE429" s="324"/>
      <c r="BF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A430" s="324"/>
      <c r="BB430" s="324"/>
      <c r="BC430" s="324"/>
      <c r="BD430" s="324"/>
      <c r="BE430" s="324"/>
      <c r="BF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A431" s="324"/>
      <c r="BB431" s="324"/>
      <c r="BC431" s="324"/>
      <c r="BD431" s="324"/>
      <c r="BE431" s="324"/>
      <c r="BF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A432" s="324"/>
      <c r="BB432" s="324"/>
      <c r="BC432" s="324"/>
      <c r="BD432" s="324"/>
      <c r="BE432" s="324"/>
      <c r="BF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A433" s="324"/>
      <c r="BB433" s="324"/>
      <c r="BC433" s="324"/>
      <c r="BD433" s="324"/>
      <c r="BE433" s="324"/>
      <c r="BF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A434" s="324"/>
      <c r="BB434" s="324"/>
      <c r="BC434" s="324"/>
      <c r="BD434" s="324"/>
      <c r="BE434" s="324"/>
      <c r="BF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A435" s="324"/>
      <c r="BB435" s="324"/>
      <c r="BC435" s="324"/>
      <c r="BD435" s="324"/>
      <c r="BE435" s="324"/>
      <c r="BF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A436" s="324"/>
      <c r="BB436" s="324"/>
      <c r="BC436" s="324"/>
      <c r="BD436" s="324"/>
      <c r="BE436" s="324"/>
      <c r="BF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A437" s="324"/>
      <c r="BB437" s="324"/>
      <c r="BC437" s="324"/>
      <c r="BD437" s="324"/>
      <c r="BE437" s="324"/>
      <c r="BF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A438" s="324"/>
      <c r="BB438" s="324"/>
      <c r="BC438" s="324"/>
      <c r="BD438" s="324"/>
      <c r="BE438" s="324"/>
      <c r="BF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A439" s="324"/>
      <c r="BB439" s="324"/>
      <c r="BC439" s="324"/>
      <c r="BD439" s="324"/>
      <c r="BE439" s="324"/>
      <c r="BF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A440" s="324"/>
      <c r="BB440" s="324"/>
      <c r="BC440" s="324"/>
      <c r="BD440" s="324"/>
      <c r="BE440" s="324"/>
      <c r="BF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A441" s="324"/>
      <c r="BB441" s="324"/>
      <c r="BC441" s="324"/>
      <c r="BD441" s="324"/>
      <c r="BE441" s="324"/>
      <c r="BF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A442" s="324"/>
      <c r="BB442" s="324"/>
      <c r="BC442" s="324"/>
      <c r="BD442" s="324"/>
      <c r="BE442" s="324"/>
      <c r="BF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A443" s="324"/>
      <c r="BB443" s="324"/>
      <c r="BC443" s="324"/>
      <c r="BD443" s="324"/>
      <c r="BE443" s="324"/>
      <c r="BF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A444" s="324"/>
      <c r="BB444" s="324"/>
      <c r="BC444" s="324"/>
      <c r="BD444" s="324"/>
      <c r="BE444" s="324"/>
      <c r="BF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A445" s="324"/>
      <c r="BB445" s="324"/>
      <c r="BC445" s="324"/>
      <c r="BD445" s="324"/>
      <c r="BE445" s="324"/>
      <c r="BF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A446" s="324"/>
      <c r="BB446" s="324"/>
      <c r="BC446" s="324"/>
      <c r="BD446" s="324"/>
      <c r="BE446" s="324"/>
      <c r="BF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A447" s="324"/>
      <c r="BB447" s="324"/>
      <c r="BC447" s="324"/>
      <c r="BD447" s="324"/>
      <c r="BE447" s="324"/>
      <c r="BF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A448" s="324"/>
      <c r="BB448" s="324"/>
      <c r="BC448" s="324"/>
      <c r="BD448" s="324"/>
      <c r="BE448" s="324"/>
      <c r="BF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A449" s="324"/>
      <c r="BB449" s="324"/>
      <c r="BC449" s="324"/>
      <c r="BD449" s="324"/>
      <c r="BE449" s="324"/>
      <c r="BF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A450" s="324"/>
      <c r="BB450" s="324"/>
      <c r="BC450" s="324"/>
      <c r="BD450" s="324"/>
      <c r="BE450" s="324"/>
      <c r="BF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A451" s="324"/>
      <c r="BB451" s="324"/>
      <c r="BC451" s="324"/>
      <c r="BD451" s="324"/>
      <c r="BE451" s="324"/>
      <c r="BF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A452" s="324"/>
      <c r="BB452" s="324"/>
      <c r="BC452" s="324"/>
      <c r="BD452" s="324"/>
      <c r="BE452" s="324"/>
      <c r="BF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A453" s="324"/>
      <c r="BB453" s="324"/>
      <c r="BC453" s="324"/>
      <c r="BD453" s="324"/>
      <c r="BE453" s="324"/>
      <c r="BF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A454" s="324"/>
      <c r="BB454" s="324"/>
      <c r="BC454" s="324"/>
      <c r="BD454" s="324"/>
      <c r="BE454" s="324"/>
      <c r="BF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A455" s="324"/>
      <c r="BB455" s="324"/>
      <c r="BC455" s="324"/>
      <c r="BD455" s="324"/>
      <c r="BE455" s="324"/>
      <c r="BF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A456" s="324"/>
      <c r="BB456" s="324"/>
      <c r="BC456" s="324"/>
      <c r="BD456" s="324"/>
      <c r="BE456" s="324"/>
      <c r="BF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A457" s="324"/>
      <c r="BB457" s="324"/>
      <c r="BC457" s="324"/>
      <c r="BD457" s="324"/>
      <c r="BE457" s="324"/>
      <c r="BF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A458" s="324"/>
      <c r="BB458" s="324"/>
      <c r="BC458" s="324"/>
      <c r="BD458" s="324"/>
      <c r="BE458" s="324"/>
      <c r="BF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A459" s="324"/>
      <c r="BB459" s="324"/>
      <c r="BC459" s="324"/>
      <c r="BD459" s="324"/>
      <c r="BE459" s="324"/>
      <c r="BF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A460" s="324"/>
      <c r="BB460" s="324"/>
      <c r="BC460" s="324"/>
      <c r="BD460" s="324"/>
      <c r="BE460" s="324"/>
      <c r="BF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A461" s="324"/>
      <c r="BB461" s="324"/>
      <c r="BC461" s="324"/>
      <c r="BD461" s="324"/>
      <c r="BE461" s="324"/>
      <c r="BF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A462" s="324"/>
      <c r="BB462" s="324"/>
      <c r="BC462" s="324"/>
      <c r="BD462" s="324"/>
      <c r="BE462" s="324"/>
      <c r="BF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A463" s="324"/>
      <c r="BB463" s="324"/>
      <c r="BC463" s="324"/>
      <c r="BD463" s="324"/>
      <c r="BE463" s="324"/>
      <c r="BF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A464" s="324"/>
      <c r="BB464" s="324"/>
      <c r="BC464" s="324"/>
      <c r="BD464" s="324"/>
      <c r="BE464" s="324"/>
      <c r="BF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A465" s="324"/>
      <c r="BB465" s="324"/>
      <c r="BC465" s="324"/>
      <c r="BD465" s="324"/>
      <c r="BE465" s="324"/>
      <c r="BF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A466" s="324"/>
      <c r="BB466" s="324"/>
      <c r="BC466" s="324"/>
      <c r="BD466" s="324"/>
      <c r="BE466" s="324"/>
      <c r="BF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A467" s="324"/>
      <c r="BB467" s="324"/>
      <c r="BC467" s="324"/>
      <c r="BD467" s="324"/>
      <c r="BE467" s="324"/>
      <c r="BF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A468" s="324"/>
      <c r="BB468" s="324"/>
      <c r="BC468" s="324"/>
      <c r="BD468" s="324"/>
      <c r="BE468" s="324"/>
      <c r="BF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A469" s="324"/>
      <c r="BB469" s="324"/>
      <c r="BC469" s="324"/>
      <c r="BD469" s="324"/>
      <c r="BE469" s="324"/>
      <c r="BF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A470" s="324"/>
      <c r="BB470" s="324"/>
      <c r="BC470" s="324"/>
      <c r="BD470" s="324"/>
      <c r="BE470" s="324"/>
      <c r="BF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A471" s="324"/>
      <c r="BB471" s="324"/>
      <c r="BC471" s="324"/>
      <c r="BD471" s="324"/>
      <c r="BE471" s="324"/>
      <c r="BF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A472" s="324"/>
      <c r="BB472" s="324"/>
      <c r="BC472" s="324"/>
      <c r="BD472" s="324"/>
      <c r="BE472" s="324"/>
      <c r="BF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A473" s="324"/>
      <c r="BB473" s="324"/>
      <c r="BC473" s="324"/>
      <c r="BD473" s="324"/>
      <c r="BE473" s="324"/>
      <c r="BF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A474" s="324"/>
      <c r="BB474" s="324"/>
      <c r="BC474" s="324"/>
      <c r="BD474" s="324"/>
      <c r="BE474" s="324"/>
      <c r="BF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A475" s="324"/>
      <c r="BB475" s="324"/>
      <c r="BC475" s="324"/>
      <c r="BD475" s="324"/>
      <c r="BE475" s="324"/>
      <c r="BF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A476" s="324"/>
      <c r="BB476" s="324"/>
      <c r="BC476" s="324"/>
      <c r="BD476" s="324"/>
      <c r="BE476" s="324"/>
      <c r="BF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A477" s="324"/>
      <c r="BB477" s="324"/>
      <c r="BC477" s="324"/>
      <c r="BD477" s="324"/>
      <c r="BE477" s="324"/>
      <c r="BF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A478" s="324"/>
      <c r="BB478" s="324"/>
      <c r="BC478" s="324"/>
      <c r="BD478" s="324"/>
      <c r="BE478" s="324"/>
      <c r="BF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A479" s="324"/>
      <c r="BB479" s="324"/>
      <c r="BC479" s="324"/>
      <c r="BD479" s="324"/>
      <c r="BE479" s="324"/>
      <c r="BF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A480" s="324"/>
      <c r="BB480" s="324"/>
      <c r="BC480" s="324"/>
      <c r="BD480" s="324"/>
      <c r="BE480" s="324"/>
      <c r="BF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A481" s="324"/>
      <c r="BB481" s="324"/>
      <c r="BC481" s="324"/>
      <c r="BD481" s="324"/>
      <c r="BE481" s="324"/>
      <c r="BF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A482" s="324"/>
      <c r="BB482" s="324"/>
      <c r="BC482" s="324"/>
      <c r="BD482" s="324"/>
      <c r="BE482" s="324"/>
      <c r="BF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A483" s="324"/>
      <c r="BB483" s="324"/>
      <c r="BC483" s="324"/>
      <c r="BD483" s="324"/>
      <c r="BE483" s="324"/>
      <c r="BF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A484" s="324"/>
      <c r="BB484" s="324"/>
      <c r="BC484" s="324"/>
      <c r="BD484" s="324"/>
      <c r="BE484" s="324"/>
      <c r="BF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A485" s="324"/>
      <c r="BB485" s="324"/>
      <c r="BC485" s="324"/>
      <c r="BD485" s="324"/>
      <c r="BE485" s="324"/>
      <c r="BF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A486" s="324"/>
      <c r="BB486" s="324"/>
      <c r="BC486" s="324"/>
      <c r="BD486" s="324"/>
      <c r="BE486" s="324"/>
      <c r="BF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A487" s="324"/>
      <c r="BB487" s="324"/>
      <c r="BC487" s="324"/>
      <c r="BD487" s="324"/>
      <c r="BE487" s="324"/>
      <c r="BF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A488" s="324"/>
      <c r="BB488" s="324"/>
      <c r="BC488" s="324"/>
      <c r="BD488" s="324"/>
      <c r="BE488" s="324"/>
      <c r="BF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A489" s="324"/>
      <c r="BB489" s="324"/>
      <c r="BC489" s="324"/>
      <c r="BD489" s="324"/>
      <c r="BE489" s="324"/>
      <c r="BF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A490" s="324"/>
      <c r="BB490" s="324"/>
      <c r="BC490" s="324"/>
      <c r="BD490" s="324"/>
      <c r="BE490" s="324"/>
      <c r="BF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A491" s="324"/>
      <c r="BB491" s="324"/>
      <c r="BC491" s="324"/>
      <c r="BD491" s="324"/>
      <c r="BE491" s="324"/>
      <c r="BF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A492" s="324"/>
      <c r="BB492" s="324"/>
      <c r="BC492" s="324"/>
      <c r="BD492" s="324"/>
      <c r="BE492" s="324"/>
      <c r="BF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A493" s="324"/>
      <c r="BB493" s="324"/>
      <c r="BC493" s="324"/>
      <c r="BD493" s="324"/>
      <c r="BE493" s="324"/>
      <c r="BF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A494" s="324"/>
      <c r="BB494" s="324"/>
      <c r="BC494" s="324"/>
      <c r="BD494" s="324"/>
      <c r="BE494" s="324"/>
      <c r="BF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A495" s="324"/>
      <c r="BB495" s="324"/>
      <c r="BC495" s="324"/>
      <c r="BD495" s="324"/>
      <c r="BE495" s="324"/>
      <c r="BF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A496" s="324"/>
      <c r="BB496" s="324"/>
      <c r="BC496" s="324"/>
      <c r="BD496" s="324"/>
      <c r="BE496" s="324"/>
      <c r="BF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A497" s="324"/>
      <c r="BB497" s="324"/>
      <c r="BC497" s="324"/>
      <c r="BD497" s="324"/>
      <c r="BE497" s="324"/>
      <c r="BF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A498" s="324"/>
      <c r="BB498" s="324"/>
      <c r="BC498" s="324"/>
      <c r="BD498" s="324"/>
      <c r="BE498" s="324"/>
      <c r="BF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A499" s="324"/>
      <c r="BB499" s="324"/>
      <c r="BC499" s="324"/>
      <c r="BD499" s="324"/>
      <c r="BE499" s="324"/>
      <c r="BF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A500" s="324"/>
      <c r="BB500" s="324"/>
      <c r="BC500" s="324"/>
      <c r="BD500" s="324"/>
      <c r="BE500" s="324"/>
      <c r="BF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A501" s="324"/>
      <c r="BB501" s="324"/>
      <c r="BC501" s="324"/>
      <c r="BD501" s="324"/>
      <c r="BE501" s="324"/>
      <c r="BF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A502" s="324"/>
      <c r="BB502" s="324"/>
      <c r="BC502" s="324"/>
      <c r="BD502" s="324"/>
      <c r="BE502" s="324"/>
      <c r="BF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A503" s="324"/>
      <c r="BB503" s="324"/>
      <c r="BC503" s="324"/>
      <c r="BD503" s="324"/>
      <c r="BE503" s="324"/>
      <c r="BF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A504" s="324"/>
      <c r="BB504" s="324"/>
      <c r="BC504" s="324"/>
      <c r="BD504" s="324"/>
      <c r="BE504" s="324"/>
      <c r="BF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A505" s="324"/>
      <c r="BB505" s="324"/>
      <c r="BC505" s="324"/>
      <c r="BD505" s="324"/>
      <c r="BE505" s="324"/>
      <c r="BF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A506" s="324"/>
      <c r="BB506" s="324"/>
      <c r="BC506" s="324"/>
      <c r="BD506" s="324"/>
      <c r="BE506" s="324"/>
      <c r="BF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A507" s="324"/>
      <c r="BB507" s="324"/>
      <c r="BC507" s="324"/>
      <c r="BD507" s="324"/>
      <c r="BE507" s="324"/>
      <c r="BF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A508" s="324"/>
      <c r="BB508" s="324"/>
      <c r="BC508" s="324"/>
      <c r="BD508" s="324"/>
      <c r="BE508" s="324"/>
      <c r="BF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A509" s="324"/>
      <c r="BB509" s="324"/>
      <c r="BC509" s="324"/>
      <c r="BD509" s="324"/>
      <c r="BE509" s="324"/>
      <c r="BF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A510" s="324"/>
      <c r="BB510" s="324"/>
      <c r="BC510" s="324"/>
      <c r="BD510" s="324"/>
      <c r="BE510" s="324"/>
      <c r="BF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A511" s="324"/>
      <c r="BB511" s="324"/>
      <c r="BC511" s="324"/>
      <c r="BD511" s="324"/>
      <c r="BE511" s="324"/>
      <c r="BF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A512" s="324"/>
      <c r="BB512" s="324"/>
      <c r="BC512" s="324"/>
      <c r="BD512" s="324"/>
      <c r="BE512" s="324"/>
      <c r="BF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A513" s="324"/>
      <c r="BB513" s="324"/>
      <c r="BC513" s="324"/>
      <c r="BD513" s="324"/>
      <c r="BE513" s="324"/>
      <c r="BF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A514" s="324"/>
      <c r="BB514" s="324"/>
      <c r="BC514" s="324"/>
      <c r="BD514" s="324"/>
      <c r="BE514" s="324"/>
      <c r="BF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A515" s="324"/>
      <c r="BB515" s="324"/>
      <c r="BC515" s="324"/>
      <c r="BD515" s="324"/>
      <c r="BE515" s="324"/>
      <c r="BF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A516" s="324"/>
      <c r="BB516" s="324"/>
      <c r="BC516" s="324"/>
      <c r="BD516" s="324"/>
      <c r="BE516" s="324"/>
      <c r="BF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A517" s="324"/>
      <c r="BB517" s="324"/>
      <c r="BC517" s="324"/>
      <c r="BD517" s="324"/>
      <c r="BE517" s="324"/>
      <c r="BF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A518" s="324"/>
      <c r="BB518" s="324"/>
      <c r="BC518" s="324"/>
      <c r="BD518" s="324"/>
      <c r="BE518" s="324"/>
      <c r="BF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A519" s="324"/>
      <c r="BB519" s="324"/>
      <c r="BC519" s="324"/>
      <c r="BD519" s="324"/>
      <c r="BE519" s="324"/>
      <c r="BF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A520" s="324"/>
      <c r="BB520" s="324"/>
      <c r="BC520" s="324"/>
      <c r="BD520" s="324"/>
      <c r="BE520" s="324"/>
      <c r="BF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A521" s="324"/>
      <c r="BB521" s="324"/>
      <c r="BC521" s="324"/>
      <c r="BD521" s="324"/>
      <c r="BE521" s="324"/>
      <c r="BF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A522" s="324"/>
      <c r="BB522" s="324"/>
      <c r="BC522" s="324"/>
      <c r="BD522" s="324"/>
      <c r="BE522" s="324"/>
      <c r="BF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A523" s="324"/>
      <c r="BB523" s="324"/>
      <c r="BC523" s="324"/>
      <c r="BD523" s="324"/>
      <c r="BE523" s="324"/>
      <c r="BF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A524" s="324"/>
      <c r="BB524" s="324"/>
      <c r="BC524" s="324"/>
      <c r="BD524" s="324"/>
      <c r="BE524" s="324"/>
      <c r="BF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A525" s="324"/>
      <c r="BB525" s="324"/>
      <c r="BC525" s="324"/>
      <c r="BD525" s="324"/>
      <c r="BE525" s="324"/>
      <c r="BF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A526" s="324"/>
      <c r="BB526" s="324"/>
      <c r="BC526" s="324"/>
      <c r="BD526" s="324"/>
      <c r="BE526" s="324"/>
      <c r="BF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A527" s="324"/>
      <c r="BB527" s="324"/>
      <c r="BC527" s="324"/>
      <c r="BD527" s="324"/>
      <c r="BE527" s="324"/>
      <c r="BF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A528" s="324"/>
      <c r="BB528" s="324"/>
      <c r="BC528" s="324"/>
      <c r="BD528" s="324"/>
      <c r="BE528" s="324"/>
      <c r="BF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A529" s="324"/>
      <c r="BB529" s="324"/>
      <c r="BC529" s="324"/>
      <c r="BD529" s="324"/>
      <c r="BE529" s="324"/>
      <c r="BF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A530" s="324"/>
      <c r="BB530" s="324"/>
      <c r="BC530" s="324"/>
      <c r="BD530" s="324"/>
      <c r="BE530" s="324"/>
      <c r="BF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A531" s="324"/>
      <c r="BB531" s="324"/>
      <c r="BC531" s="324"/>
      <c r="BD531" s="324"/>
      <c r="BE531" s="324"/>
      <c r="BF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A532" s="324"/>
      <c r="BB532" s="324"/>
      <c r="BC532" s="324"/>
      <c r="BD532" s="324"/>
      <c r="BE532" s="324"/>
      <c r="BF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A533" s="324"/>
      <c r="BB533" s="324"/>
      <c r="BC533" s="324"/>
      <c r="BD533" s="324"/>
      <c r="BE533" s="324"/>
      <c r="BF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A534" s="324"/>
      <c r="BB534" s="324"/>
      <c r="BC534" s="324"/>
      <c r="BD534" s="324"/>
      <c r="BE534" s="324"/>
      <c r="BF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A535" s="324"/>
      <c r="BB535" s="324"/>
      <c r="BC535" s="324"/>
      <c r="BD535" s="324"/>
      <c r="BE535" s="324"/>
      <c r="BF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A536" s="324"/>
      <c r="BB536" s="324"/>
      <c r="BC536" s="324"/>
      <c r="BD536" s="324"/>
      <c r="BE536" s="324"/>
      <c r="BF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A537" s="324"/>
      <c r="BB537" s="324"/>
      <c r="BC537" s="324"/>
      <c r="BD537" s="324"/>
      <c r="BE537" s="324"/>
      <c r="BF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A538" s="324"/>
      <c r="BB538" s="324"/>
      <c r="BC538" s="324"/>
      <c r="BD538" s="324"/>
      <c r="BE538" s="324"/>
      <c r="BF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A539" s="324"/>
      <c r="BB539" s="324"/>
      <c r="BC539" s="324"/>
      <c r="BD539" s="324"/>
      <c r="BE539" s="324"/>
      <c r="BF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A540" s="324"/>
      <c r="BB540" s="324"/>
      <c r="BC540" s="324"/>
      <c r="BD540" s="324"/>
      <c r="BE540" s="324"/>
      <c r="BF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A541" s="324"/>
      <c r="BB541" s="324"/>
      <c r="BC541" s="324"/>
      <c r="BD541" s="324"/>
      <c r="BE541" s="324"/>
      <c r="BF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A542" s="324"/>
      <c r="BB542" s="324"/>
      <c r="BC542" s="324"/>
      <c r="BD542" s="324"/>
      <c r="BE542" s="324"/>
      <c r="BF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A543" s="324"/>
      <c r="BB543" s="324"/>
      <c r="BC543" s="324"/>
      <c r="BD543" s="324"/>
      <c r="BE543" s="324"/>
      <c r="BF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A544" s="324"/>
      <c r="BB544" s="324"/>
      <c r="BC544" s="324"/>
      <c r="BD544" s="324"/>
      <c r="BE544" s="324"/>
      <c r="BF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A545" s="324"/>
      <c r="BB545" s="324"/>
      <c r="BC545" s="324"/>
      <c r="BD545" s="324"/>
      <c r="BE545" s="324"/>
      <c r="BF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A546" s="324"/>
      <c r="BB546" s="324"/>
      <c r="BC546" s="324"/>
      <c r="BD546" s="324"/>
      <c r="BE546" s="324"/>
      <c r="BF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A547" s="324"/>
      <c r="BB547" s="324"/>
      <c r="BC547" s="324"/>
      <c r="BD547" s="324"/>
      <c r="BE547" s="324"/>
      <c r="BF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A548" s="324"/>
      <c r="BB548" s="324"/>
      <c r="BC548" s="324"/>
      <c r="BD548" s="324"/>
      <c r="BE548" s="324"/>
      <c r="BF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A549" s="324"/>
      <c r="BB549" s="324"/>
      <c r="BC549" s="324"/>
      <c r="BD549" s="324"/>
      <c r="BE549" s="324"/>
      <c r="BF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A550" s="324"/>
      <c r="BB550" s="324"/>
      <c r="BC550" s="324"/>
      <c r="BD550" s="324"/>
      <c r="BE550" s="324"/>
      <c r="BF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A551" s="324"/>
      <c r="BB551" s="324"/>
      <c r="BC551" s="324"/>
      <c r="BD551" s="324"/>
      <c r="BE551" s="324"/>
      <c r="BF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A552" s="324"/>
      <c r="BB552" s="324"/>
      <c r="BC552" s="324"/>
      <c r="BD552" s="324"/>
      <c r="BE552" s="324"/>
      <c r="BF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A553" s="324"/>
      <c r="BB553" s="324"/>
      <c r="BC553" s="324"/>
      <c r="BD553" s="324"/>
      <c r="BE553" s="324"/>
      <c r="BF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A554" s="324"/>
      <c r="BB554" s="324"/>
      <c r="BC554" s="324"/>
      <c r="BD554" s="324"/>
      <c r="BE554" s="324"/>
      <c r="BF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A555" s="324"/>
      <c r="BB555" s="324"/>
      <c r="BC555" s="324"/>
      <c r="BD555" s="324"/>
      <c r="BE555" s="324"/>
      <c r="BF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A556" s="324"/>
      <c r="BB556" s="324"/>
      <c r="BC556" s="324"/>
      <c r="BD556" s="324"/>
      <c r="BE556" s="324"/>
      <c r="BF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A557" s="324"/>
      <c r="BB557" s="324"/>
      <c r="BC557" s="324"/>
      <c r="BD557" s="324"/>
      <c r="BE557" s="324"/>
      <c r="BF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A558" s="324"/>
      <c r="BB558" s="324"/>
      <c r="BC558" s="324"/>
      <c r="BD558" s="324"/>
      <c r="BE558" s="324"/>
      <c r="BF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A559" s="324"/>
      <c r="BB559" s="324"/>
      <c r="BC559" s="324"/>
      <c r="BD559" s="324"/>
      <c r="BE559" s="324"/>
      <c r="BF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A560" s="324"/>
      <c r="BB560" s="324"/>
      <c r="BC560" s="324"/>
      <c r="BD560" s="324"/>
      <c r="BE560" s="324"/>
      <c r="BF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A561" s="324"/>
      <c r="BB561" s="324"/>
      <c r="BC561" s="324"/>
      <c r="BD561" s="324"/>
      <c r="BE561" s="324"/>
      <c r="BF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A562" s="324"/>
      <c r="BB562" s="324"/>
      <c r="BC562" s="324"/>
      <c r="BD562" s="324"/>
      <c r="BE562" s="324"/>
      <c r="BF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A563" s="324"/>
      <c r="BB563" s="324"/>
      <c r="BC563" s="324"/>
      <c r="BD563" s="324"/>
      <c r="BE563" s="324"/>
      <c r="BF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A564" s="324"/>
      <c r="BB564" s="324"/>
      <c r="BC564" s="324"/>
      <c r="BD564" s="324"/>
      <c r="BE564" s="324"/>
      <c r="BF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A565" s="324"/>
      <c r="BB565" s="324"/>
      <c r="BC565" s="324"/>
      <c r="BD565" s="324"/>
      <c r="BE565" s="324"/>
      <c r="BF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A566" s="324"/>
      <c r="BB566" s="324"/>
      <c r="BC566" s="324"/>
      <c r="BD566" s="324"/>
      <c r="BE566" s="324"/>
      <c r="BF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A567" s="324"/>
      <c r="BB567" s="324"/>
      <c r="BC567" s="324"/>
      <c r="BD567" s="324"/>
      <c r="BE567" s="324"/>
      <c r="BF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A568" s="324"/>
      <c r="BB568" s="324"/>
      <c r="BC568" s="324"/>
      <c r="BD568" s="324"/>
      <c r="BE568" s="324"/>
      <c r="BF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A569" s="324"/>
      <c r="BB569" s="324"/>
      <c r="BC569" s="324"/>
      <c r="BD569" s="324"/>
      <c r="BE569" s="324"/>
      <c r="BF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A570" s="324"/>
      <c r="BB570" s="324"/>
      <c r="BC570" s="324"/>
      <c r="BD570" s="324"/>
      <c r="BE570" s="324"/>
      <c r="BF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A571" s="324"/>
      <c r="BB571" s="324"/>
      <c r="BC571" s="324"/>
      <c r="BD571" s="324"/>
      <c r="BE571" s="324"/>
      <c r="BF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A572" s="324"/>
      <c r="BB572" s="324"/>
      <c r="BC572" s="324"/>
      <c r="BD572" s="324"/>
      <c r="BE572" s="324"/>
      <c r="BF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A573" s="324"/>
      <c r="BB573" s="324"/>
      <c r="BC573" s="324"/>
      <c r="BD573" s="324"/>
      <c r="BE573" s="324"/>
      <c r="BF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A574" s="324"/>
      <c r="BB574" s="324"/>
      <c r="BC574" s="324"/>
      <c r="BD574" s="324"/>
      <c r="BE574" s="324"/>
      <c r="BF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A575" s="324"/>
      <c r="BB575" s="324"/>
      <c r="BC575" s="324"/>
      <c r="BD575" s="324"/>
      <c r="BE575" s="324"/>
      <c r="BF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A576" s="324"/>
      <c r="BB576" s="324"/>
      <c r="BC576" s="324"/>
      <c r="BD576" s="324"/>
      <c r="BE576" s="324"/>
      <c r="BF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A577" s="324"/>
      <c r="BB577" s="324"/>
      <c r="BC577" s="324"/>
      <c r="BD577" s="324"/>
      <c r="BE577" s="324"/>
      <c r="BF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A578" s="324"/>
      <c r="BB578" s="324"/>
      <c r="BC578" s="324"/>
      <c r="BD578" s="324"/>
      <c r="BE578" s="324"/>
      <c r="BF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A579" s="324"/>
      <c r="BB579" s="324"/>
      <c r="BC579" s="324"/>
      <c r="BD579" s="324"/>
      <c r="BE579" s="324"/>
      <c r="BF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A580" s="324"/>
      <c r="BB580" s="324"/>
      <c r="BC580" s="324"/>
      <c r="BD580" s="324"/>
      <c r="BE580" s="324"/>
      <c r="BF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A581" s="324"/>
      <c r="BB581" s="324"/>
      <c r="BC581" s="324"/>
      <c r="BD581" s="324"/>
      <c r="BE581" s="324"/>
      <c r="BF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A582" s="324"/>
      <c r="BB582" s="324"/>
      <c r="BC582" s="324"/>
      <c r="BD582" s="324"/>
      <c r="BE582" s="324"/>
      <c r="BF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A583" s="324"/>
      <c r="BB583" s="324"/>
      <c r="BC583" s="324"/>
      <c r="BD583" s="324"/>
      <c r="BE583" s="324"/>
      <c r="BF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A584" s="324"/>
      <c r="BB584" s="324"/>
      <c r="BC584" s="324"/>
      <c r="BD584" s="324"/>
      <c r="BE584" s="324"/>
      <c r="BF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A585" s="324"/>
      <c r="BB585" s="324"/>
      <c r="BC585" s="324"/>
      <c r="BD585" s="324"/>
      <c r="BE585" s="324"/>
      <c r="BF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A586" s="324"/>
      <c r="BB586" s="324"/>
      <c r="BC586" s="324"/>
      <c r="BD586" s="324"/>
      <c r="BE586" s="324"/>
      <c r="BF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A587" s="324"/>
      <c r="BB587" s="324"/>
      <c r="BC587" s="324"/>
      <c r="BD587" s="324"/>
      <c r="BE587" s="324"/>
      <c r="BF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A588" s="324"/>
      <c r="BB588" s="324"/>
      <c r="BC588" s="324"/>
      <c r="BD588" s="324"/>
      <c r="BE588" s="324"/>
      <c r="BF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A589" s="324"/>
      <c r="BB589" s="324"/>
      <c r="BC589" s="324"/>
      <c r="BD589" s="324"/>
      <c r="BE589" s="324"/>
      <c r="BF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A590" s="324"/>
      <c r="BB590" s="324"/>
      <c r="BC590" s="324"/>
      <c r="BD590" s="324"/>
      <c r="BE590" s="324"/>
      <c r="BF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A591" s="324"/>
      <c r="BB591" s="324"/>
      <c r="BC591" s="324"/>
      <c r="BD591" s="324"/>
      <c r="BE591" s="324"/>
      <c r="BF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A592" s="324"/>
      <c r="BB592" s="324"/>
      <c r="BC592" s="324"/>
      <c r="BD592" s="324"/>
      <c r="BE592" s="324"/>
      <c r="BF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A593" s="324"/>
      <c r="BB593" s="324"/>
      <c r="BC593" s="324"/>
      <c r="BD593" s="324"/>
      <c r="BE593" s="324"/>
      <c r="BF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A594" s="324"/>
      <c r="BB594" s="324"/>
      <c r="BC594" s="324"/>
      <c r="BD594" s="324"/>
      <c r="BE594" s="324"/>
      <c r="BF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A595" s="324"/>
      <c r="BB595" s="324"/>
      <c r="BC595" s="324"/>
      <c r="BD595" s="324"/>
      <c r="BE595" s="324"/>
      <c r="BF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A596" s="324"/>
      <c r="BB596" s="324"/>
      <c r="BC596" s="324"/>
      <c r="BD596" s="324"/>
      <c r="BE596" s="324"/>
      <c r="BF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A597" s="324"/>
      <c r="BB597" s="324"/>
      <c r="BC597" s="324"/>
      <c r="BD597" s="324"/>
      <c r="BE597" s="324"/>
      <c r="BF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A598" s="324"/>
      <c r="BB598" s="324"/>
      <c r="BC598" s="324"/>
      <c r="BD598" s="324"/>
      <c r="BE598" s="324"/>
      <c r="BF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A599" s="324"/>
      <c r="BB599" s="324"/>
      <c r="BC599" s="324"/>
      <c r="BD599" s="324"/>
      <c r="BE599" s="324"/>
      <c r="BF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A600" s="324"/>
      <c r="BB600" s="324"/>
      <c r="BC600" s="324"/>
      <c r="BD600" s="324"/>
      <c r="BE600" s="324"/>
      <c r="BF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A601" s="324"/>
      <c r="BB601" s="324"/>
      <c r="BC601" s="324"/>
      <c r="BD601" s="324"/>
      <c r="BE601" s="324"/>
      <c r="BF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A602" s="324"/>
      <c r="BB602" s="324"/>
      <c r="BC602" s="324"/>
      <c r="BD602" s="324"/>
      <c r="BE602" s="324"/>
      <c r="BF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A603" s="324"/>
      <c r="BB603" s="324"/>
      <c r="BC603" s="324"/>
      <c r="BD603" s="324"/>
      <c r="BE603" s="324"/>
      <c r="BF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A604" s="324"/>
      <c r="BB604" s="324"/>
      <c r="BC604" s="324"/>
      <c r="BD604" s="324"/>
      <c r="BE604" s="324"/>
      <c r="BF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A605" s="324"/>
      <c r="BB605" s="324"/>
      <c r="BC605" s="324"/>
      <c r="BD605" s="324"/>
      <c r="BE605" s="324"/>
      <c r="BF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A606" s="324"/>
      <c r="BB606" s="324"/>
      <c r="BC606" s="324"/>
      <c r="BD606" s="324"/>
      <c r="BE606" s="324"/>
      <c r="BF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A607" s="324"/>
      <c r="BB607" s="324"/>
      <c r="BC607" s="324"/>
      <c r="BD607" s="324"/>
      <c r="BE607" s="324"/>
      <c r="BF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A608" s="324"/>
      <c r="BB608" s="324"/>
      <c r="BC608" s="324"/>
      <c r="BD608" s="324"/>
      <c r="BE608" s="324"/>
      <c r="BF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A609" s="324"/>
      <c r="BB609" s="324"/>
      <c r="BC609" s="324"/>
      <c r="BD609" s="324"/>
      <c r="BE609" s="324"/>
      <c r="BF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A610" s="324"/>
      <c r="BB610" s="324"/>
      <c r="BC610" s="324"/>
      <c r="BD610" s="324"/>
      <c r="BE610" s="324"/>
      <c r="BF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A611" s="324"/>
      <c r="BB611" s="324"/>
      <c r="BC611" s="324"/>
      <c r="BD611" s="324"/>
      <c r="BE611" s="324"/>
      <c r="BF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A612" s="324"/>
      <c r="BB612" s="324"/>
      <c r="BC612" s="324"/>
      <c r="BD612" s="324"/>
      <c r="BE612" s="324"/>
      <c r="BF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A613" s="324"/>
      <c r="BB613" s="324"/>
      <c r="BC613" s="324"/>
      <c r="BD613" s="324"/>
      <c r="BE613" s="324"/>
      <c r="BF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A614" s="324"/>
      <c r="BB614" s="324"/>
      <c r="BC614" s="324"/>
      <c r="BD614" s="324"/>
      <c r="BE614" s="324"/>
      <c r="BF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A615" s="324"/>
      <c r="BB615" s="324"/>
      <c r="BC615" s="324"/>
      <c r="BD615" s="324"/>
      <c r="BE615" s="324"/>
      <c r="BF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A616" s="324"/>
      <c r="BB616" s="324"/>
      <c r="BC616" s="324"/>
      <c r="BD616" s="324"/>
      <c r="BE616" s="324"/>
      <c r="BF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A617" s="324"/>
      <c r="BB617" s="324"/>
      <c r="BC617" s="324"/>
      <c r="BD617" s="324"/>
      <c r="BE617" s="324"/>
      <c r="BF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A618" s="324"/>
      <c r="BB618" s="324"/>
      <c r="BC618" s="324"/>
      <c r="BD618" s="324"/>
      <c r="BE618" s="324"/>
      <c r="BF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A619" s="324"/>
      <c r="BB619" s="324"/>
      <c r="BC619" s="324"/>
      <c r="BD619" s="324"/>
      <c r="BE619" s="324"/>
      <c r="BF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A620" s="324"/>
      <c r="BB620" s="324"/>
      <c r="BC620" s="324"/>
      <c r="BD620" s="324"/>
      <c r="BE620" s="324"/>
      <c r="BF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A621" s="324"/>
      <c r="BB621" s="324"/>
      <c r="BC621" s="324"/>
      <c r="BD621" s="324"/>
      <c r="BE621" s="324"/>
      <c r="BF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A622" s="324"/>
      <c r="BB622" s="324"/>
      <c r="BC622" s="324"/>
      <c r="BD622" s="324"/>
      <c r="BE622" s="324"/>
      <c r="BF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A623" s="324"/>
      <c r="BB623" s="324"/>
      <c r="BC623" s="324"/>
      <c r="BD623" s="324"/>
      <c r="BE623" s="324"/>
      <c r="BF623" s="324"/>
      <c r="BI623" s="324"/>
      <c r="BS623" s="324"/>
      <c r="CC623" s="324"/>
      <c r="CM623" s="324"/>
      <c r="CW623" s="324"/>
      <c r="DG623" s="324"/>
      <c r="DQ623" s="324"/>
      <c r="EA623" s="324"/>
      <c r="EK623" s="324"/>
      <c r="EU623" s="324"/>
      <c r="FE623" s="324"/>
      <c r="FO623" s="324"/>
      <c r="FY623" s="324"/>
      <c r="GI623" s="324"/>
      <c r="GS623" s="324"/>
      <c r="HC623" s="324"/>
      <c r="HM623" s="324"/>
      <c r="HW623" s="324"/>
    </row>
  </sheetData>
  <mergeCells count="43">
    <mergeCell ref="EM1:ER2"/>
    <mergeCell ref="EM3:ER3"/>
    <mergeCell ref="EL11:ER11"/>
    <mergeCell ref="B11:H11"/>
    <mergeCell ref="L11:R11"/>
    <mergeCell ref="V11:AB11"/>
    <mergeCell ref="AF11:AL11"/>
    <mergeCell ref="AP11:AV11"/>
    <mergeCell ref="CY1:DD2"/>
    <mergeCell ref="BK3:BP3"/>
    <mergeCell ref="BU3:BZ3"/>
    <mergeCell ref="CE3:CJ3"/>
    <mergeCell ref="BJ11:BP11"/>
    <mergeCell ref="BT11:BZ11"/>
    <mergeCell ref="CD11:CJ11"/>
    <mergeCell ref="CN11:CT11"/>
    <mergeCell ref="CX11:DD11"/>
    <mergeCell ref="C3:H3"/>
    <mergeCell ref="M3:R3"/>
    <mergeCell ref="W3:AB3"/>
    <mergeCell ref="AG3:AL3"/>
    <mergeCell ref="AQ3:AV3"/>
    <mergeCell ref="AZ11:BF11"/>
    <mergeCell ref="CO3:CT3"/>
    <mergeCell ref="CY3:DD3"/>
    <mergeCell ref="C1:H2"/>
    <mergeCell ref="M1:R2"/>
    <mergeCell ref="W1:AB2"/>
    <mergeCell ref="AG1:AL2"/>
    <mergeCell ref="AQ1:AV2"/>
    <mergeCell ref="EC3:EH3"/>
    <mergeCell ref="EB11:EH11"/>
    <mergeCell ref="DI1:DN2"/>
    <mergeCell ref="DI3:DN3"/>
    <mergeCell ref="DH11:DN11"/>
    <mergeCell ref="DS1:DX2"/>
    <mergeCell ref="DS3:DX3"/>
    <mergeCell ref="DR11:DX11"/>
    <mergeCell ref="BK1:BP2"/>
    <mergeCell ref="BU1:BZ2"/>
    <mergeCell ref="CE1:CJ2"/>
    <mergeCell ref="CO1:CT2"/>
    <mergeCell ref="EC1:EH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8"/>
    <col min="3" max="7" width="11.75" style="278" customWidth="true"/>
    <col min="8" max="16384" width="9" style="278"/>
  </cols>
  <sheetData>
    <row r="2" ht="20.25" x14ac:dyDescent="0.2">
      <c r="B2" s="274" t="str">
        <f>+Introduction!C7</f>
        <v>Costa Rica</v>
      </c>
      <c r="C2" s="275"/>
      <c r="D2" s="276"/>
      <c r="E2" s="276"/>
      <c r="F2" s="276"/>
      <c r="G2" s="277"/>
    </row>
    <row r="3" x14ac:dyDescent="0.2">
      <c r="B3" s="629" t="s">
        <v>260</v>
      </c>
      <c r="C3" s="629"/>
      <c r="D3" s="629"/>
      <c r="E3" s="629"/>
      <c r="F3" s="629"/>
      <c r="G3" s="630"/>
    </row>
    <row r="4" ht="13.5" x14ac:dyDescent="0.2">
      <c r="B4" s="279" t="s">
        <v>4</v>
      </c>
      <c r="C4" s="279" t="s">
        <v>61</v>
      </c>
      <c r="D4" s="279" t="s">
        <v>65</v>
      </c>
      <c r="E4" s="279" t="s">
        <v>62</v>
      </c>
      <c r="F4" s="279" t="s">
        <v>63</v>
      </c>
      <c r="G4" s="279" t="s">
        <v>64</v>
      </c>
    </row>
    <row r="5" x14ac:dyDescent="0.2">
      <c r="B5" s="467">
        <v>2000</v>
      </c>
      <c r="C5" s="484">
        <v>1049921</v>
      </c>
      <c r="D5" s="485">
        <v>59.048999786376953</v>
      </c>
      <c r="E5" s="486">
        <v>160575</v>
      </c>
      <c r="F5" s="487">
        <v>489713</v>
      </c>
      <c r="G5" s="488">
        <v>399633</v>
      </c>
    </row>
    <row r="6" x14ac:dyDescent="0.2">
      <c r="B6" s="468">
        <v>2001</v>
      </c>
      <c r="C6" s="489">
        <v>1053852</v>
      </c>
      <c r="D6" s="490">
        <v>60.407001495361328</v>
      </c>
      <c r="E6" s="491">
        <v>159770</v>
      </c>
      <c r="F6" s="492">
        <v>489459</v>
      </c>
      <c r="G6" s="493">
        <v>404623</v>
      </c>
    </row>
    <row r="7" x14ac:dyDescent="0.2">
      <c r="B7" s="469">
        <v>2002</v>
      </c>
      <c r="C7" s="494">
        <v>1055362</v>
      </c>
      <c r="D7" s="495">
        <v>61.750999450683594</v>
      </c>
      <c r="E7" s="496">
        <v>158671</v>
      </c>
      <c r="F7" s="497">
        <v>488323</v>
      </c>
      <c r="G7" s="498">
        <v>408368</v>
      </c>
    </row>
    <row r="8" x14ac:dyDescent="0.2">
      <c r="B8" s="470">
        <v>2003</v>
      </c>
      <c r="C8" s="499">
        <v>1054350</v>
      </c>
      <c r="D8" s="500">
        <v>63.076999664306641</v>
      </c>
      <c r="E8" s="501">
        <v>157174</v>
      </c>
      <c r="F8" s="502">
        <v>486362</v>
      </c>
      <c r="G8" s="503">
        <v>410814</v>
      </c>
    </row>
    <row r="9" x14ac:dyDescent="0.2">
      <c r="B9" s="471">
        <v>2004</v>
      </c>
      <c r="C9" s="504">
        <v>1050534</v>
      </c>
      <c r="D9" s="505">
        <v>64.385002136230469</v>
      </c>
      <c r="E9" s="506">
        <v>155120</v>
      </c>
      <c r="F9" s="507">
        <v>483577</v>
      </c>
      <c r="G9" s="508">
        <v>411837</v>
      </c>
    </row>
    <row r="10" x14ac:dyDescent="0.2">
      <c r="B10" s="472">
        <v>2005</v>
      </c>
      <c r="C10" s="509">
        <v>1043776</v>
      </c>
      <c r="D10" s="510">
        <v>65.668998718261719</v>
      </c>
      <c r="E10" s="511">
        <v>152329</v>
      </c>
      <c r="F10" s="512">
        <v>479846</v>
      </c>
      <c r="G10" s="513">
        <v>411601</v>
      </c>
    </row>
    <row r="11" x14ac:dyDescent="0.2">
      <c r="B11" s="473">
        <v>2006</v>
      </c>
      <c r="C11" s="514">
        <v>1036897</v>
      </c>
      <c r="D11" s="515">
        <v>66.931999206542969</v>
      </c>
      <c r="E11" s="516">
        <v>149329</v>
      </c>
      <c r="F11" s="517">
        <v>476146</v>
      </c>
      <c r="G11" s="518">
        <v>411422</v>
      </c>
    </row>
    <row r="12" x14ac:dyDescent="0.2">
      <c r="B12" s="474">
        <v>2007</v>
      </c>
      <c r="C12" s="519">
        <v>1026952</v>
      </c>
      <c r="D12" s="520">
        <v>68.1719970703125</v>
      </c>
      <c r="E12" s="521">
        <v>145997</v>
      </c>
      <c r="F12" s="522">
        <v>470503</v>
      </c>
      <c r="G12" s="523">
        <v>410452</v>
      </c>
    </row>
    <row r="13" x14ac:dyDescent="0.2">
      <c r="B13" s="475">
        <v>2008</v>
      </c>
      <c r="C13" s="524">
        <v>1014830</v>
      </c>
      <c r="D13" s="525">
        <v>69.387001037597656</v>
      </c>
      <c r="E13" s="526">
        <v>142888</v>
      </c>
      <c r="F13" s="527">
        <v>463095</v>
      </c>
      <c r="G13" s="528">
        <v>408847</v>
      </c>
    </row>
    <row r="14" x14ac:dyDescent="0.2">
      <c r="B14" s="476">
        <v>2009</v>
      </c>
      <c r="C14" s="529">
        <v>1002042</v>
      </c>
      <c r="D14" s="530">
        <v>70.572998046875</v>
      </c>
      <c r="E14" s="531">
        <v>140724</v>
      </c>
      <c r="F14" s="532">
        <v>454293</v>
      </c>
      <c r="G14" s="533">
        <v>407025</v>
      </c>
    </row>
    <row r="15" x14ac:dyDescent="0.2">
      <c r="B15" s="477">
        <v>2010</v>
      </c>
      <c r="C15" s="534">
        <v>990146</v>
      </c>
      <c r="D15" s="535">
        <v>71.734001159667969</v>
      </c>
      <c r="E15" s="536">
        <v>140320</v>
      </c>
      <c r="F15" s="537">
        <v>444988</v>
      </c>
      <c r="G15" s="538">
        <v>404838</v>
      </c>
    </row>
    <row r="16" x14ac:dyDescent="0.2">
      <c r="B16" s="478">
        <v>2011</v>
      </c>
      <c r="C16" s="539">
        <v>979371</v>
      </c>
      <c r="D16" s="540">
        <v>72.865997314453125</v>
      </c>
      <c r="E16" s="541">
        <v>141111</v>
      </c>
      <c r="F16" s="542">
        <v>437121</v>
      </c>
      <c r="G16" s="543">
        <v>401139</v>
      </c>
    </row>
    <row r="17" x14ac:dyDescent="0.2">
      <c r="B17" s="479">
        <v>2012</v>
      </c>
      <c r="C17" s="544">
        <v>970842</v>
      </c>
      <c r="D17" s="545">
        <v>73.94000244140625</v>
      </c>
      <c r="E17" s="546">
        <v>142744</v>
      </c>
      <c r="F17" s="547">
        <v>431854</v>
      </c>
      <c r="G17" s="548">
        <v>396244</v>
      </c>
    </row>
    <row r="18" x14ac:dyDescent="0.2">
      <c r="B18" s="480">
        <v>2013</v>
      </c>
      <c r="C18" s="549">
        <v>963969</v>
      </c>
      <c r="D18" s="550">
        <v>74.956001281738281</v>
      </c>
      <c r="E18" s="551">
        <v>144490</v>
      </c>
      <c r="F18" s="552">
        <v>429314</v>
      </c>
      <c r="G18" s="553">
        <v>390165</v>
      </c>
    </row>
    <row r="19" x14ac:dyDescent="0.2">
      <c r="B19" s="481">
        <v>2014</v>
      </c>
      <c r="C19" s="554">
        <v>957242</v>
      </c>
      <c r="D19" s="555">
        <v>75.915000915527344</v>
      </c>
      <c r="E19" s="556">
        <v>145347</v>
      </c>
      <c r="F19" s="557">
        <v>429410</v>
      </c>
      <c r="G19" s="558">
        <v>382485</v>
      </c>
    </row>
    <row r="20" x14ac:dyDescent="0.2">
      <c r="B20" s="482">
        <v>2015</v>
      </c>
      <c r="C20" s="559">
        <v>949158</v>
      </c>
      <c r="D20" s="560">
        <v>76.820999145507813</v>
      </c>
      <c r="E20" s="561">
        <v>144109</v>
      </c>
      <c r="F20" s="562">
        <v>431122</v>
      </c>
      <c r="G20" s="563">
        <v>373927</v>
      </c>
    </row>
    <row r="21" x14ac:dyDescent="0.2">
      <c r="B21" s="483">
        <v>2016</v>
      </c>
      <c r="C21" s="564">
        <v>942860</v>
      </c>
      <c r="D21" s="565">
        <v>77.675003051757813</v>
      </c>
      <c r="E21" s="566">
        <v>143045</v>
      </c>
      <c r="F21" s="567">
        <v>432627</v>
      </c>
      <c r="G21" s="568">
        <v>367188</v>
      </c>
    </row>
    <row r="22" ht="14.25" x14ac:dyDescent="0.2">
      <c r="B22" s="291" t="s">
        <v>262</v>
      </c>
      <c r="G22" s="280"/>
    </row>
    <row r="23" ht="14.25" x14ac:dyDescent="0.2">
      <c r="B23" s="291" t="s">
        <v>213</v>
      </c>
    </row>
    <row r="24" ht="14.25" x14ac:dyDescent="0.2">
      <c r="B24" s="291" t="s">
        <v>214</v>
      </c>
    </row>
    <row r="27" x14ac:dyDescent="0.2">
      <c r="B27" s="281"/>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69" t="s">
        <v>171</v>
      </c>
      <c r="B1" s="569"/>
      <c r="C1" s="569"/>
      <c r="D1" s="569"/>
      <c r="E1" s="569"/>
      <c r="F1" s="569"/>
      <c r="G1" s="569"/>
      <c r="H1" s="569"/>
      <c r="I1" s="569"/>
      <c r="J1" s="569"/>
      <c r="K1" s="569"/>
      <c r="L1" s="569"/>
      <c r="M1" s="569"/>
      <c r="N1" s="569"/>
      <c r="O1" s="569"/>
      <c r="P1" s="569"/>
      <c r="Q1" s="569"/>
      <c r="R1" s="569"/>
      <c r="S1" s="569"/>
      <c r="T1" s="569"/>
      <c r="U1" s="569"/>
      <c r="V1" s="569"/>
    </row>
    <row r="2" s="38" customFormat="true" x14ac:dyDescent="0.2">
      <c r="A2" s="569"/>
      <c r="B2" s="569"/>
      <c r="C2" s="569"/>
      <c r="D2" s="569"/>
      <c r="E2" s="569"/>
      <c r="F2" s="569"/>
      <c r="G2" s="569"/>
      <c r="H2" s="569"/>
      <c r="I2" s="569"/>
      <c r="J2" s="569"/>
      <c r="K2" s="569"/>
      <c r="L2" s="569"/>
      <c r="M2" s="569"/>
      <c r="N2" s="569"/>
      <c r="O2" s="569"/>
      <c r="P2" s="569"/>
      <c r="Q2" s="569"/>
      <c r="R2" s="569"/>
      <c r="S2" s="569"/>
      <c r="T2" s="569"/>
      <c r="U2" s="569"/>
      <c r="V2" s="569"/>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*No basic service estimate available</v>
      </c>
    </row>
    <row r="26" ht="15.75" thickBot="true" x14ac:dyDescent="0.25">
      <c r="B26" s="42"/>
      <c r="C26" s="282" t="str">
        <f>+IF(OR((C28="National*^"),(D28="Urban*^"),(E28="Rural*^"),(F28="Pre-primary*^"),(G28="Primary*^"),(H28="Secondary*^")),"^Facilities that cannot be classified as improved or unimproved are treated as limited","")</f>
        <v/>
      </c>
      <c r="J26" s="282" t="str">
        <f>+IF(OR((J28="National*^"),(K28="Urban*^"),(L28="Rural*^"),(M28="Pre-primary*^"),(N28="Primary*^"),(O28="Secondary*^")),"^Facilities that cannot be classified as improved or unimproved are treated as limited","")</f>
        <v/>
      </c>
      <c r="Q26" s="282" t="str">
        <f>+IF(OR((Q28="National*^"),(R28="Urban*^"),(S28="Rural*^"),(T28="Pre-primary*^"),(U28="Primary*^"),(V28="Secondary*^")),"^Facilities that cannot be classified as having water or not are treated as limited","")</f>
        <v/>
      </c>
    </row>
    <row r="27" x14ac:dyDescent="0.2">
      <c r="B27" s="573" t="str">
        <f>+'Water Data'!C1</f>
        <v>Costa Rica</v>
      </c>
      <c r="C27" s="575" t="s">
        <v>13</v>
      </c>
      <c r="D27" s="575"/>
      <c r="E27" s="575"/>
      <c r="F27" s="575"/>
      <c r="G27" s="575"/>
      <c r="H27" s="575"/>
      <c r="I27" s="576" t="str">
        <f>B27</f>
        <v>Costa Rica</v>
      </c>
      <c r="J27" s="570" t="s">
        <v>14</v>
      </c>
      <c r="K27" s="570"/>
      <c r="L27" s="570"/>
      <c r="M27" s="570"/>
      <c r="N27" s="570"/>
      <c r="O27" s="570"/>
      <c r="P27" s="578" t="str">
        <f>I27</f>
        <v>Costa Rica</v>
      </c>
      <c r="Q27" s="571" t="s">
        <v>15</v>
      </c>
      <c r="R27" s="571"/>
      <c r="S27" s="571"/>
      <c r="T27" s="571"/>
      <c r="U27" s="571"/>
      <c r="V27" s="572"/>
      <c r="AM27" s="38"/>
      <c r="AN27" s="38"/>
      <c r="AO27" s="38"/>
      <c r="AP27" s="38"/>
      <c r="AQ27" s="38"/>
      <c r="AR27" s="38"/>
      <c r="AS27" s="38"/>
      <c r="AT27" s="38"/>
      <c r="AU27" s="38"/>
    </row>
    <row r="28" x14ac:dyDescent="0.2">
      <c r="B28" s="574"/>
      <c r="C28" s="283" t="str">
        <f>IF(AND(C30="-",C31="-",C32="-"), "National",IF(C30="-",IF(AND(ISERROR(Estimates!F20),ISNUMBER(C32)),"National*^", "National*"), "National"))</f>
        <v>National</v>
      </c>
      <c r="D28" s="283" t="str">
        <f>IF(AND(D30="-",D31="-",D32="-"), "Urban",IF(D30="-",IF(AND(ISERROR(Estimates!F37),ISNUMBER(D32)),"Urban*^", "Urban*"), "Urban"))</f>
        <v>Urban*</v>
      </c>
      <c r="E28" s="283" t="str">
        <f>IF(AND(E30="-",E31="-",E32="-"), "Rural",IF(E30="-",IF(AND(ISERROR(Estimates!F54),ISNUMBER(E32)),"Rural*^", "Rural*"), "Rural"))</f>
        <v>Rural*</v>
      </c>
      <c r="F28" s="283" t="str">
        <f>IF(AND(F30="-",F31="-",F32="-"), "Pre-primary",IF(F30="-",IF(AND(ISERROR(Estimates!F71),ISNUMBER(F32)),"Pre-primary*^", "Pre-primary*"), "Pre-primary"))</f>
        <v>Pre-primary*</v>
      </c>
      <c r="G28" s="283" t="str">
        <f>IF(AND(G30="-",G31="-",G32="-"), "Primary",IF(G30="-",IF(AND(ISERROR(Estimates!F88),ISNUMBER(G32)),"Primary*^", "Primary*"), "Primary"))</f>
        <v>Primary</v>
      </c>
      <c r="H28" s="283" t="str">
        <f>IF(AND(H30="-",H31="-",H32="-"), "Secondary",IF(H30="-",IF(AND(ISERROR(Estimates!F105),ISNUMBER(H32)),"Secondary*^", "Secondary*"), "Secondary"))</f>
        <v>Secondary</v>
      </c>
      <c r="I28" s="577"/>
      <c r="J28" s="283" t="str">
        <f>IF(AND(J30="-",J31="-",J32="-"), "National",IF(J30="-",IF(AND(ISERROR(Estimates!K20),ISNUMBER(J32)),"National*^", "National*"), "National"))</f>
        <v>National</v>
      </c>
      <c r="K28" s="283" t="str">
        <f>IF(AND(K30="-",K31="-",K32="-"), "Urban",IF(K30="-",IF(AND(ISERROR(Estimates!K37),ISNUMBER(K32)),"Urban*^", "Urban*"), "Urban"))</f>
        <v>Urban</v>
      </c>
      <c r="L28" s="283" t="str">
        <f>IF(AND(L30="-",L31="-",L32="-"), "Rural",IF(L30="-",IF(AND(ISERROR(Estimates!K54),ISNUMBER(L32)),"Rural*^", "Rural*"), "Rural"))</f>
        <v>Rural</v>
      </c>
      <c r="M28" s="283" t="str">
        <f>IF(AND(M30="-",M31="-",M32="-"), "Pre-primary",IF(M30="-",IF(AND(ISERROR(Estimates!K71),ISNUMBER(M32)),"Pre-primary*^", "Pre-primary*"), "Pre-primary"))</f>
        <v>Pre-primary</v>
      </c>
      <c r="N28" s="283" t="str">
        <f>IF(AND(N30="-",N31="-",N32="-"), "Primary",IF(N30="-",IF(AND(ISERROR(Estimates!K88),ISNUMBER(N32)),"Primary*^", "Primary*"), "Primary"))</f>
        <v>Primary</v>
      </c>
      <c r="O28" s="283" t="str">
        <f>IF(AND(O30="-",O31="-",O32="-"), "Secondary",IF(O30="-",IF(AND(ISERROR(Estimates!K105),ISNUMBER(O32)),"Secondary*^", "Secondary*"), "Secondary"))</f>
        <v>Secondary</v>
      </c>
      <c r="P28" s="579"/>
      <c r="Q28" s="283" t="str">
        <f>IF(AND(Q30="-",Q31="-",Q32="-"), "National",IF(Q30="-",IF(AND(ISERROR(Estimates!P20),ISNUMBER(Q32)),"National*^", "National*"), "National"))</f>
        <v>National</v>
      </c>
      <c r="R28" s="283" t="str">
        <f>IF(AND(R30="-",R31="-",R32="-"), "Urban",IF(R30="-",IF(AND(ISERROR(Estimates!P37),ISNUMBER(R32)),"Urban*^", "Urban*"), "Urban"))</f>
        <v>Urban</v>
      </c>
      <c r="S28" s="283" t="str">
        <f>IF(AND(S30="-",S31="-",S32="-"), "Rural",IF(S30="-",IF(AND(ISERROR(Estimates!P54),ISNUMBER(S32)),"Rural*^", "Rural*"), "Rural"))</f>
        <v>Rural</v>
      </c>
      <c r="T28" s="283" t="str">
        <f>IF(AND(T30="-",T31="-",T32="-"), "Pre-primary",IF(T30="-",IF(AND(ISERROR(Estimates!P71),ISNUMBER(T32)),"Pre-primary*^", "Pre-primary*"), "Pre-primary"))</f>
        <v>Pre-primary*</v>
      </c>
      <c r="U28" s="283" t="str">
        <f>IF(AND(U30="-",U31="-",U32="-"), "Primary",IF(U30="-",IF(AND(ISERROR(Estimates!P88),ISNUMBER(U32)),"Primary*^", "Primary*"), "Primary"))</f>
        <v>Primary</v>
      </c>
      <c r="V28" s="284"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74"/>
      <c r="C29" s="285">
        <f>IF(ISNUMBER(Regressions!B4), Regressions!B4, "-")</f>
        <v>2016</v>
      </c>
      <c r="D29" s="283">
        <f>C29</f>
        <v>2016</v>
      </c>
      <c r="E29" s="283">
        <f>D29</f>
        <v>2016</v>
      </c>
      <c r="F29" s="283">
        <f>E29</f>
        <v>2016</v>
      </c>
      <c r="G29" s="283">
        <f>F29</f>
        <v>2016</v>
      </c>
      <c r="H29" s="283">
        <f>G29</f>
        <v>2016</v>
      </c>
      <c r="I29" s="577"/>
      <c r="J29" s="285">
        <f>IF(ISNUMBER(Regressions!K4), Regressions!K4, "-")</f>
        <v>2016</v>
      </c>
      <c r="K29" s="283">
        <f>J29</f>
        <v>2016</v>
      </c>
      <c r="L29" s="283">
        <f>J29</f>
        <v>2016</v>
      </c>
      <c r="M29" s="283">
        <f>K29</f>
        <v>2016</v>
      </c>
      <c r="N29" s="283">
        <f>L29</f>
        <v>2016</v>
      </c>
      <c r="O29" s="283">
        <f>M29</f>
        <v>2016</v>
      </c>
      <c r="P29" s="579"/>
      <c r="Q29" s="285">
        <f>IF(ISNUMBER(Regressions!T4), Regressions!T4, "-")</f>
        <v>2016</v>
      </c>
      <c r="R29" s="285">
        <f>Q29</f>
        <v>2016</v>
      </c>
      <c r="S29" s="285">
        <f>R29</f>
        <v>2016</v>
      </c>
      <c r="T29" s="285">
        <f>S29</f>
        <v>2016</v>
      </c>
      <c r="U29" s="285">
        <f>T29</f>
        <v>2016</v>
      </c>
      <c r="V29" s="286">
        <f>U29</f>
        <v>2016</v>
      </c>
      <c r="AM29" s="38"/>
      <c r="AN29" s="38"/>
      <c r="AO29" s="38"/>
      <c r="AP29" s="38"/>
      <c r="AQ29" s="38"/>
      <c r="AR29" s="38"/>
      <c r="AS29" s="38"/>
      <c r="AT29" s="38"/>
      <c r="AU29" s="38"/>
    </row>
    <row r="30" x14ac:dyDescent="0.2">
      <c r="B30" s="294" t="s">
        <v>175</v>
      </c>
      <c r="C30" s="295">
        <f>IF(ISNUMBER(Regressions!C4), Regressions!C4, "-")</f>
        <v>81.81</v>
      </c>
      <c r="D30" s="296" t="str">
        <f>IF(ISNUMBER(Regressions!D4), Regressions!D4, "-")</f>
        <v>-</v>
      </c>
      <c r="E30" s="296" t="str">
        <f>IF(ISNUMBER(Regressions!E4), Regressions!E4, "-")</f>
        <v>-</v>
      </c>
      <c r="F30" s="296" t="str">
        <f>IF(ISNUMBER(Regressions!F4), Regressions!F4, "-")</f>
        <v>-</v>
      </c>
      <c r="G30" s="296">
        <f>IF(ISNUMBER(Regressions!G4), Regressions!G4, "-")</f>
        <v>85.03</v>
      </c>
      <c r="H30" s="296">
        <f>IF(ISNUMBER(Regressions!H4), Regressions!H4, "-")</f>
        <v>78.02</v>
      </c>
      <c r="I30" s="299" t="s">
        <v>175</v>
      </c>
      <c r="J30" s="300">
        <f>IF(ISNUMBER(Regressions!L4), Regressions!L4, "-")</f>
        <v>69.609573889999993</v>
      </c>
      <c r="K30" s="301" t="str">
        <f>IF(ISNUMBER(Regressions!M4), Regressions!M4, "-")</f>
        <v>-</v>
      </c>
      <c r="L30" s="301" t="str">
        <f>IF(ISNUMBER(Regressions!N4), Regressions!N4, "-")</f>
        <v>-</v>
      </c>
      <c r="M30" s="301">
        <f>IF(ISNUMBER(Regressions!O4), Regressions!O4, "-")</f>
        <v>88.678549480000001</v>
      </c>
      <c r="N30" s="301">
        <f>IF(ISNUMBER(Regressions!P4), Regressions!P4, "-")</f>
        <v>68.398150639999997</v>
      </c>
      <c r="O30" s="301">
        <f>IF(ISNUMBER(Regressions!Q4), Regressions!Q4, "-")</f>
        <v>76.466181230000004</v>
      </c>
      <c r="P30" s="304" t="s">
        <v>175</v>
      </c>
      <c r="Q30" s="305">
        <f>IF(ISNUMBER(Regressions!U4), Regressions!U4, "-")</f>
        <v>70.160445569999993</v>
      </c>
      <c r="R30" s="306" t="str">
        <f>IF(ISNUMBER(Regressions!V4), Regressions!V4, "-")</f>
        <v>-</v>
      </c>
      <c r="S30" s="306" t="str">
        <f>IF(ISNUMBER(Regressions!W4), Regressions!W4, "-")</f>
        <v>-</v>
      </c>
      <c r="T30" s="306" t="str">
        <f>IF(ISNUMBER(Regressions!X4), Regressions!X4, "-")</f>
        <v>-</v>
      </c>
      <c r="U30" s="306">
        <f>IF(ISNUMBER(Regressions!Y4), Regressions!Y4, "-")</f>
        <v>67.795226540000002</v>
      </c>
      <c r="V30" s="307">
        <f>IF(ISNUMBER(Regressions!Z4), Regressions!Z4, "-")</f>
        <v>75.55</v>
      </c>
      <c r="AM30" s="38"/>
      <c r="AN30" s="38"/>
      <c r="AO30" s="38"/>
      <c r="AP30" s="38"/>
      <c r="AQ30" s="38"/>
      <c r="AR30" s="38"/>
      <c r="AS30" s="38"/>
      <c r="AT30" s="38"/>
      <c r="AU30" s="38"/>
    </row>
    <row r="31" x14ac:dyDescent="0.2">
      <c r="B31" s="292" t="s">
        <v>176</v>
      </c>
      <c r="C31" s="287">
        <f>IF(ISNUMBER(Regressions!C5),Regressions!C5,"-")</f>
        <v>8.1797761290000004</v>
      </c>
      <c r="D31" s="287">
        <f>IF(ISNUMBER(Regressions!D5),Regressions!D5,"-")</f>
        <v>96.597246130000002</v>
      </c>
      <c r="E31" s="287">
        <f>IF(ISNUMBER(Regressions!E5),Regressions!E5,"-")</f>
        <v>100</v>
      </c>
      <c r="F31" s="287">
        <f>IF(ISNUMBER(Regressions!F5),Regressions!F5,"-")</f>
        <v>97.676900000000003</v>
      </c>
      <c r="G31" s="287">
        <f>IF(ISNUMBER(Regressions!G5),Regressions!G5,"-")</f>
        <v>3.4779291200000002</v>
      </c>
      <c r="H31" s="287">
        <f>IF(ISNUMBER(Regressions!H5),Regressions!H5,"-")</f>
        <v>15.83</v>
      </c>
      <c r="I31" s="297" t="s">
        <v>176</v>
      </c>
      <c r="J31" s="287">
        <f>IF(ISNUMBER(Regressions!L5),Regressions!L5,"-")</f>
        <v>20.290890480000002</v>
      </c>
      <c r="K31" s="287" t="str">
        <f>IF(ISNUMBER(Regressions!M5),Regressions!M5,"-")</f>
        <v>-</v>
      </c>
      <c r="L31" s="287" t="str">
        <f>IF(ISNUMBER(Regressions!N5),Regressions!N5,"-")</f>
        <v>-</v>
      </c>
      <c r="M31" s="287">
        <f>IF(ISNUMBER(Regressions!O5),Regressions!O5,"-")</f>
        <v>8.6108673150000001</v>
      </c>
      <c r="N31" s="287">
        <f>IF(ISNUMBER(Regressions!P5),Regressions!P5,"-")</f>
        <v>20.535182689999999</v>
      </c>
      <c r="O31" s="287">
        <f>IF(ISNUMBER(Regressions!Q5),Regressions!Q5,"-")</f>
        <v>18.483818769999999</v>
      </c>
      <c r="P31" s="302" t="s">
        <v>176</v>
      </c>
      <c r="Q31" s="287">
        <f>IF(ISNUMBER(Regressions!U5),Regressions!U5,"-")</f>
        <v>0</v>
      </c>
      <c r="R31" s="287" t="str">
        <f>IF(ISNUMBER(Regressions!V5),Regressions!V5,"-")</f>
        <v>-</v>
      </c>
      <c r="S31" s="287" t="str">
        <f>IF(ISNUMBER(Regressions!W5),Regressions!W5,"-")</f>
        <v>-</v>
      </c>
      <c r="T31" s="287">
        <f>IF(ISNUMBER(Regressions!X5),Regressions!X5,"-")</f>
        <v>87.30618235</v>
      </c>
      <c r="U31" s="287">
        <f>IF(ISNUMBER(Regressions!Y5),Regressions!Y5,"-")</f>
        <v>0</v>
      </c>
      <c r="V31" s="288">
        <f>IF(ISNUMBER(Regressions!Z5),Regressions!Z5,"-")</f>
        <v>1.7440405240000001</v>
      </c>
      <c r="AM31" s="38"/>
      <c r="AN31" s="38"/>
      <c r="AO31" s="38"/>
      <c r="AP31" s="38"/>
      <c r="AQ31" s="38"/>
      <c r="AR31" s="38"/>
      <c r="AS31" s="38"/>
      <c r="AT31" s="38"/>
      <c r="AU31" s="38"/>
    </row>
    <row r="32" ht="15.75" thickBot="true" x14ac:dyDescent="0.25">
      <c r="B32" s="293" t="s">
        <v>174</v>
      </c>
      <c r="C32" s="289">
        <f>IF(ISNUMBER(Regressions!C6), Regressions!C6, "-")</f>
        <v>10.010223870000001</v>
      </c>
      <c r="D32" s="289">
        <f>IF(ISNUMBER(Regressions!D6), Regressions!D6, "-")</f>
        <v>3.402753873</v>
      </c>
      <c r="E32" s="289">
        <f>IF(ISNUMBER(Regressions!E6), Regressions!E6, "-")</f>
        <v>0</v>
      </c>
      <c r="F32" s="289">
        <f>IF(ISNUMBER(Regressions!F6), Regressions!F6, "-")</f>
        <v>2.3231000000000002</v>
      </c>
      <c r="G32" s="289">
        <f>IF(ISNUMBER(Regressions!G6), Regressions!G6, "-")</f>
        <v>11.49207088</v>
      </c>
      <c r="H32" s="289">
        <f>IF(ISNUMBER(Regressions!H6), Regressions!H6, "-")</f>
        <v>6.15</v>
      </c>
      <c r="I32" s="298" t="s">
        <v>174</v>
      </c>
      <c r="J32" s="289">
        <f>IF(ISNUMBER(Regressions!L6), Regressions!L6, "-")</f>
        <v>10.09953563</v>
      </c>
      <c r="K32" s="289" t="str">
        <f>IF(ISNUMBER(Regressions!M6), Regressions!M6, "-")</f>
        <v>-</v>
      </c>
      <c r="L32" s="289" t="str">
        <f>IF(ISNUMBER(Regressions!N6), Regressions!N6, "-")</f>
        <v>-</v>
      </c>
      <c r="M32" s="289">
        <f>IF(ISNUMBER(Regressions!O6), Regressions!O6, "-")</f>
        <v>2.7105832009999999</v>
      </c>
      <c r="N32" s="289">
        <f>IF(ISNUMBER(Regressions!P6), Regressions!P6, "-")</f>
        <v>11.06666667</v>
      </c>
      <c r="O32" s="289">
        <f>IF(ISNUMBER(Regressions!Q6), Regressions!Q6, "-")</f>
        <v>5.05</v>
      </c>
      <c r="P32" s="303" t="s">
        <v>174</v>
      </c>
      <c r="Q32" s="289">
        <f>IF(ISNUMBER(Regressions!U6), Regressions!U6, "-")</f>
        <v>29.83955443</v>
      </c>
      <c r="R32" s="289" t="str">
        <f>IF(ISNUMBER(Regressions!V6), Regressions!V6, "-")</f>
        <v>-</v>
      </c>
      <c r="S32" s="289" t="str">
        <f>IF(ISNUMBER(Regressions!W6), Regressions!W6, "-")</f>
        <v>-</v>
      </c>
      <c r="T32" s="289">
        <f>IF(ISNUMBER(Regressions!X6), Regressions!X6, "-")</f>
        <v>12.69381765</v>
      </c>
      <c r="U32" s="289">
        <f>IF(ISNUMBER(Regressions!Y6), Regressions!Y6, "-")</f>
        <v>32.204773459999998</v>
      </c>
      <c r="V32" s="290">
        <f>IF(ISNUMBER(Regressions!Z6), Regressions!Z6, "-")</f>
        <v>22.705959480000001</v>
      </c>
      <c r="AM32" s="38"/>
      <c r="AN32" s="38"/>
      <c r="AO32" s="38"/>
      <c r="AP32" s="38"/>
      <c r="AQ32" s="38"/>
      <c r="AR32" s="38"/>
      <c r="AS32" s="38"/>
      <c r="AT32" s="38"/>
      <c r="AU32" s="38"/>
    </row>
    <row r="33" x14ac:dyDescent="0.2">
      <c r="B33" s="124"/>
      <c r="I33" s="124"/>
      <c r="P33" s="124"/>
    </row>
    <row r="34" x14ac:dyDescent="0.2">
      <c r="B34" s="258" t="s">
        <v>218</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218</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218</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218</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EMIS03</v>
      </c>
      <c r="B6" s="57" t="str">
        <f>+IF('Water Data'!A3="",NA(),'Water Data'!A3)</f>
        <v>EMIS</v>
      </c>
      <c r="C6" s="57">
        <f>+IF('Water Data'!C3="",NA(),'Water Data'!C3)</f>
        <v>2003</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f>+IF(AND(ISNUMBER('Sanitation Data'!C11),'Data Summary'!CM6="Yes"),'Sanitation Data'!C11,NA())</f>
        <v>56.840206866197185</v>
      </c>
      <c r="Y6" s="104" t="e">
        <f>+IF(AND(ISNUMBER('Sanitation Data'!C12),'Data Summary'!CN6="Yes"),'Sanitation Data'!C12,NA())</f>
        <v>#N/A</v>
      </c>
      <c r="Z6" s="104">
        <f>+IF(AND(ISNUMBER('Sanitation Data'!C13),'Data Summary'!CO6="Yes"),'Sanitation Data'!C13,NA())</f>
        <v>56.8</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f>+IF(AND(ISNUMBER('Sanitation Data'!G11),'Data Summary'!DG6="Yes"),'Sanitation Data'!G11,NA())</f>
        <v>56.8</v>
      </c>
      <c r="AS6" s="104" t="e">
        <f>+IF(AND(ISNUMBER('Sanitation Data'!G12),'Data Summary'!DH6="Yes"),'Sanitation Data'!G12,NA())</f>
        <v>#N/A</v>
      </c>
      <c r="AT6" s="104">
        <f>+IF(AND(ISNUMBER('Sanitation Data'!G13),'Data Summary'!DI6="Yes"),'Sanitation Data'!G13,NA())</f>
        <v>56.8</v>
      </c>
      <c r="AU6" s="104" t="e">
        <f>+IF(AND(ISNUMBER('Sanitation Data'!H5),'Data Summary'!DJ6="Yes"),100-'Sanitation Data'!H5,NA())</f>
        <v>#N/A</v>
      </c>
      <c r="AV6" s="104" t="e">
        <f>+IF(AND(ISNUMBER('Sanitation Data'!H7),'Data Summary'!DK6="Yes"),'Sanitation Data'!H7,NA())</f>
        <v>#N/A</v>
      </c>
      <c r="AW6" s="104">
        <f>+IF(AND(ISNUMBER('Sanitation Data'!H11),'Data Summary'!DL6="Yes"),'Sanitation Data'!H11,NA())</f>
        <v>57.1</v>
      </c>
      <c r="AX6" s="104" t="e">
        <f>+IF(AND(ISNUMBER('Sanitation Data'!H12),'Data Summary'!DM6="Yes"),'Sanitation Data'!H12,NA())</f>
        <v>#N/A</v>
      </c>
      <c r="AY6" s="104">
        <f>+IF(AND(ISNUMBER('Sanitation Data'!H13),'Data Summary'!DN6="Yes"),'Sanitation Data'!H13,NA())</f>
        <v>57.1</v>
      </c>
      <c r="AZ6" s="109" t="e">
        <f>+IF(AND(ISNUMBER('Hygiene Data'!C6),'Data Summary'!DO6="Yes"),'Hygiene Data'!C6,NA())</f>
        <v>#N/A</v>
      </c>
      <c r="BA6" s="109">
        <f>+IF(AND(ISNUMBER('Hygiene Data'!C8),'Data Summary'!DP6="Yes"),'Hygiene Data'!C8,NA())</f>
        <v>60.86289612676056</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f>+IF(AND(ISNUMBER('Hygiene Data'!G8),'Data Summary'!EB6="Yes"),'Hygiene Data'!G8,NA())</f>
        <v>60.3</v>
      </c>
      <c r="BN6" s="109" t="e">
        <f>+IF(AND(ISNUMBER('Hygiene Data'!G10),'Data Summary'!EC6="Yes"),'Hygiene Data'!G10,NA())</f>
        <v>#N/A</v>
      </c>
      <c r="BO6" s="109" t="e">
        <f>+IF(AND(ISNUMBER('Hygiene Data'!H6),'Data Summary'!ED6="Yes"),'Hygiene Data'!H6,NA())</f>
        <v>#N/A</v>
      </c>
      <c r="BP6" s="109">
        <f>+IF(AND(ISNUMBER('Hygiene Data'!H8),'Data Summary'!EE6="Yes"),'Hygiene Data'!H8,NA())</f>
        <v>64.5</v>
      </c>
      <c r="BQ6" s="109" t="e">
        <f>+IF(AND(ISNUMBER('Hygiene Data'!H10),'Data Summary'!EF6="Yes"),'Hygiene Data'!H10,NA())</f>
        <v>#N/A</v>
      </c>
    </row>
    <row r="7" x14ac:dyDescent="0.2">
      <c r="A7" s="57" t="str">
        <f ca="true">+IF(OFFSET('Water Data'!$B$1,0,10*ROW('Water Data'!B1))="",NA(),OFFSET('Water Data'!$B$1,0,10*ROW('Water Data'!B1)))</f>
        <v>EMIS04</v>
      </c>
      <c r="B7" s="57" t="str">
        <f ca="true">+IF(OFFSET('Water Data'!$A$3,0,10*ROW('Water Data'!A1))="",NA(),OFFSET('Water Data'!$A$3,0,10*ROW('Water Data'!A1)))</f>
        <v>EMIS</v>
      </c>
      <c r="C7" s="57">
        <f ca="true">+IF(OFFSET('Water Data'!$C$3,0,10*ROW('Water Data'!C1))="",NA(),OFFSET('Water Data'!$C$3,0,10*ROW('Water Data'!C1)))</f>
        <v>2004</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f ca="true">+IF(AND(ISNUMBER(OFFSET('Sanitation Data'!$C$11,0,10*ROW('Sanitation Data'!C1))),'Data Summary'!CM7="Yes"),OFFSET('Sanitation Data'!$C$11,0,10*ROW('Sanitation Data'!C1)),NA())</f>
        <v>54.13234594594595</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54.1</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f ca="true">+IF(AND(ISNUMBER(OFFSET('Sanitation Data'!$G$11,0,10*ROW('Sanitation Data'!G1))),'Data Summary'!DG7="Yes"),OFFSET('Sanitation Data'!$G$11,0,10*ROW('Sanitation Data'!G1)),NA())</f>
        <v>54.5</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54.5</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f ca="true">+IF(AND(ISNUMBER(OFFSET('Sanitation Data'!$H$11,0,10*ROW('Sanitation Data'!H1))),'Data Summary'!DL7="Yes"),OFFSET('Sanitation Data'!$H$11,0,10*ROW('Sanitation Data'!H1)),NA())</f>
        <v>51.9</v>
      </c>
      <c r="AX7" s="104" t="e">
        <f ca="true">+IF(AND(ISNUMBER(OFFSET('Sanitation Data'!$H$12,0,10*ROW('Sanitation Data'!H1))),'Data Summary'!DM7="Yes"),OFFSET('Sanitation Data'!$H$12,0,10*ROW('Sanitation Data'!H1)),NA())</f>
        <v>#N/A</v>
      </c>
      <c r="AY7" s="104">
        <f ca="true">+IF(AND(ISNUMBER(OFFSET('Sanitation Data'!$H$13,0,10*ROW('Sanitation Data'!H1))),'Data Summary'!DN7="Yes"),OFFSET('Sanitation Data'!$H$13,0,10*ROW('Sanitation Data'!H1)),NA())</f>
        <v>51.9</v>
      </c>
      <c r="AZ7" s="109" t="e">
        <f ca="true">+IF(AND(ISNUMBER(OFFSET('Hygiene Data'!$C$6,0,10*ROW('Hygiene Data'!C1))),'Data Summary'!DO7="Yes"),OFFSET('Hygiene Data'!$C$6,0,10*ROW('Hygiene Data'!C1)),NA())</f>
        <v>#N/A</v>
      </c>
      <c r="BA7" s="109">
        <f ca="true">+IF(AND(ISNUMBER(OFFSET('Hygiene Data'!$C$8,0,10*ROW('Hygiene Data'!C1))),'Data Summary'!DP7="Yes"),OFFSET('Hygiene Data'!$C$8,0,10*ROW('Hygiene Data'!C1)),NA())</f>
        <v>58.671718918918913</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f ca="true">+IF(AND(ISNUMBER(OFFSET('Hygiene Data'!$G$8,0,10*ROW('Hygiene Data'!G1))),'Data Summary'!EB7="Yes"),OFFSET('Hygiene Data'!$G$8,0,10*ROW('Hygiene Data'!G1)),NA())</f>
        <v>58.7</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f ca="true">+IF(AND(ISNUMBER(OFFSET('Hygiene Data'!$H$8,0,10*ROW('Hygiene Data'!H1))),'Data Summary'!EE7="Yes"),OFFSET('Hygiene Data'!$H$8,0,10*ROW('Hygiene Data'!H1)),NA())</f>
        <v>58.5</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EMIS05</v>
      </c>
      <c r="B8" s="57" t="str">
        <f ca="true">+IF(OFFSET('Water Data'!$A$3,0,10*ROW('Water Data'!A2))="",NA(),OFFSET('Water Data'!$A$3,0,10*ROW('Water Data'!A2)))</f>
        <v>EMIS</v>
      </c>
      <c r="C8" s="57">
        <f ca="true">+IF(OFFSET('Water Data'!$C$3,0,10*ROW('Water Data'!C2))="",NA(),OFFSET('Water Data'!$C$3,0,10*ROW('Water Data'!C2)))</f>
        <v>2005</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f ca="true">+IF(AND(ISNUMBER(OFFSET('Sanitation Data'!$C$11,0,10*ROW('Sanitation Data'!C2))),'Data Summary'!CM8="Yes"),OFFSET('Sanitation Data'!$C$11,0,10*ROW('Sanitation Data'!C2)),NA())</f>
        <v>55.064538706256627</v>
      </c>
      <c r="Y8" s="104" t="e">
        <f ca="true">+IF(AND(ISNUMBER(OFFSET('Sanitation Data'!$C$12,0,10*ROW('Sanitation Data'!C2))),'Data Summary'!CN8="Yes"),OFFSET('Sanitation Data'!$C$12,0,10*ROW('Sanitation Data'!C2)),NA())</f>
        <v>#N/A</v>
      </c>
      <c r="Z8" s="104">
        <f ca="true">+IF(AND(ISNUMBER(OFFSET('Sanitation Data'!$C$13,0,10*ROW('Sanitation Data'!C2))),'Data Summary'!CO8="Yes"),OFFSET('Sanitation Data'!$C$13,0,10*ROW('Sanitation Data'!C2)),NA())</f>
        <v>55.1</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f ca="true">+IF(AND(ISNUMBER(OFFSET('Sanitation Data'!$G$11,0,10*ROW('Sanitation Data'!G2))),'Data Summary'!DG8="Yes"),OFFSET('Sanitation Data'!$G$11,0,10*ROW('Sanitation Data'!G2)),NA())</f>
        <v>55.5</v>
      </c>
      <c r="AS8" s="104" t="e">
        <f ca="true">+IF(AND(ISNUMBER(OFFSET('Sanitation Data'!$G$12,0,10*ROW('Sanitation Data'!G2))),'Data Summary'!DH8="Yes"),OFFSET('Sanitation Data'!$G$12,0,10*ROW('Sanitation Data'!G2)),NA())</f>
        <v>#N/A</v>
      </c>
      <c r="AT8" s="104">
        <f ca="true">+IF(AND(ISNUMBER(OFFSET('Sanitation Data'!$G$13,0,10*ROW('Sanitation Data'!G2))),'Data Summary'!DI8="Yes"),OFFSET('Sanitation Data'!$G$13,0,10*ROW('Sanitation Data'!G2)),NA())</f>
        <v>55.5</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f ca="true">+IF(AND(ISNUMBER(OFFSET('Sanitation Data'!$H$11,0,10*ROW('Sanitation Data'!H2))),'Data Summary'!DL8="Yes"),OFFSET('Sanitation Data'!$H$11,0,10*ROW('Sanitation Data'!H2)),NA())</f>
        <v>52.6</v>
      </c>
      <c r="AX8" s="104" t="e">
        <f ca="true">+IF(AND(ISNUMBER(OFFSET('Sanitation Data'!$H$12,0,10*ROW('Sanitation Data'!H2))),'Data Summary'!DM8="Yes"),OFFSET('Sanitation Data'!$H$12,0,10*ROW('Sanitation Data'!H2)),NA())</f>
        <v>#N/A</v>
      </c>
      <c r="AY8" s="104">
        <f ca="true">+IF(AND(ISNUMBER(OFFSET('Sanitation Data'!$H$13,0,10*ROW('Sanitation Data'!H2))),'Data Summary'!DN8="Yes"),OFFSET('Sanitation Data'!$H$13,0,10*ROW('Sanitation Data'!H2)),NA())</f>
        <v>52.6</v>
      </c>
      <c r="AZ8" s="109" t="e">
        <f ca="true">+IF(AND(ISNUMBER(OFFSET('Hygiene Data'!$C$6,0,10*ROW('Hygiene Data'!C2))),'Data Summary'!DO8="Yes"),OFFSET('Hygiene Data'!$C$6,0,10*ROW('Hygiene Data'!C2)),NA())</f>
        <v>#N/A</v>
      </c>
      <c r="BA8" s="109">
        <f ca="true">+IF(AND(ISNUMBER(OFFSET('Hygiene Data'!$C$8,0,10*ROW('Hygiene Data'!C2))),'Data Summary'!DP8="Yes"),OFFSET('Hygiene Data'!$C$8,0,10*ROW('Hygiene Data'!C2)),NA())</f>
        <v>59.274761399787913</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f ca="true">+IF(AND(ISNUMBER(OFFSET('Hygiene Data'!$G$8,0,10*ROW('Hygiene Data'!G2))),'Data Summary'!EB8="Yes"),OFFSET('Hygiene Data'!$G$8,0,10*ROW('Hygiene Data'!G2)),NA())</f>
        <v>59.5</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f ca="true">+IF(AND(ISNUMBER(OFFSET('Hygiene Data'!$H$8,0,10*ROW('Hygiene Data'!H2))),'Data Summary'!EE8="Yes"),OFFSET('Hygiene Data'!$H$8,0,10*ROW('Hygiene Data'!H2)),NA())</f>
        <v>58</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EMIS06</v>
      </c>
      <c r="B9" s="57" t="str">
        <f ca="true">+IF(OFFSET('Water Data'!$A$3,0,10*ROW('Water Data'!A3))="",NA(),OFFSET('Water Data'!$A$3,0,10*ROW('Water Data'!A3)))</f>
        <v>EMIS</v>
      </c>
      <c r="C9" s="57">
        <f ca="true">+IF(OFFSET('Water Data'!$C$3,0,10*ROW('Water Data'!C3))="",NA(),OFFSET('Water Data'!$C$3,0,10*ROW('Water Data'!C3)))</f>
        <v>2006</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f ca="true">+IF(AND(ISNUMBER(OFFSET('Sanitation Data'!$C$11,0,10*ROW('Sanitation Data'!C3))),'Data Summary'!CM9="Yes"),OFFSET('Sanitation Data'!$C$11,0,10*ROW('Sanitation Data'!C3)),NA())</f>
        <v>55.27408957722897</v>
      </c>
      <c r="Y9" s="104" t="e">
        <f ca="true">+IF(AND(ISNUMBER(OFFSET('Sanitation Data'!$C$12,0,10*ROW('Sanitation Data'!C3))),'Data Summary'!CN9="Yes"),OFFSET('Sanitation Data'!$C$12,0,10*ROW('Sanitation Data'!C3)),NA())</f>
        <v>#N/A</v>
      </c>
      <c r="Z9" s="104">
        <f ca="true">+IF(AND(ISNUMBER(OFFSET('Sanitation Data'!$C$13,0,10*ROW('Sanitation Data'!C3))),'Data Summary'!CO9="Yes"),OFFSET('Sanitation Data'!$C$13,0,10*ROW('Sanitation Data'!C3)),NA())</f>
        <v>55.3</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f ca="true">+IF(AND(ISNUMBER(OFFSET('Sanitation Data'!$G$11,0,10*ROW('Sanitation Data'!G3))),'Data Summary'!DG9="Yes"),OFFSET('Sanitation Data'!$G$11,0,10*ROW('Sanitation Data'!G3)),NA())</f>
        <v>55.4</v>
      </c>
      <c r="AS9" s="104" t="e">
        <f ca="true">+IF(AND(ISNUMBER(OFFSET('Sanitation Data'!$G$12,0,10*ROW('Sanitation Data'!G3))),'Data Summary'!DH9="Yes"),OFFSET('Sanitation Data'!$G$12,0,10*ROW('Sanitation Data'!G3)),NA())</f>
        <v>#N/A</v>
      </c>
      <c r="AT9" s="104">
        <f ca="true">+IF(AND(ISNUMBER(OFFSET('Sanitation Data'!$G$13,0,10*ROW('Sanitation Data'!G3))),'Data Summary'!DI9="Yes"),OFFSET('Sanitation Data'!$G$13,0,10*ROW('Sanitation Data'!G3)),NA())</f>
        <v>55.4</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f ca="true">+IF(AND(ISNUMBER(OFFSET('Sanitation Data'!$H$11,0,10*ROW('Sanitation Data'!H3))),'Data Summary'!DL9="Yes"),OFFSET('Sanitation Data'!$H$11,0,10*ROW('Sanitation Data'!H3)),NA())</f>
        <v>54.6</v>
      </c>
      <c r="AX9" s="104" t="e">
        <f ca="true">+IF(AND(ISNUMBER(OFFSET('Sanitation Data'!$H$12,0,10*ROW('Sanitation Data'!H3))),'Data Summary'!DM9="Yes"),OFFSET('Sanitation Data'!$H$12,0,10*ROW('Sanitation Data'!H3)),NA())</f>
        <v>#N/A</v>
      </c>
      <c r="AY9" s="104">
        <f ca="true">+IF(AND(ISNUMBER(OFFSET('Sanitation Data'!$H$13,0,10*ROW('Sanitation Data'!H3))),'Data Summary'!DN9="Yes"),OFFSET('Sanitation Data'!$H$13,0,10*ROW('Sanitation Data'!H3)),NA())</f>
        <v>54.6</v>
      </c>
      <c r="AZ9" s="109" t="e">
        <f ca="true">+IF(AND(ISNUMBER(OFFSET('Hygiene Data'!$C$6,0,10*ROW('Hygiene Data'!C3))),'Data Summary'!DO9="Yes"),OFFSET('Hygiene Data'!$C$6,0,10*ROW('Hygiene Data'!C3)),NA())</f>
        <v>#N/A</v>
      </c>
      <c r="BA9" s="109">
        <f ca="true">+IF(AND(ISNUMBER(OFFSET('Hygiene Data'!$C$8,0,10*ROW('Hygiene Data'!C3))),'Data Summary'!DP9="Yes"),OFFSET('Hygiene Data'!$C$8,0,10*ROW('Hygiene Data'!C3)),NA())</f>
        <v>59.910171619924647</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f ca="true">+IF(AND(ISNUMBER(OFFSET('Hygiene Data'!$G$8,0,10*ROW('Hygiene Data'!G3))),'Data Summary'!EB9="Yes"),OFFSET('Hygiene Data'!$G$8,0,10*ROW('Hygiene Data'!G3)),NA())</f>
        <v>59.8</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f ca="true">+IF(AND(ISNUMBER(OFFSET('Hygiene Data'!$H$8,0,10*ROW('Hygiene Data'!H3))),'Data Summary'!EE9="Yes"),OFFSET('Hygiene Data'!$H$8,0,10*ROW('Hygiene Data'!H3)),NA())</f>
        <v>60.5</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LLECE06</v>
      </c>
      <c r="B10" s="57" t="str">
        <f ca="true">+IF(OFFSET('Water Data'!$A$3,0,10*ROW('Water Data'!A4))="",NA(),OFFSET('Water Data'!$A$3,0,10*ROW('Water Data'!A4)))</f>
        <v>Survey</v>
      </c>
      <c r="C10" s="57">
        <f ca="true">+IF(OFFSET('Water Data'!$C$3,0,10*ROW('Water Data'!C4))="",NA(),OFFSET('Water Data'!$C$3,0,10*ROW('Water Data'!C4)))</f>
        <v>2006</v>
      </c>
      <c r="D10" s="58" t="e">
        <f ca="true">+IF(AND(ISNUMBER(OFFSET('Water Data'!$C$5,0,10*ROW('Water Data'!C4))),'Data Summary'!BS10="Yes"),100-OFFSET('Water Data'!$C$5,0,10*ROW('Water Data'!C4)),NA())</f>
        <v>#N/A</v>
      </c>
      <c r="E10" s="58">
        <f ca="true">+IF(AND(ISNUMBER(OFFSET('Water Data'!$C$7,0,10*ROW('Water Data'!C4))),'Data Summary'!BT10="Yes"),OFFSET('Water Data'!$C$7,0,10*ROW('Water Data'!C4)),NA())</f>
        <v>89.583333333333343</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f ca="true">+IF(AND(ISNUMBER(OFFSET('Water Data'!$D$7,0,10*ROW('Water Data'!D4))),'Data Summary'!BW10="Yes"),OFFSET('Water Data'!$D$7,0,10*ROW('Water Data'!D4)),NA())</f>
        <v>97</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f ca="true">+IF(AND(ISNUMBER(OFFSET('Water Data'!$E$7,0,10*ROW('Water Data'!E4))),'Data Summary'!BZ10="Yes"),OFFSET('Water Data'!$E$7,0,10*ROW('Water Data'!E4)),NA())</f>
        <v>84</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89.583333333333343</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EMIS07</v>
      </c>
      <c r="B11" s="57" t="str">
        <f ca="true">+IF(OFFSET('Water Data'!$A$3,0,10*ROW('Water Data'!A5))="",NA(),OFFSET('Water Data'!$A$3,0,10*ROW('Water Data'!A5)))</f>
        <v>EMIS</v>
      </c>
      <c r="C11" s="57">
        <f ca="true">+IF(OFFSET('Water Data'!$C$3,0,10*ROW('Water Data'!C5))="",NA(),OFFSET('Water Data'!$C$3,0,10*ROW('Water Data'!C5)))</f>
        <v>2007</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f ca="true">+IF(AND(ISNUMBER(OFFSET('Sanitation Data'!$C$11,0,10*ROW('Sanitation Data'!C5))),'Data Summary'!CM11="Yes"),OFFSET('Sanitation Data'!$C$11,0,10*ROW('Sanitation Data'!C5)),NA())</f>
        <v>54.646166597596356</v>
      </c>
      <c r="Y11" s="104" t="e">
        <f ca="true">+IF(AND(ISNUMBER(OFFSET('Sanitation Data'!$C$12,0,10*ROW('Sanitation Data'!C5))),'Data Summary'!CN11="Yes"),OFFSET('Sanitation Data'!$C$12,0,10*ROW('Sanitation Data'!C5)),NA())</f>
        <v>#N/A</v>
      </c>
      <c r="Z11" s="104">
        <f ca="true">+IF(AND(ISNUMBER(OFFSET('Sanitation Data'!$C$13,0,10*ROW('Sanitation Data'!C5))),'Data Summary'!CO11="Yes"),OFFSET('Sanitation Data'!$C$13,0,10*ROW('Sanitation Data'!C5)),NA())</f>
        <v>54.6</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f ca="true">+IF(AND(ISNUMBER(OFFSET('Sanitation Data'!$G$11,0,10*ROW('Sanitation Data'!G5))),'Data Summary'!DG11="Yes"),OFFSET('Sanitation Data'!$G$11,0,10*ROW('Sanitation Data'!G5)),NA())</f>
        <v>54.4</v>
      </c>
      <c r="AS11" s="104" t="e">
        <f ca="true">+IF(AND(ISNUMBER(OFFSET('Sanitation Data'!$G$12,0,10*ROW('Sanitation Data'!G5))),'Data Summary'!DH11="Yes"),OFFSET('Sanitation Data'!$G$12,0,10*ROW('Sanitation Data'!G5)),NA())</f>
        <v>#N/A</v>
      </c>
      <c r="AT11" s="104">
        <f ca="true">+IF(AND(ISNUMBER(OFFSET('Sanitation Data'!$G$13,0,10*ROW('Sanitation Data'!G5))),'Data Summary'!DI11="Yes"),OFFSET('Sanitation Data'!$G$13,0,10*ROW('Sanitation Data'!G5)),NA())</f>
        <v>54.4</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f ca="true">+IF(AND(ISNUMBER(OFFSET('Sanitation Data'!$H$11,0,10*ROW('Sanitation Data'!H5))),'Data Summary'!DL11="Yes"),OFFSET('Sanitation Data'!$H$11,0,10*ROW('Sanitation Data'!H5)),NA())</f>
        <v>55.9</v>
      </c>
      <c r="AX11" s="104" t="e">
        <f ca="true">+IF(AND(ISNUMBER(OFFSET('Sanitation Data'!$H$12,0,10*ROW('Sanitation Data'!H5))),'Data Summary'!DM11="Yes"),OFFSET('Sanitation Data'!$H$12,0,10*ROW('Sanitation Data'!H5)),NA())</f>
        <v>#N/A</v>
      </c>
      <c r="AY11" s="104">
        <f ca="true">+IF(AND(ISNUMBER(OFFSET('Sanitation Data'!$H$13,0,10*ROW('Sanitation Data'!H5))),'Data Summary'!DN11="Yes"),OFFSET('Sanitation Data'!$H$13,0,10*ROW('Sanitation Data'!H5)),NA())</f>
        <v>55.9</v>
      </c>
      <c r="AZ11" s="109" t="e">
        <f ca="true">+IF(AND(ISNUMBER(OFFSET('Hygiene Data'!$C$6,0,10*ROW('Hygiene Data'!C5))),'Data Summary'!DO11="Yes"),OFFSET('Hygiene Data'!$C$6,0,10*ROW('Hygiene Data'!C5)),NA())</f>
        <v>#N/A</v>
      </c>
      <c r="BA11" s="109">
        <f ca="true">+IF(AND(ISNUMBER(OFFSET('Hygiene Data'!$C$8,0,10*ROW('Hygiene Data'!C5))),'Data Summary'!DP11="Yes"),OFFSET('Hygiene Data'!$C$8,0,10*ROW('Hygiene Data'!C5)),NA())</f>
        <v>58.74616659759635</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f ca="true">+IF(AND(ISNUMBER(OFFSET('Hygiene Data'!$G$8,0,10*ROW('Hygiene Data'!G5))),'Data Summary'!EB11="Yes"),OFFSET('Hygiene Data'!$G$8,0,10*ROW('Hygiene Data'!G5)),NA())</f>
        <v>58.5</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f ca="true">+IF(AND(ISNUMBER(OFFSET('Hygiene Data'!$H$8,0,10*ROW('Hygiene Data'!H5))),'Data Summary'!EE11="Yes"),OFFSET('Hygiene Data'!$H$8,0,10*ROW('Hygiene Data'!H5)),NA())</f>
        <v>60</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EMIS08</v>
      </c>
      <c r="B12" s="57" t="str">
        <f ca="true">+IF(OFFSET('Water Data'!$A$3,0,10*ROW('Water Data'!A6))="",NA(),OFFSET('Water Data'!$A$3,0,10*ROW('Water Data'!A6)))</f>
        <v>EMIS</v>
      </c>
      <c r="C12" s="57">
        <f ca="true">+IF(OFFSET('Water Data'!$C$3,0,10*ROW('Water Data'!C6))="",NA(),OFFSET('Water Data'!$C$3,0,10*ROW('Water Data'!C6)))</f>
        <v>2008</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f ca="true">+IF(AND(ISNUMBER(OFFSET('Sanitation Data'!$C$11,0,10*ROW('Sanitation Data'!C6))),'Data Summary'!CM12="Yes"),OFFSET('Sanitation Data'!$C$11,0,10*ROW('Sanitation Data'!C6)),NA())</f>
        <v>52.366625463535229</v>
      </c>
      <c r="Y12" s="104" t="e">
        <f ca="true">+IF(AND(ISNUMBER(OFFSET('Sanitation Data'!$C$12,0,10*ROW('Sanitation Data'!C6))),'Data Summary'!CN12="Yes"),OFFSET('Sanitation Data'!$C$12,0,10*ROW('Sanitation Data'!C6)),NA())</f>
        <v>#N/A</v>
      </c>
      <c r="Z12" s="104">
        <f ca="true">+IF(AND(ISNUMBER(OFFSET('Sanitation Data'!$C$13,0,10*ROW('Sanitation Data'!C6))),'Data Summary'!CO12="Yes"),OFFSET('Sanitation Data'!$C$13,0,10*ROW('Sanitation Data'!C6)),NA())</f>
        <v>52.4</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f ca="true">+IF(AND(ISNUMBER(OFFSET('Sanitation Data'!$G$11,0,10*ROW('Sanitation Data'!G6))),'Data Summary'!DG12="Yes"),OFFSET('Sanitation Data'!$G$11,0,10*ROW('Sanitation Data'!G6)),NA())</f>
        <v>52.4</v>
      </c>
      <c r="AS12" s="104" t="e">
        <f ca="true">+IF(AND(ISNUMBER(OFFSET('Sanitation Data'!$G$12,0,10*ROW('Sanitation Data'!G6))),'Data Summary'!DH12="Yes"),OFFSET('Sanitation Data'!$G$12,0,10*ROW('Sanitation Data'!G6)),NA())</f>
        <v>#N/A</v>
      </c>
      <c r="AT12" s="104">
        <f ca="true">+IF(AND(ISNUMBER(OFFSET('Sanitation Data'!$G$13,0,10*ROW('Sanitation Data'!G6))),'Data Summary'!DI12="Yes"),OFFSET('Sanitation Data'!$G$13,0,10*ROW('Sanitation Data'!G6)),NA())</f>
        <v>52.4</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f ca="true">+IF(AND(ISNUMBER(OFFSET('Sanitation Data'!$H$11,0,10*ROW('Sanitation Data'!H6))),'Data Summary'!DL12="Yes"),OFFSET('Sanitation Data'!$H$11,0,10*ROW('Sanitation Data'!H6)),NA())</f>
        <v>52.2</v>
      </c>
      <c r="AX12" s="104" t="e">
        <f ca="true">+IF(AND(ISNUMBER(OFFSET('Sanitation Data'!$H$12,0,10*ROW('Sanitation Data'!H6))),'Data Summary'!DM12="Yes"),OFFSET('Sanitation Data'!$H$12,0,10*ROW('Sanitation Data'!H6)),NA())</f>
        <v>#N/A</v>
      </c>
      <c r="AY12" s="104">
        <f ca="true">+IF(AND(ISNUMBER(OFFSET('Sanitation Data'!$H$13,0,10*ROW('Sanitation Data'!H6))),'Data Summary'!DN12="Yes"),OFFSET('Sanitation Data'!$H$13,0,10*ROW('Sanitation Data'!H6)),NA())</f>
        <v>52.2</v>
      </c>
      <c r="AZ12" s="109" t="e">
        <f ca="true">+IF(AND(ISNUMBER(OFFSET('Hygiene Data'!$C$6,0,10*ROW('Hygiene Data'!C6))),'Data Summary'!DO12="Yes"),OFFSET('Hygiene Data'!$C$6,0,10*ROW('Hygiene Data'!C6)),NA())</f>
        <v>#N/A</v>
      </c>
      <c r="BA12" s="109">
        <f ca="true">+IF(AND(ISNUMBER(OFFSET('Hygiene Data'!$C$8,0,10*ROW('Hygiene Data'!C6))),'Data Summary'!DP12="Yes"),OFFSET('Hygiene Data'!$C$8,0,10*ROW('Hygiene Data'!C6)),NA())</f>
        <v>58.966872682323853</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f ca="true">+IF(AND(ISNUMBER(OFFSET('Hygiene Data'!$G$8,0,10*ROW('Hygiene Data'!G6))),'Data Summary'!EB12="Yes"),OFFSET('Hygiene Data'!$G$8,0,10*ROW('Hygiene Data'!G6)),NA())</f>
        <v>58.8</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f ca="true">+IF(AND(ISNUMBER(OFFSET('Hygiene Data'!$H$8,0,10*ROW('Hygiene Data'!H6))),'Data Summary'!EE12="Yes"),OFFSET('Hygiene Data'!$H$8,0,10*ROW('Hygiene Data'!H6)),NA())</f>
        <v>59.8</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EMIS09</v>
      </c>
      <c r="B13" s="57" t="str">
        <f ca="true">+IF(OFFSET('Water Data'!$A$3,0,10*ROW('Water Data'!A7))="",NA(),OFFSET('Water Data'!$A$3,0,10*ROW('Water Data'!A7)))</f>
        <v>EMIS</v>
      </c>
      <c r="C13" s="57">
        <f ca="true">+IF(OFFSET('Water Data'!$C$3,0,10*ROW('Water Data'!C7))="",NA(),OFFSET('Water Data'!$C$3,0,10*ROW('Water Data'!C7)))</f>
        <v>2009</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f ca="true">+IF(AND(ISNUMBER(OFFSET('Sanitation Data'!$C$11,0,10*ROW('Sanitation Data'!C7))),'Data Summary'!CM13="Yes"),OFFSET('Sanitation Data'!$C$11,0,10*ROW('Sanitation Data'!C7)),NA())</f>
        <v>51.801611915935517</v>
      </c>
      <c r="Y13" s="104" t="e">
        <f ca="true">+IF(AND(ISNUMBER(OFFSET('Sanitation Data'!$C$12,0,10*ROW('Sanitation Data'!C7))),'Data Summary'!CN13="Yes"),OFFSET('Sanitation Data'!$C$12,0,10*ROW('Sanitation Data'!C7)),NA())</f>
        <v>#N/A</v>
      </c>
      <c r="Z13" s="104">
        <f ca="true">+IF(AND(ISNUMBER(OFFSET('Sanitation Data'!$C$13,0,10*ROW('Sanitation Data'!C7))),'Data Summary'!CO13="Yes"),OFFSET('Sanitation Data'!$C$13,0,10*ROW('Sanitation Data'!C7)),NA())</f>
        <v>51.8</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f ca="true">+IF(AND(ISNUMBER(OFFSET('Sanitation Data'!$G$11,0,10*ROW('Sanitation Data'!G7))),'Data Summary'!DG13="Yes"),OFFSET('Sanitation Data'!$G$11,0,10*ROW('Sanitation Data'!G7)),NA())</f>
        <v>51.7</v>
      </c>
      <c r="AS13" s="104" t="e">
        <f ca="true">+IF(AND(ISNUMBER(OFFSET('Sanitation Data'!$G$12,0,10*ROW('Sanitation Data'!G7))),'Data Summary'!DH13="Yes"),OFFSET('Sanitation Data'!$G$12,0,10*ROW('Sanitation Data'!G7)),NA())</f>
        <v>#N/A</v>
      </c>
      <c r="AT13" s="104">
        <f ca="true">+IF(AND(ISNUMBER(OFFSET('Sanitation Data'!$G$13,0,10*ROW('Sanitation Data'!G7))),'Data Summary'!DI13="Yes"),OFFSET('Sanitation Data'!$G$13,0,10*ROW('Sanitation Data'!G7)),NA())</f>
        <v>51.7</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f ca="true">+IF(AND(ISNUMBER(OFFSET('Sanitation Data'!$H$11,0,10*ROW('Sanitation Data'!H7))),'Data Summary'!DL13="Yes"),OFFSET('Sanitation Data'!$H$11,0,10*ROW('Sanitation Data'!H7)),NA())</f>
        <v>52.3</v>
      </c>
      <c r="AX13" s="104" t="e">
        <f ca="true">+IF(AND(ISNUMBER(OFFSET('Sanitation Data'!$H$12,0,10*ROW('Sanitation Data'!H7))),'Data Summary'!DM13="Yes"),OFFSET('Sanitation Data'!$H$12,0,10*ROW('Sanitation Data'!H7)),NA())</f>
        <v>#N/A</v>
      </c>
      <c r="AY13" s="104">
        <f ca="true">+IF(AND(ISNUMBER(OFFSET('Sanitation Data'!$H$13,0,10*ROW('Sanitation Data'!H7))),'Data Summary'!DN13="Yes"),OFFSET('Sanitation Data'!$H$13,0,10*ROW('Sanitation Data'!H7)),NA())</f>
        <v>52.3</v>
      </c>
      <c r="AZ13" s="109" t="e">
        <f ca="true">+IF(AND(ISNUMBER(OFFSET('Hygiene Data'!$C$6,0,10*ROW('Hygiene Data'!C7))),'Data Summary'!DO13="Yes"),OFFSET('Hygiene Data'!$C$6,0,10*ROW('Hygiene Data'!C7)),NA())</f>
        <v>#N/A</v>
      </c>
      <c r="BA13" s="109">
        <f ca="true">+IF(AND(ISNUMBER(OFFSET('Hygiene Data'!$C$8,0,10*ROW('Hygiene Data'!C7))),'Data Summary'!DP13="Yes"),OFFSET('Hygiene Data'!$C$8,0,10*ROW('Hygiene Data'!C7)),NA())</f>
        <v>58.969353193225871</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f ca="true">+IF(AND(ISNUMBER(OFFSET('Hygiene Data'!$G$8,0,10*ROW('Hygiene Data'!G7))),'Data Summary'!EB13="Yes"),OFFSET('Hygiene Data'!$G$8,0,10*ROW('Hygiene Data'!G7)),NA())</f>
        <v>55.9</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f ca="true">+IF(AND(ISNUMBER(OFFSET('Hygiene Data'!$H$8,0,10*ROW('Hygiene Data'!H7))),'Data Summary'!EE13="Yes"),OFFSET('Hygiene Data'!$H$8,0,10*ROW('Hygiene Data'!H7)),NA())</f>
        <v>58.4</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EMIS10</v>
      </c>
      <c r="B14" s="57" t="str">
        <f ca="true">+IF(OFFSET('Water Data'!$A$3,0,10*ROW('Water Data'!A8))="",NA(),OFFSET('Water Data'!$A$3,0,10*ROW('Water Data'!A8)))</f>
        <v>EMIS</v>
      </c>
      <c r="C14" s="57">
        <f ca="true">+IF(OFFSET('Water Data'!$C$3,0,10*ROW('Water Data'!C8))="",NA(),OFFSET('Water Data'!$C$3,0,10*ROW('Water Data'!C8)))</f>
        <v>2010</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f ca="true">+IF(AND(ISNUMBER(OFFSET('Sanitation Data'!$C$11,0,10*ROW('Sanitation Data'!C8))),'Data Summary'!CM14="Yes"),OFFSET('Sanitation Data'!$C$11,0,10*ROW('Sanitation Data'!C8)),NA())</f>
        <v>55.056707317073183</v>
      </c>
      <c r="Y14" s="104" t="e">
        <f ca="true">+IF(AND(ISNUMBER(OFFSET('Sanitation Data'!$C$12,0,10*ROW('Sanitation Data'!C8))),'Data Summary'!CN14="Yes"),OFFSET('Sanitation Data'!$C$12,0,10*ROW('Sanitation Data'!C8)),NA())</f>
        <v>#N/A</v>
      </c>
      <c r="Z14" s="104">
        <f ca="true">+IF(AND(ISNUMBER(OFFSET('Sanitation Data'!$C$13,0,10*ROW('Sanitation Data'!C8))),'Data Summary'!CO14="Yes"),OFFSET('Sanitation Data'!$C$13,0,10*ROW('Sanitation Data'!C8)),NA())</f>
        <v>55.1</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f ca="true">+IF(AND(ISNUMBER(OFFSET('Sanitation Data'!$G$11,0,10*ROW('Sanitation Data'!G8))),'Data Summary'!DG14="Yes"),OFFSET('Sanitation Data'!$G$11,0,10*ROW('Sanitation Data'!G8)),NA())</f>
        <v>54.2</v>
      </c>
      <c r="AS14" s="104" t="e">
        <f ca="true">+IF(AND(ISNUMBER(OFFSET('Sanitation Data'!$G$12,0,10*ROW('Sanitation Data'!G8))),'Data Summary'!DH14="Yes"),OFFSET('Sanitation Data'!$G$12,0,10*ROW('Sanitation Data'!G8)),NA())</f>
        <v>#N/A</v>
      </c>
      <c r="AT14" s="104">
        <f ca="true">+IF(AND(ISNUMBER(OFFSET('Sanitation Data'!$G$13,0,10*ROW('Sanitation Data'!G8))),'Data Summary'!DI14="Yes"),OFFSET('Sanitation Data'!$G$13,0,10*ROW('Sanitation Data'!G8)),NA())</f>
        <v>54.2</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f ca="true">+IF(AND(ISNUMBER(OFFSET('Sanitation Data'!$H$11,0,10*ROW('Sanitation Data'!H8))),'Data Summary'!DL14="Yes"),OFFSET('Sanitation Data'!$H$11,0,10*ROW('Sanitation Data'!H8)),NA())</f>
        <v>59.2</v>
      </c>
      <c r="AX14" s="104" t="e">
        <f ca="true">+IF(AND(ISNUMBER(OFFSET('Sanitation Data'!$H$12,0,10*ROW('Sanitation Data'!H8))),'Data Summary'!DM14="Yes"),OFFSET('Sanitation Data'!$H$12,0,10*ROW('Sanitation Data'!H8)),NA())</f>
        <v>#N/A</v>
      </c>
      <c r="AY14" s="104">
        <f ca="true">+IF(AND(ISNUMBER(OFFSET('Sanitation Data'!$H$13,0,10*ROW('Sanitation Data'!H8))),'Data Summary'!DN14="Yes"),OFFSET('Sanitation Data'!$H$13,0,10*ROW('Sanitation Data'!H8)),NA())</f>
        <v>59.2</v>
      </c>
      <c r="AZ14" s="109" t="e">
        <f ca="true">+IF(AND(ISNUMBER(OFFSET('Hygiene Data'!$C$6,0,10*ROW('Hygiene Data'!C8))),'Data Summary'!DO14="Yes"),OFFSET('Hygiene Data'!$C$6,0,10*ROW('Hygiene Data'!C8)),NA())</f>
        <v>#N/A</v>
      </c>
      <c r="BA14" s="109">
        <f ca="true">+IF(AND(ISNUMBER(OFFSET('Hygiene Data'!$C$8,0,10*ROW('Hygiene Data'!C8))),'Data Summary'!DP14="Yes"),OFFSET('Hygiene Data'!$C$8,0,10*ROW('Hygiene Data'!C8)),NA())</f>
        <v>61.794085365853654</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f ca="true">+IF(AND(ISNUMBER(OFFSET('Hygiene Data'!$G$8,0,10*ROW('Hygiene Data'!G8))),'Data Summary'!EB14="Yes"),OFFSET('Hygiene Data'!$G$8,0,10*ROW('Hygiene Data'!G8)),NA())</f>
        <v>61.4</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f ca="true">+IF(AND(ISNUMBER(OFFSET('Hygiene Data'!$H$8,0,10*ROW('Hygiene Data'!H8))),'Data Summary'!EE14="Yes"),OFFSET('Hygiene Data'!$H$8,0,10*ROW('Hygiene Data'!H8)),NA())</f>
        <v>63.7</v>
      </c>
      <c r="BQ14" s="109" t="e">
        <f ca="true">+IF(AND(ISNUMBER(OFFSET('Hygiene Data'!$H$10,0,10*ROW('Hygiene Data'!H8))),'Data Summary'!EF14="Yes"),OFFSET('Hygiene Data'!$H$10,0,10*ROW('Hygiene Data'!H8)),NA())</f>
        <v>#N/A</v>
      </c>
    </row>
    <row r="15" x14ac:dyDescent="0.2">
      <c r="A15" s="57" t="str">
        <f ca="true">+IF(OFFSET('Water Data'!$B$1,0,10*ROW('Water Data'!B9))="",NA(),OFFSET('Water Data'!$B$1,0,10*ROW('Water Data'!B9)))</f>
        <v>EMIS11</v>
      </c>
      <c r="B15" s="57" t="str">
        <f ca="true">+IF(OFFSET('Water Data'!$A$3,0,10*ROW('Water Data'!A9))="",NA(),OFFSET('Water Data'!$A$3,0,10*ROW('Water Data'!A9)))</f>
        <v>EMIS</v>
      </c>
      <c r="C15" s="57">
        <f ca="true">+IF(OFFSET('Water Data'!$C$3,0,10*ROW('Water Data'!C9))="",NA(),OFFSET('Water Data'!$C$3,0,10*ROW('Water Data'!C9)))</f>
        <v>2011</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f ca="true">+IF(AND(ISNUMBER(OFFSET('Sanitation Data'!$C$11,0,10*ROW('Sanitation Data'!C9))),'Data Summary'!CM15="Yes"),OFFSET('Sanitation Data'!$C$11,0,10*ROW('Sanitation Data'!C9)),NA())</f>
        <v>56.869487750556793</v>
      </c>
      <c r="Y15" s="104" t="e">
        <f ca="true">+IF(AND(ISNUMBER(OFFSET('Sanitation Data'!$C$12,0,10*ROW('Sanitation Data'!C9))),'Data Summary'!CN15="Yes"),OFFSET('Sanitation Data'!$C$12,0,10*ROW('Sanitation Data'!C9)),NA())</f>
        <v>#N/A</v>
      </c>
      <c r="Z15" s="104">
        <f ca="true">+IF(AND(ISNUMBER(OFFSET('Sanitation Data'!$C$13,0,10*ROW('Sanitation Data'!C9))),'Data Summary'!CO15="Yes"),OFFSET('Sanitation Data'!$C$13,0,10*ROW('Sanitation Data'!C9)),NA())</f>
        <v>56.9</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f ca="true">+IF(AND(ISNUMBER(OFFSET('Sanitation Data'!$G$11,0,10*ROW('Sanitation Data'!G9))),'Data Summary'!DG15="Yes"),OFFSET('Sanitation Data'!$G$11,0,10*ROW('Sanitation Data'!G9)),NA())</f>
        <v>56.5</v>
      </c>
      <c r="AS15" s="104" t="e">
        <f ca="true">+IF(AND(ISNUMBER(OFFSET('Sanitation Data'!$G$12,0,10*ROW('Sanitation Data'!G9))),'Data Summary'!DH15="Yes"),OFFSET('Sanitation Data'!$G$12,0,10*ROW('Sanitation Data'!G9)),NA())</f>
        <v>#N/A</v>
      </c>
      <c r="AT15" s="104">
        <f ca="true">+IF(AND(ISNUMBER(OFFSET('Sanitation Data'!$G$13,0,10*ROW('Sanitation Data'!G9))),'Data Summary'!DI15="Yes"),OFFSET('Sanitation Data'!$G$13,0,10*ROW('Sanitation Data'!G9)),NA())</f>
        <v>56.5</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f ca="true">+IF(AND(ISNUMBER(OFFSET('Sanitation Data'!$H$11,0,10*ROW('Sanitation Data'!H9))),'Data Summary'!DL15="Yes"),OFFSET('Sanitation Data'!$H$11,0,10*ROW('Sanitation Data'!H9)),NA())</f>
        <v>58.6</v>
      </c>
      <c r="AX15" s="104" t="e">
        <f ca="true">+IF(AND(ISNUMBER(OFFSET('Sanitation Data'!$H$12,0,10*ROW('Sanitation Data'!H9))),'Data Summary'!DM15="Yes"),OFFSET('Sanitation Data'!$H$12,0,10*ROW('Sanitation Data'!H9)),NA())</f>
        <v>#N/A</v>
      </c>
      <c r="AY15" s="104">
        <f ca="true">+IF(AND(ISNUMBER(OFFSET('Sanitation Data'!$H$13,0,10*ROW('Sanitation Data'!H9))),'Data Summary'!DN15="Yes"),OFFSET('Sanitation Data'!$H$13,0,10*ROW('Sanitation Data'!H9)),NA())</f>
        <v>58.6</v>
      </c>
      <c r="AZ15" s="109" t="e">
        <f ca="true">+IF(AND(ISNUMBER(OFFSET('Hygiene Data'!$C$6,0,10*ROW('Hygiene Data'!C9))),'Data Summary'!DO15="Yes"),OFFSET('Hygiene Data'!$C$6,0,10*ROW('Hygiene Data'!C9)),NA())</f>
        <v>#N/A</v>
      </c>
      <c r="BA15" s="109">
        <f ca="true">+IF(AND(ISNUMBER(OFFSET('Hygiene Data'!$C$8,0,10*ROW('Hygiene Data'!C9))),'Data Summary'!DP15="Yes"),OFFSET('Hygiene Data'!$C$8,0,10*ROW('Hygiene Data'!C9)),NA())</f>
        <v>63.605567928730508</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f ca="true">+IF(AND(ISNUMBER(OFFSET('Hygiene Data'!$G$8,0,10*ROW('Hygiene Data'!G9))),'Data Summary'!EB15="Yes"),OFFSET('Hygiene Data'!$G$8,0,10*ROW('Hygiene Data'!G9)),NA())</f>
        <v>63.5</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f ca="true">+IF(AND(ISNUMBER(OFFSET('Hygiene Data'!$H$8,0,10*ROW('Hygiene Data'!H9))),'Data Summary'!EE15="Yes"),OFFSET('Hygiene Data'!$H$8,0,10*ROW('Hygiene Data'!H9)),NA())</f>
        <v>64.099999999999994</v>
      </c>
      <c r="BQ15" s="109" t="e">
        <f ca="true">+IF(AND(ISNUMBER(OFFSET('Hygiene Data'!$H$10,0,10*ROW('Hygiene Data'!H9))),'Data Summary'!EF15="Yes"),OFFSET('Hygiene Data'!$H$10,0,10*ROW('Hygiene Data'!H9)),NA())</f>
        <v>#N/A</v>
      </c>
    </row>
    <row r="16" x14ac:dyDescent="0.2">
      <c r="A16" s="57" t="str">
        <f ca="true">+IF(OFFSET('Water Data'!$B$1,0,10*ROW('Water Data'!B10))="",NA(),OFFSET('Water Data'!$B$1,0,10*ROW('Water Data'!B10)))</f>
        <v>LLECE13</v>
      </c>
      <c r="B16" s="57" t="str">
        <f ca="true">+IF(OFFSET('Water Data'!$A$3,0,10*ROW('Water Data'!A10))="",NA(),OFFSET('Water Data'!$A$3,0,10*ROW('Water Data'!A10)))</f>
        <v>Survey</v>
      </c>
      <c r="C16" s="57">
        <f ca="true">+IF(OFFSET('Water Data'!$C$3,0,10*ROW('Water Data'!C10))="",NA(),OFFSET('Water Data'!$C$3,0,10*ROW('Water Data'!C10)))</f>
        <v>2013</v>
      </c>
      <c r="D16" s="58" t="e">
        <f ca="true">+IF(AND(ISNUMBER(OFFSET('Water Data'!$C$5,0,10*ROW('Water Data'!C10))),'Data Summary'!BS16="Yes"),100-OFFSET('Water Data'!$C$5,0,10*ROW('Water Data'!C10)),NA())</f>
        <v>#N/A</v>
      </c>
      <c r="E16" s="58">
        <f ca="true">+IF(AND(ISNUMBER(OFFSET('Water Data'!$C$7,0,10*ROW('Water Data'!C10))),'Data Summary'!BT16="Yes"),OFFSET('Water Data'!$C$7,0,10*ROW('Water Data'!C10)),NA())</f>
        <v>96.92307692307692</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f ca="true">+IF(AND(ISNUMBER(OFFSET('Water Data'!$D$7,0,10*ROW('Water Data'!D10))),'Data Summary'!BW16="Yes"),OFFSET('Water Data'!$D$7,0,10*ROW('Water Data'!D10)),NA())</f>
        <v>96.686746987951807</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f ca="true">+IF(AND(ISNUMBER(OFFSET('Water Data'!$E$7,0,10*ROW('Water Data'!E10))),'Data Summary'!BZ16="Yes"),OFFSET('Water Data'!$E$7,0,10*ROW('Water Data'!E10)),NA())</f>
        <v>98.275862068965509</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f ca="true">+IF(AND(ISNUMBER(OFFSET('Water Data'!$G$7,0,10*ROW('Water Data'!G10))),'Data Summary'!CF16="Yes"),OFFSET('Water Data'!$G$7,0,10*ROW('Water Data'!G10)),NA())</f>
        <v>96.92307692307692</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str">
        <f ca="true">+IF(OFFSET('Water Data'!$B$1,0,10*ROW('Water Data'!B11))="",NA(),OFFSET('Water Data'!$B$1,0,10*ROW('Water Data'!B11)))</f>
        <v>EMIS14</v>
      </c>
      <c r="B17" s="57" t="str">
        <f ca="true">+IF(OFFSET('Water Data'!$A$3,0,10*ROW('Water Data'!A11))="",NA(),OFFSET('Water Data'!$A$3,0,10*ROW('Water Data'!A11)))</f>
        <v>EMIS</v>
      </c>
      <c r="C17" s="57">
        <f ca="true">+IF(OFFSET('Water Data'!$C$3,0,10*ROW('Water Data'!C11))="",NA(),OFFSET('Water Data'!$C$3,0,10*ROW('Water Data'!C11)))</f>
        <v>2014</v>
      </c>
      <c r="D17" s="58">
        <f ca="true">+IF(AND(ISNUMBER(OFFSET('Water Data'!$C$5,0,10*ROW('Water Data'!C11))),'Data Summary'!BS17="Yes"),100-OFFSET('Water Data'!$C$5,0,10*ROW('Water Data'!C11)),NA())</f>
        <v>99.66472677056619</v>
      </c>
      <c r="E17" s="58">
        <f ca="true">+IF(AND(ISNUMBER(OFFSET('Water Data'!$C$7,0,10*ROW('Water Data'!C11))),'Data Summary'!BT17="Yes"),OFFSET('Water Data'!$C$7,0,10*ROW('Water Data'!C11)),NA())</f>
        <v>87.790767409745513</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f ca="true">+IF(AND(ISNUMBER(OFFSET('Water Data'!$F$5,0,10*ROW('Water Data'!F11))),'Data Summary'!CB17="Yes"),100-OFFSET('Water Data'!$F$5,0,10*ROW('Water Data'!F11)),NA())</f>
        <v>100</v>
      </c>
      <c r="N17" s="58">
        <f ca="true">+IF(AND(ISNUMBER(OFFSET('Water Data'!$F$7,0,10*ROW('Water Data'!F11))),'Data Summary'!CC17="Yes"),OFFSET('Water Data'!$F$7,0,10*ROW('Water Data'!F11)),NA())</f>
        <v>96.875</v>
      </c>
      <c r="O17" s="58" t="e">
        <f ca="true">+IF(AND(ISNUMBER(OFFSET('Water Data'!$F$10,0,10*ROW('Water Data'!F11))),'Data Summary'!CD17="Yes"),OFFSET('Water Data'!$F$10,0,10*ROW('Water Data'!F11)),NA())</f>
        <v>#N/A</v>
      </c>
      <c r="P17" s="58">
        <f ca="true">+IF(AND(ISNUMBER(OFFSET('Water Data'!$G$5,0,10*ROW('Water Data'!G11))),'Data Summary'!CE17="Yes"),100-OFFSET('Water Data'!$G$5,0,10*ROW('Water Data'!G11)),NA())</f>
        <v>99.6</v>
      </c>
      <c r="Q17" s="58">
        <f ca="true">+IF(AND(ISNUMBER(OFFSET('Water Data'!$G$7,0,10*ROW('Water Data'!G11))),'Data Summary'!CF17="Yes"),OFFSET('Water Data'!$G$7,0,10*ROW('Water Data'!G11)),NA())</f>
        <v>86.2</v>
      </c>
      <c r="R17" s="58" t="e">
        <f ca="true">+IF(AND(ISNUMBER(OFFSET('Water Data'!$G$10,0,10*ROW('Water Data'!G11))),'Data Summary'!CG17="Yes"),OFFSET('Water Data'!$G$10,0,10*ROW('Water Data'!G11)),NA())</f>
        <v>#N/A</v>
      </c>
      <c r="S17" s="58">
        <f ca="true">+IF(AND(ISNUMBER(OFFSET('Water Data'!$H$5,0,10*ROW('Water Data'!H11))),'Data Summary'!CH17="Yes"),100-OFFSET('Water Data'!$H$5,0,10*ROW('Water Data'!H11)),NA())</f>
        <v>99.9</v>
      </c>
      <c r="T17" s="58">
        <f ca="true">+IF(AND(ISNUMBER(OFFSET('Water Data'!$H$7,0,10*ROW('Water Data'!H11))),'Data Summary'!CI17="Yes"),OFFSET('Water Data'!$H$7,0,10*ROW('Water Data'!H11)),NA())</f>
        <v>93.399999999999991</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f ca="true">+IF(AND(ISNUMBER(OFFSET('Sanitation Data'!$C$7,0,10*ROW('Sanitation Data'!C11))),'Data Summary'!CL17="Yes"),OFFSET('Sanitation Data'!$C$7,0,10*ROW('Sanitation Data'!C11)),NA())</f>
        <v>90.675872953245204</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f ca="true">+IF(AND(ISNUMBER(OFFSET('Sanitation Data'!$C$13,0,10*ROW('Sanitation Data'!C11))),'Data Summary'!CO17="Yes"),OFFSET('Sanitation Data'!$C$13,0,10*ROW('Sanitation Data'!C11)),NA())</f>
        <v>59.399348984020527</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f ca="true">+IF(AND(ISNUMBER(OFFSET('Sanitation Data'!$F$7,0,10*ROW('Sanitation Data'!F11))),'Data Summary'!DA17="Yes"),OFFSET('Sanitation Data'!$F$7,0,10*ROW('Sanitation Data'!F11)),NA())</f>
        <v>97.159090909090907</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f ca="true">+IF(AND(ISNUMBER(OFFSET('Sanitation Data'!$F$13,0,10*ROW('Sanitation Data'!F11))),'Data Summary'!DD17="Yes"),OFFSET('Sanitation Data'!$F$13,0,10*ROW('Sanitation Data'!F11)),NA())</f>
        <v>78.977272727272734</v>
      </c>
      <c r="AP17" s="104" t="e">
        <f ca="true">+IF(AND(ISNUMBER(OFFSET('Sanitation Data'!$G$5,0,10*ROW('Sanitation Data'!G11))),'Data Summary'!DE17="Yes"),100-OFFSET('Sanitation Data'!$G$5,0,10*ROW('Sanitation Data'!G11)),NA())</f>
        <v>#N/A</v>
      </c>
      <c r="AQ17" s="104">
        <f ca="true">+IF(AND(ISNUMBER(OFFSET('Sanitation Data'!$G$7,0,10*ROW('Sanitation Data'!G11))),'Data Summary'!DF17="Yes"),OFFSET('Sanitation Data'!$G$7,0,10*ROW('Sanitation Data'!G11)),NA())</f>
        <v>89.6</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f ca="true">+IF(AND(ISNUMBER(OFFSET('Sanitation Data'!$G$13,0,10*ROW('Sanitation Data'!G11))),'Data Summary'!DI17="Yes"),OFFSET('Sanitation Data'!$G$13,0,10*ROW('Sanitation Data'!G11)),NA())</f>
        <v>55.5</v>
      </c>
      <c r="AU17" s="104" t="e">
        <f ca="true">+IF(AND(ISNUMBER(OFFSET('Sanitation Data'!$H$5,0,10*ROW('Sanitation Data'!H11))),'Data Summary'!DJ17="Yes"),100-OFFSET('Sanitation Data'!$H$5,0,10*ROW('Sanitation Data'!H11)),NA())</f>
        <v>#N/A</v>
      </c>
      <c r="AV17" s="104">
        <f ca="true">+IF(AND(ISNUMBER(OFFSET('Sanitation Data'!$H$7,0,10*ROW('Sanitation Data'!H11))),'Data Summary'!DK17="Yes"),OFFSET('Sanitation Data'!$H$7,0,10*ROW('Sanitation Data'!H11)),NA())</f>
        <v>94.4</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f ca="true">+IF(AND(ISNUMBER(OFFSET('Sanitation Data'!$H$13,0,10*ROW('Sanitation Data'!H11))),'Data Summary'!DN17="Yes"),OFFSET('Sanitation Data'!$H$13,0,10*ROW('Sanitation Data'!H11)),NA())</f>
        <v>73.7</v>
      </c>
      <c r="AZ17" s="109">
        <f ca="true">+IF(AND(ISNUMBER(OFFSET('Hygiene Data'!$C$6,0,10*ROW('Hygiene Data'!C11))),'Data Summary'!DO17="Yes"),OFFSET('Hygiene Data'!$C$6,0,10*ROW('Hygiene Data'!C11)),NA())</f>
        <v>79.508482935490221</v>
      </c>
      <c r="BA17" s="109">
        <f ca="true">+IF(AND(ISNUMBER(OFFSET('Hygiene Data'!$C$8,0,10*ROW('Hygiene Data'!C11))),'Data Summary'!DP17="Yes"),OFFSET('Hygiene Data'!$C$8,0,10*ROW('Hygiene Data'!C11)),NA())</f>
        <v>59.783093312290404</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f ca="true">+IF(AND(ISNUMBER(OFFSET('Hygiene Data'!$F$6,0,10*ROW('Hygiene Data'!F11))),'Data Summary'!DX17="Yes"),OFFSET('Hygiene Data'!$F$6,0,10*ROW('Hygiene Data'!F11)),NA())</f>
        <v>95.454545454545453</v>
      </c>
      <c r="BJ17" s="109">
        <f ca="true">+IF(AND(ISNUMBER(OFFSET('Hygiene Data'!$F$8,0,10*ROW('Hygiene Data'!F11))),'Data Summary'!DY17="Yes"),OFFSET('Hygiene Data'!$F$8,0,10*ROW('Hygiene Data'!F11)),NA())</f>
        <v>79.545454545454547</v>
      </c>
      <c r="BK17" s="109" t="e">
        <f ca="true">+IF(AND(ISNUMBER(OFFSET('Hygiene Data'!$F$10,0,10*ROW('Hygiene Data'!F11))),'Data Summary'!DZ17="Yes"),OFFSET('Hygiene Data'!$F$10,0,10*ROW('Hygiene Data'!F11)),NA())</f>
        <v>#N/A</v>
      </c>
      <c r="BL17" s="109">
        <f ca="true">+IF(AND(ISNUMBER(OFFSET('Hygiene Data'!$G$6,0,10*ROW('Hygiene Data'!G11))),'Data Summary'!EA17="Yes"),OFFSET('Hygiene Data'!$G$6,0,10*ROW('Hygiene Data'!G11)),NA())</f>
        <v>76.599999999999994</v>
      </c>
      <c r="BM17" s="109">
        <f ca="true">+IF(AND(ISNUMBER(OFFSET('Hygiene Data'!$G$8,0,10*ROW('Hygiene Data'!G11))),'Data Summary'!EB17="Yes"),OFFSET('Hygiene Data'!$G$8,0,10*ROW('Hygiene Data'!G11)),NA())</f>
        <v>56</v>
      </c>
      <c r="BN17" s="109" t="e">
        <f ca="true">+IF(AND(ISNUMBER(OFFSET('Hygiene Data'!$G$10,0,10*ROW('Hygiene Data'!G11))),'Data Summary'!EC17="Yes"),OFFSET('Hygiene Data'!$G$10,0,10*ROW('Hygiene Data'!G11)),NA())</f>
        <v>#N/A</v>
      </c>
      <c r="BO17" s="109">
        <f ca="true">+IF(AND(ISNUMBER(OFFSET('Hygiene Data'!$H$6,0,10*ROW('Hygiene Data'!H11))),'Data Summary'!ED17="Yes"),OFFSET('Hygiene Data'!$H$6,0,10*ROW('Hygiene Data'!H11)),NA())</f>
        <v>89.9</v>
      </c>
      <c r="BP17" s="109">
        <f ca="true">+IF(AND(ISNUMBER(OFFSET('Hygiene Data'!$H$8,0,10*ROW('Hygiene Data'!H11))),'Data Summary'!EE17="Yes"),OFFSET('Hygiene Data'!$H$8,0,10*ROW('Hygiene Data'!H11)),NA())</f>
        <v>73.5</v>
      </c>
      <c r="BQ17" s="109" t="e">
        <f ca="true">+IF(AND(ISNUMBER(OFFSET('Hygiene Data'!$H$10,0,10*ROW('Hygiene Data'!H11))),'Data Summary'!EF17="Yes"),OFFSET('Hygiene Data'!$H$10,0,10*ROW('Hygiene Data'!H11)),NA())</f>
        <v>#N/A</v>
      </c>
    </row>
    <row r="18" x14ac:dyDescent="0.2">
      <c r="A18" s="57" t="str">
        <f ca="true">+IF(OFFSET('Water Data'!$B$1,0,10*ROW('Water Data'!B12))="",NA(),OFFSET('Water Data'!$B$1,0,10*ROW('Water Data'!B12)))</f>
        <v>EMIS15</v>
      </c>
      <c r="B18" s="57" t="str">
        <f ca="true">+IF(OFFSET('Water Data'!$A$3,0,10*ROW('Water Data'!A12))="",NA(),OFFSET('Water Data'!$A$3,0,10*ROW('Water Data'!A12)))</f>
        <v>EMIS</v>
      </c>
      <c r="C18" s="57">
        <f ca="true">+IF(OFFSET('Water Data'!$C$3,0,10*ROW('Water Data'!C12))="",NA(),OFFSET('Water Data'!$C$3,0,10*ROW('Water Data'!C12)))</f>
        <v>2015</v>
      </c>
      <c r="D18" s="58">
        <f ca="true">+IF(AND(ISNUMBER(OFFSET('Water Data'!$C$5,0,10*ROW('Water Data'!C12))),'Data Summary'!BS18="Yes"),100-OFFSET('Water Data'!$C$5,0,10*ROW('Water Data'!C12)),NA())</f>
        <v>99.789661283970062</v>
      </c>
      <c r="E18" s="58">
        <f ca="true">+IF(AND(ISNUMBER(OFFSET('Water Data'!$C$7,0,10*ROW('Water Data'!C12))),'Data Summary'!BT18="Yes"),OFFSET('Water Data'!$C$7,0,10*ROW('Water Data'!C12)),NA())</f>
        <v>87.904336352894816</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f ca="true">+IF(AND(ISNUMBER(OFFSET('Water Data'!$F$5,0,10*ROW('Water Data'!F12))),'Data Summary'!CB18="Yes"),100-OFFSET('Water Data'!$F$5,0,10*ROW('Water Data'!F12)),NA())</f>
        <v>100</v>
      </c>
      <c r="N18" s="58">
        <f ca="true">+IF(AND(ISNUMBER(OFFSET('Water Data'!$F$7,0,10*ROW('Water Data'!F12))),'Data Summary'!CC18="Yes"),OFFSET('Water Data'!$F$7,0,10*ROW('Water Data'!F12)),NA())</f>
        <v>99.12</v>
      </c>
      <c r="O18" s="58" t="e">
        <f ca="true">+IF(AND(ISNUMBER(OFFSET('Water Data'!$F$10,0,10*ROW('Water Data'!F12))),'Data Summary'!CD18="Yes"),OFFSET('Water Data'!$F$10,0,10*ROW('Water Data'!F12)),NA())</f>
        <v>#N/A</v>
      </c>
      <c r="P18" s="58">
        <f ca="true">+IF(AND(ISNUMBER(OFFSET('Water Data'!$G$5,0,10*ROW('Water Data'!G12))),'Data Summary'!CE18="Yes"),100-OFFSET('Water Data'!$G$5,0,10*ROW('Water Data'!G12)),NA())</f>
        <v>99.8</v>
      </c>
      <c r="Q18" s="58">
        <f ca="true">+IF(AND(ISNUMBER(OFFSET('Water Data'!$G$7,0,10*ROW('Water Data'!G12))),'Data Summary'!CF18="Yes"),OFFSET('Water Data'!$G$7,0,10*ROW('Water Data'!G12)),NA())</f>
        <v>86.1</v>
      </c>
      <c r="R18" s="58" t="e">
        <f ca="true">+IF(AND(ISNUMBER(OFFSET('Water Data'!$G$10,0,10*ROW('Water Data'!G12))),'Data Summary'!CG18="Yes"),OFFSET('Water Data'!$G$10,0,10*ROW('Water Data'!G12)),NA())</f>
        <v>#N/A</v>
      </c>
      <c r="S18" s="58">
        <f ca="true">+IF(AND(ISNUMBER(OFFSET('Water Data'!$H$5,0,10*ROW('Water Data'!H12))),'Data Summary'!CH18="Yes"),100-OFFSET('Water Data'!$H$5,0,10*ROW('Water Data'!H12)),NA())</f>
        <v>99.7</v>
      </c>
      <c r="T18" s="58">
        <f ca="true">+IF(AND(ISNUMBER(OFFSET('Water Data'!$H$7,0,10*ROW('Water Data'!H12))),'Data Summary'!CI18="Yes"),OFFSET('Water Data'!$H$7,0,10*ROW('Water Data'!H12)),NA())</f>
        <v>94.100000000000009</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f ca="true">+IF(AND(ISNUMBER(OFFSET('Sanitation Data'!$C$7,0,10*ROW('Sanitation Data'!C12))),'Data Summary'!CL18="Yes"),OFFSET('Sanitation Data'!$C$7,0,10*ROW('Sanitation Data'!C12)),NA())</f>
        <v>90.063509255612431</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f ca="true">+IF(AND(ISNUMBER(OFFSET('Sanitation Data'!$C$13,0,10*ROW('Sanitation Data'!C12))),'Data Summary'!CO18="Yes"),OFFSET('Sanitation Data'!$C$13,0,10*ROW('Sanitation Data'!C12)),NA())</f>
        <v>72.394860181173684</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f ca="true">+IF(AND(ISNUMBER(OFFSET('Sanitation Data'!$F$7,0,10*ROW('Sanitation Data'!F12))),'Data Summary'!DA18="Yes"),OFFSET('Sanitation Data'!$F$7,0,10*ROW('Sanitation Data'!F12)),NA())</f>
        <v>97.076023391812853</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f ca="true">+IF(AND(ISNUMBER(OFFSET('Sanitation Data'!$F$13,0,10*ROW('Sanitation Data'!F12))),'Data Summary'!DD18="Yes"),OFFSET('Sanitation Data'!$F$13,0,10*ROW('Sanitation Data'!F12)),NA())</f>
        <v>93.567251461988292</v>
      </c>
      <c r="AP18" s="104" t="e">
        <f ca="true">+IF(AND(ISNUMBER(OFFSET('Sanitation Data'!$G$5,0,10*ROW('Sanitation Data'!G12))),'Data Summary'!DE18="Yes"),100-OFFSET('Sanitation Data'!$G$5,0,10*ROW('Sanitation Data'!G12)),NA())</f>
        <v>#N/A</v>
      </c>
      <c r="AQ18" s="104">
        <f ca="true">+IF(AND(ISNUMBER(OFFSET('Sanitation Data'!$G$7,0,10*ROW('Sanitation Data'!G12))),'Data Summary'!DF18="Yes"),OFFSET('Sanitation Data'!$G$7,0,10*ROW('Sanitation Data'!G12)),NA())</f>
        <v>88.6</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f ca="true">+IF(AND(ISNUMBER(OFFSET('Sanitation Data'!$G$13,0,10*ROW('Sanitation Data'!G12))),'Data Summary'!DI18="Yes"),OFFSET('Sanitation Data'!$G$13,0,10*ROW('Sanitation Data'!G12)),NA())</f>
        <v>68.3</v>
      </c>
      <c r="AU18" s="104" t="e">
        <f ca="true">+IF(AND(ISNUMBER(OFFSET('Sanitation Data'!$H$5,0,10*ROW('Sanitation Data'!H12))),'Data Summary'!DJ18="Yes"),100-OFFSET('Sanitation Data'!$H$5,0,10*ROW('Sanitation Data'!H12)),NA())</f>
        <v>#N/A</v>
      </c>
      <c r="AV18" s="104">
        <f ca="true">+IF(AND(ISNUMBER(OFFSET('Sanitation Data'!$H$7,0,10*ROW('Sanitation Data'!H12))),'Data Summary'!DK18="Yes"),OFFSET('Sanitation Data'!$H$7,0,10*ROW('Sanitation Data'!H12)),NA())</f>
        <v>95.5</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f ca="true">+IF(AND(ISNUMBER(OFFSET('Sanitation Data'!$H$13,0,10*ROW('Sanitation Data'!H12))),'Data Summary'!DN18="Yes"),OFFSET('Sanitation Data'!$H$13,0,10*ROW('Sanitation Data'!H12)),NA())</f>
        <v>87.3</v>
      </c>
      <c r="AZ18" s="109">
        <f ca="true">+IF(AND(ISNUMBER(OFFSET('Hygiene Data'!$C$6,0,10*ROW('Hygiene Data'!C12))),'Data Summary'!DO18="Yes"),OFFSET('Hygiene Data'!$C$6,0,10*ROW('Hygiene Data'!C12)),NA())</f>
        <v>80.105494289090188</v>
      </c>
      <c r="BA18" s="109">
        <f ca="true">+IF(AND(ISNUMBER(OFFSET('Hygiene Data'!$C$8,0,10*ROW('Hygiene Data'!C12))),'Data Summary'!DP18="Yes"),OFFSET('Hygiene Data'!$C$8,0,10*ROW('Hygiene Data'!C12)),NA())</f>
        <v>74.973276880661672</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f ca="true">+IF(AND(ISNUMBER(OFFSET('Hygiene Data'!$F$6,0,10*ROW('Hygiene Data'!F12))),'Data Summary'!DX18="Yes"),OFFSET('Hygiene Data'!$F$6,0,10*ROW('Hygiene Data'!F12)),NA())</f>
        <v>90.643274853801174</v>
      </c>
      <c r="BJ18" s="109">
        <f ca="true">+IF(AND(ISNUMBER(OFFSET('Hygiene Data'!$F$8,0,10*ROW('Hygiene Data'!F12))),'Data Summary'!DY18="Yes"),OFFSET('Hygiene Data'!$F$8,0,10*ROW('Hygiene Data'!F12)),NA())</f>
        <v>89.473684210526315</v>
      </c>
      <c r="BK18" s="109" t="e">
        <f ca="true">+IF(AND(ISNUMBER(OFFSET('Hygiene Data'!$F$10,0,10*ROW('Hygiene Data'!F12))),'Data Summary'!DZ18="Yes"),OFFSET('Hygiene Data'!$F$10,0,10*ROW('Hygiene Data'!F12)),NA())</f>
        <v>#N/A</v>
      </c>
      <c r="BL18" s="109">
        <f ca="true">+IF(AND(ISNUMBER(OFFSET('Hygiene Data'!$G$6,0,10*ROW('Hygiene Data'!G12))),'Data Summary'!EA18="Yes"),OFFSET('Hygiene Data'!$G$6,0,10*ROW('Hygiene Data'!G12)),NA())</f>
        <v>77.3</v>
      </c>
      <c r="BM18" s="109">
        <f ca="true">+IF(AND(ISNUMBER(OFFSET('Hygiene Data'!$G$8,0,10*ROW('Hygiene Data'!G12))),'Data Summary'!EB18="Yes"),OFFSET('Hygiene Data'!$G$8,0,10*ROW('Hygiene Data'!G12)),NA())</f>
        <v>71.8</v>
      </c>
      <c r="BN18" s="109" t="e">
        <f ca="true">+IF(AND(ISNUMBER(OFFSET('Hygiene Data'!$G$10,0,10*ROW('Hygiene Data'!G12))),'Data Summary'!EC18="Yes"),OFFSET('Hygiene Data'!$G$10,0,10*ROW('Hygiene Data'!G12)),NA())</f>
        <v>#N/A</v>
      </c>
      <c r="BO18" s="109">
        <f ca="true">+IF(AND(ISNUMBER(OFFSET('Hygiene Data'!$H$6,0,10*ROW('Hygiene Data'!H12))),'Data Summary'!ED18="Yes"),OFFSET('Hygiene Data'!$H$6,0,10*ROW('Hygiene Data'!H12)),NA())</f>
        <v>91.1</v>
      </c>
      <c r="BP18" s="109">
        <f ca="true">+IF(AND(ISNUMBER(OFFSET('Hygiene Data'!$H$8,0,10*ROW('Hygiene Data'!H12))),'Data Summary'!EE18="Yes"),OFFSET('Hygiene Data'!$H$8,0,10*ROW('Hygiene Data'!H12)),NA())</f>
        <v>86.9</v>
      </c>
      <c r="BQ18" s="109" t="e">
        <f ca="true">+IF(AND(ISNUMBER(OFFSET('Hygiene Data'!$H$10,0,10*ROW('Hygiene Data'!H12))),'Data Summary'!EF18="Yes"),OFFSET('Hygiene Data'!$H$10,0,10*ROW('Hygiene Data'!H12)),NA())</f>
        <v>#N/A</v>
      </c>
    </row>
    <row r="19" x14ac:dyDescent="0.2">
      <c r="A19" s="57" t="str">
        <f ca="true">+IF(OFFSET('Water Data'!$B$1,0,10*ROW('Water Data'!B13))="",NA(),OFFSET('Water Data'!$B$1,0,10*ROW('Water Data'!B13)))</f>
        <v>EMIS16</v>
      </c>
      <c r="B19" s="57" t="str">
        <f ca="true">+IF(OFFSET('Water Data'!$A$3,0,10*ROW('Water Data'!A13))="",NA(),OFFSET('Water Data'!$A$3,0,10*ROW('Water Data'!A13)))</f>
        <v>EMIS</v>
      </c>
      <c r="C19" s="57">
        <f ca="true">+IF(OFFSET('Water Data'!$C$3,0,10*ROW('Water Data'!C13))="",NA(),OFFSET('Water Data'!$C$3,0,10*ROW('Water Data'!C13)))</f>
        <v>2016</v>
      </c>
      <c r="D19" s="58">
        <f ca="true">+IF(AND(ISNUMBER(OFFSET('Water Data'!$C$5,0,10*ROW('Water Data'!C13))),'Data Summary'!BS19="Yes"),100-OFFSET('Water Data'!$C$5,0,10*ROW('Water Data'!C13)),NA())</f>
        <v>99.761788936837974</v>
      </c>
      <c r="E19" s="58">
        <f ca="true">+IF(AND(ISNUMBER(OFFSET('Water Data'!$C$7,0,10*ROW('Water Data'!C13))),'Data Summary'!BT19="Yes"),OFFSET('Water Data'!$C$7,0,10*ROW('Water Data'!C13)),NA())</f>
        <v>89.186246233817172</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f ca="true">+IF(AND(ISNUMBER(OFFSET('Water Data'!$F$5,0,10*ROW('Water Data'!F13))),'Data Summary'!CB19="Yes"),100-OFFSET('Water Data'!$F$5,0,10*ROW('Water Data'!F13)),NA())</f>
        <v>100</v>
      </c>
      <c r="N19" s="58">
        <f ca="true">+IF(AND(ISNUMBER(OFFSET('Water Data'!$F$7,0,10*ROW('Water Data'!F13))),'Data Summary'!CC19="Yes"),OFFSET('Water Data'!$F$7,0,10*ROW('Water Data'!F13)),NA())</f>
        <v>97.035700000000006</v>
      </c>
      <c r="O19" s="58" t="e">
        <f ca="true">+IF(AND(ISNUMBER(OFFSET('Water Data'!$F$10,0,10*ROW('Water Data'!F13))),'Data Summary'!CD19="Yes"),OFFSET('Water Data'!$F$10,0,10*ROW('Water Data'!F13)),NA())</f>
        <v>#N/A</v>
      </c>
      <c r="P19" s="58">
        <f ca="true">+IF(AND(ISNUMBER(OFFSET('Water Data'!$G$5,0,10*ROW('Water Data'!G13))),'Data Summary'!CE19="Yes"),100-OFFSET('Water Data'!$G$5,0,10*ROW('Water Data'!G13)),NA())</f>
        <v>99.7</v>
      </c>
      <c r="Q19" s="58">
        <f ca="true">+IF(AND(ISNUMBER(OFFSET('Water Data'!$G$7,0,10*ROW('Water Data'!G13))),'Data Summary'!CF19="Yes"),OFFSET('Water Data'!$G$7,0,10*ROW('Water Data'!G13)),NA())</f>
        <v>87.8</v>
      </c>
      <c r="R19" s="58" t="e">
        <f ca="true">+IF(AND(ISNUMBER(OFFSET('Water Data'!$G$10,0,10*ROW('Water Data'!G13))),'Data Summary'!CG19="Yes"),OFFSET('Water Data'!$G$10,0,10*ROW('Water Data'!G13)),NA())</f>
        <v>#N/A</v>
      </c>
      <c r="S19" s="58">
        <f ca="true">+IF(AND(ISNUMBER(OFFSET('Water Data'!$H$5,0,10*ROW('Water Data'!H13))),'Data Summary'!CH19="Yes"),100-OFFSET('Water Data'!$H$5,0,10*ROW('Water Data'!H13)),NA())</f>
        <v>100</v>
      </c>
      <c r="T19" s="58">
        <f ca="true">+IF(AND(ISNUMBER(OFFSET('Water Data'!$H$7,0,10*ROW('Water Data'!H13))),'Data Summary'!CI19="Yes"),OFFSET('Water Data'!$H$7,0,10*ROW('Water Data'!H13)),NA())</f>
        <v>94.049999999999983</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f ca="true">+IF(AND(ISNUMBER(OFFSET('Sanitation Data'!$C$7,0,10*ROW('Sanitation Data'!C13))),'Data Summary'!CL19="Yes"),OFFSET('Sanitation Data'!$C$7,0,10*ROW('Sanitation Data'!C13)),NA())</f>
        <v>88.962010908228592</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f ca="true">+IF(AND(ISNUMBER(OFFSET('Sanitation Data'!$C$13,0,10*ROW('Sanitation Data'!C13))),'Data Summary'!CO19="Yes"),OFFSET('Sanitation Data'!$C$13,0,10*ROW('Sanitation Data'!C13)),NA())</f>
        <v>72.285321318472867</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f ca="true">+IF(AND(ISNUMBER(OFFSET('Sanitation Data'!$F$7,0,10*ROW('Sanitation Data'!F13))),'Data Summary'!DA19="Yes"),OFFSET('Sanitation Data'!$F$7,0,10*ROW('Sanitation Data'!F13)),NA())</f>
        <v>97.633136094674555</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f ca="true">+IF(AND(ISNUMBER(OFFSET('Sanitation Data'!$F$13,0,10*ROW('Sanitation Data'!F13))),'Data Summary'!DD19="Yes"),OFFSET('Sanitation Data'!$F$13,0,10*ROW('Sanitation Data'!F13)),NA())</f>
        <v>93.491124260355036</v>
      </c>
      <c r="AP19" s="104" t="e">
        <f ca="true">+IF(AND(ISNUMBER(OFFSET('Sanitation Data'!$G$5,0,10*ROW('Sanitation Data'!G13))),'Data Summary'!DE19="Yes"),100-OFFSET('Sanitation Data'!$G$5,0,10*ROW('Sanitation Data'!G13)),NA())</f>
        <v>#N/A</v>
      </c>
      <c r="AQ19" s="104">
        <f ca="true">+IF(AND(ISNUMBER(OFFSET('Sanitation Data'!$G$7,0,10*ROW('Sanitation Data'!G13))),'Data Summary'!DF19="Yes"),OFFSET('Sanitation Data'!$G$7,0,10*ROW('Sanitation Data'!G13)),NA())</f>
        <v>88.6</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f ca="true">+IF(AND(ISNUMBER(OFFSET('Sanitation Data'!$G$13,0,10*ROW('Sanitation Data'!G13))),'Data Summary'!DI19="Yes"),OFFSET('Sanitation Data'!$G$13,0,10*ROW('Sanitation Data'!G13)),NA())</f>
        <v>71.400000000000006</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f ca="true">+IF(AND(ISNUMBER(OFFSET('Hygiene Data'!$C$6,0,10*ROW('Hygiene Data'!C13))),'Data Summary'!DO19="Yes"),OFFSET('Hygiene Data'!$C$6,0,10*ROW('Hygiene Data'!C13)),NA())</f>
        <v>80.827507706900647</v>
      </c>
      <c r="BA19" s="109">
        <f ca="true">+IF(AND(ISNUMBER(OFFSET('Hygiene Data'!$C$8,0,10*ROW('Hygiene Data'!C13))),'Data Summary'!DP19="Yes"),OFFSET('Hygiene Data'!$C$8,0,10*ROW('Hygiene Data'!C13)),NA())</f>
        <v>76.389281479724929</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f ca="true">+IF(AND(ISNUMBER(OFFSET('Hygiene Data'!$F$6,0,10*ROW('Hygiene Data'!F13))),'Data Summary'!DX19="Yes"),OFFSET('Hygiene Data'!$F$6,0,10*ROW('Hygiene Data'!F13)),NA())</f>
        <v>95.857988165680467</v>
      </c>
      <c r="BJ19" s="109">
        <f ca="true">+IF(AND(ISNUMBER(OFFSET('Hygiene Data'!$F$8,0,10*ROW('Hygiene Data'!F13))),'Data Summary'!DY19="Yes"),OFFSET('Hygiene Data'!$F$8,0,10*ROW('Hygiene Data'!F13)),NA())</f>
        <v>92.899408284023664</v>
      </c>
      <c r="BK19" s="109" t="e">
        <f ca="true">+IF(AND(ISNUMBER(OFFSET('Hygiene Data'!$F$10,0,10*ROW('Hygiene Data'!F13))),'Data Summary'!DZ19="Yes"),OFFSET('Hygiene Data'!$F$10,0,10*ROW('Hygiene Data'!F13)),NA())</f>
        <v>#N/A</v>
      </c>
      <c r="BL19" s="109">
        <f ca="true">+IF(AND(ISNUMBER(OFFSET('Hygiene Data'!$G$6,0,10*ROW('Hygiene Data'!G13))),'Data Summary'!EA19="Yes"),OFFSET('Hygiene Data'!$G$6,0,10*ROW('Hygiene Data'!G13)),NA())</f>
        <v>80.2</v>
      </c>
      <c r="BM19" s="109">
        <f ca="true">+IF(AND(ISNUMBER(OFFSET('Hygiene Data'!$G$8,0,10*ROW('Hygiene Data'!G13))),'Data Summary'!EB19="Yes"),OFFSET('Hygiene Data'!$G$8,0,10*ROW('Hygiene Data'!G13)),NA())</f>
        <v>75.7</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str">
        <f ca="true">+IF(OFFSET('Water Data'!$B$1,0,10*ROW('Water Data'!B14))="",NA(),OFFSET('Water Data'!$B$1,0,10*ROW('Water Data'!B14)))</f>
        <v>UIS16</v>
      </c>
      <c r="B20" s="57" t="str">
        <f ca="true">+IF(OFFSET('Water Data'!$A$3,0,10*ROW('Water Data'!A14))="",NA(),OFFSET('Water Data'!$A$3,0,10*ROW('Water Data'!A14)))</f>
        <v>Other</v>
      </c>
      <c r="C20" s="57">
        <f ca="true">+IF(OFFSET('Water Data'!$C$3,0,10*ROW('Water Data'!C14))="",NA(),OFFSET('Water Data'!$C$3,0,10*ROW('Water Data'!C14)))</f>
        <v>2016</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f ca="true">+IF(AND(ISNUMBER(OFFSET('Water Data'!$C$10,0,10*ROW('Water Data'!C14))),'Data Summary'!BU20="Yes"),OFFSET('Water Data'!$C$10,0,10*ROW('Water Data'!C14)),NA())</f>
        <v>81.81</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f ca="true">+IF(AND(ISNUMBER(OFFSET('Water Data'!$G$10,0,10*ROW('Water Data'!G14))),'Data Summary'!CG20="Yes"),OFFSET('Water Data'!$G$10,0,10*ROW('Water Data'!G14)),NA())</f>
        <v>85.03</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f ca="true">+IF(AND(ISNUMBER(OFFSET('Water Data'!$H$10,0,10*ROW('Water Data'!H14))),'Data Summary'!CJ20="Yes"),OFFSET('Water Data'!$H$10,0,10*ROW('Water Data'!H14)),NA())</f>
        <v>78.02</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f ca="true">+IF(AND(ISNUMBER(OFFSET('Sanitation Data'!$C$13,0,10*ROW('Sanitation Data'!C14))),'Data Summary'!CO20="Yes"),OFFSET('Sanitation Data'!$C$13,0,10*ROW('Sanitation Data'!C14)),NA())</f>
        <v>79.569999999999993</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f ca="true">+IF(AND(ISNUMBER(OFFSET('Sanitation Data'!$G$13,0,10*ROW('Sanitation Data'!G14))),'Data Summary'!DI20="Yes"),OFFSET('Sanitation Data'!$G$13,0,10*ROW('Sanitation Data'!G14)),NA())</f>
        <v>82.94</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f ca="true">+IF(AND(ISNUMBER(OFFSET('Sanitation Data'!$H$13,0,10*ROW('Sanitation Data'!H14))),'Data Summary'!DN20="Yes"),OFFSET('Sanitation Data'!$H$13,0,10*ROW('Sanitation Data'!H14)),NA())</f>
        <v>75.599999999999994</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f ca="true">+IF(AND(ISNUMBER(OFFSET('Hygiene Data'!$C$10,0,10*ROW('Hygiene Data'!C14))),'Data Summary'!DQ20="Yes"),OFFSET('Hygiene Data'!$C$10,0,10*ROW('Hygiene Data'!C14)),NA())</f>
        <v>78.099999999999994</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f ca="true">+IF(AND(ISNUMBER(OFFSET('Hygiene Data'!$G$10,0,10*ROW('Hygiene Data'!G14))),'Data Summary'!EC20="Yes"),OFFSET('Hygiene Data'!$G$10,0,10*ROW('Hygiene Data'!G14)),NA())</f>
        <v>80.27</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f ca="true">+IF(AND(ISNUMBER(OFFSET('Hygiene Data'!$H$10,0,10*ROW('Hygiene Data'!H14))),'Data Summary'!EF20="Yes"),OFFSET('Hygiene Data'!$H$10,0,10*ROW('Hygiene Data'!H14)),NA())</f>
        <v>75.55</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83" t="s">
        <v>219</v>
      </c>
      <c r="B1" s="584"/>
      <c r="C1" s="584"/>
      <c r="D1" s="584"/>
      <c r="E1" s="585" t="s">
        <v>53</v>
      </c>
      <c r="F1" s="586"/>
      <c r="G1" s="586"/>
      <c r="H1" s="586"/>
      <c r="I1" s="587"/>
      <c r="J1" s="588" t="s">
        <v>10</v>
      </c>
      <c r="K1" s="588"/>
      <c r="L1" s="588"/>
      <c r="M1" s="588"/>
      <c r="N1" s="588"/>
      <c r="O1" s="580" t="s">
        <v>11</v>
      </c>
      <c r="P1" s="581"/>
      <c r="Q1" s="581"/>
      <c r="R1" s="581"/>
      <c r="S1" s="582"/>
    </row>
    <row r="2" x14ac:dyDescent="0.2">
      <c r="A2" s="584"/>
      <c r="B2" s="584"/>
      <c r="C2" s="584"/>
      <c r="D2" s="584"/>
      <c r="E2" s="397"/>
      <c r="F2" s="398"/>
      <c r="G2" s="399"/>
      <c r="H2" s="400"/>
      <c r="I2" s="401"/>
      <c r="J2" s="402"/>
      <c r="K2" s="398"/>
      <c r="L2" s="403"/>
      <c r="M2" s="400"/>
      <c r="N2" s="404"/>
      <c r="O2" s="397"/>
      <c r="P2" s="398"/>
      <c r="Q2" s="405"/>
      <c r="R2" s="400"/>
      <c r="S2" s="401"/>
    </row>
    <row r="3" ht="81" customHeight="true" x14ac:dyDescent="0.2">
      <c r="A3" s="436" t="s">
        <v>9</v>
      </c>
      <c r="B3" s="437" t="s">
        <v>4</v>
      </c>
      <c r="C3" s="445" t="s">
        <v>8</v>
      </c>
      <c r="D3" s="438" t="s">
        <v>261</v>
      </c>
      <c r="E3" s="406" t="s">
        <v>25</v>
      </c>
      <c r="F3" s="407" t="s">
        <v>19</v>
      </c>
      <c r="G3" s="408" t="s">
        <v>220</v>
      </c>
      <c r="H3" s="409" t="s">
        <v>229</v>
      </c>
      <c r="I3" s="410" t="s">
        <v>37</v>
      </c>
      <c r="J3" s="411" t="s">
        <v>25</v>
      </c>
      <c r="K3" s="412" t="s">
        <v>19</v>
      </c>
      <c r="L3" s="413" t="s">
        <v>221</v>
      </c>
      <c r="M3" s="409" t="s">
        <v>229</v>
      </c>
      <c r="N3" s="414" t="s">
        <v>37</v>
      </c>
      <c r="O3" s="406" t="s">
        <v>25</v>
      </c>
      <c r="P3" s="407" t="s">
        <v>160</v>
      </c>
      <c r="Q3" s="415" t="s">
        <v>222</v>
      </c>
      <c r="R3" s="409" t="s">
        <v>229</v>
      </c>
      <c r="S3" s="410" t="s">
        <v>37</v>
      </c>
    </row>
    <row r="4" x14ac:dyDescent="0.2">
      <c r="A4" s="239" t="str">
        <f>IF(ISBLANK(Regressions!A14), " ", Regressions!A14)</f>
        <v>Costa Rica</v>
      </c>
      <c r="B4" s="234">
        <f>IF(ISBLANK(Regressions!B14), " ", Regressions!B14)</f>
        <v>2000</v>
      </c>
      <c r="C4" s="444" t="str">
        <f>IF(ISBLANK(Regressions!C14), " ", Regressions!C14)</f>
        <v>National</v>
      </c>
      <c r="D4" s="241">
        <f>IF(ISBLANK(Regressions!D14), " ", Regressions!D14)</f>
        <v>1049921</v>
      </c>
      <c r="E4" s="416">
        <f>IF(ISNUMBER(Regressions!E14),ROUND(Regressions!E14, 1), NA())</f>
        <v>99.7</v>
      </c>
      <c r="F4" s="308">
        <f>IF(ISNUMBER(Regressions!F14),ROUND(Regressions!F14, 1), NA())</f>
        <v>91.1</v>
      </c>
      <c r="G4" s="417" t="e">
        <f>IF(ISNUMBER(Regressions!G14),ROUND(Regressions!G14, 1), NA())</f>
        <v>#N/A</v>
      </c>
      <c r="H4" s="418" t="e">
        <f>IF(ISNUMBER(Regressions!H14),ROUND(Regressions!H14, 1), NA())</f>
        <v>#N/A</v>
      </c>
      <c r="I4" s="419">
        <f>IF(ISNUMBER(Regressions!I14),ROUND(Regressions!I14, 1), NA())</f>
        <v>8.9</v>
      </c>
      <c r="J4" s="420" t="e">
        <f>IF(ISNUMBER(Regressions!J14),ROUND(Regressions!J14, 1), NA())</f>
        <v>#N/A</v>
      </c>
      <c r="K4" s="308" t="e">
        <f>IF(ISNUMBER(Regressions!K14),ROUND(Regressions!K14, 1), NA())</f>
        <v>#N/A</v>
      </c>
      <c r="L4" s="421">
        <f>IF(ISNUMBER(Regressions!L14),ROUND(Regressions!L14, 1), NA())</f>
        <v>46.5</v>
      </c>
      <c r="M4" s="418" t="e">
        <f>IF(ISNUMBER(Regressions!M14),ROUND(Regressions!M14, 1), NA())</f>
        <v>#N/A</v>
      </c>
      <c r="N4" s="422" t="e">
        <f>IF(ISNUMBER(Regressions!N14),ROUND(Regressions!N14, 1), NA())</f>
        <v>#N/A</v>
      </c>
      <c r="O4" s="416" t="e">
        <f>IF(ISNUMBER(Regressions!O14),ROUND(Regressions!O14, 1), NA())</f>
        <v>#N/A</v>
      </c>
      <c r="P4" s="308">
        <f>IF(ISNUMBER(Regressions!P14),ROUND(Regressions!P14, 1), NA())</f>
        <v>54.1</v>
      </c>
      <c r="Q4" s="423" t="e">
        <f>IF(ISNUMBER(Regressions!Q14),ROUND(Regressions!Q14, 1), NA())</f>
        <v>#N/A</v>
      </c>
      <c r="R4" s="418" t="e">
        <f>IF(ISNUMBER(Regressions!R14),ROUND(Regressions!R14, 1), NA())</f>
        <v>#N/A</v>
      </c>
      <c r="S4" s="419">
        <f>IF(ISNUMBER(Regressions!S14),ROUND(Regressions!S14, 1), NA())</f>
        <v>45.9</v>
      </c>
    </row>
    <row r="5" x14ac:dyDescent="0.2">
      <c r="A5" s="239" t="str">
        <f>IF(ISBLANK(Regressions!A15), " ", Regressions!A15)</f>
        <v>Costa Rica</v>
      </c>
      <c r="B5" s="234">
        <f>IF(ISBLANK(Regressions!B15), " ", Regressions!B15)</f>
        <v>2001</v>
      </c>
      <c r="C5" s="237" t="str">
        <f>IF(ISBLANK(Regressions!C15), " ", Regressions!C15)</f>
        <v>National</v>
      </c>
      <c r="D5" s="241">
        <f>IF(ISBLANK(Regressions!D15), " ", Regressions!D15)</f>
        <v>1053852</v>
      </c>
      <c r="E5" s="416">
        <f>IF(ISNUMBER(Regressions!E15),ROUND(Regressions!E15, 1), NA())</f>
        <v>99.7</v>
      </c>
      <c r="F5" s="308">
        <f>IF(ISNUMBER(Regressions!F15),ROUND(Regressions!F15, 1), NA())</f>
        <v>91.1</v>
      </c>
      <c r="G5" s="417" t="e">
        <f>IF(ISNUMBER(Regressions!G15),ROUND(Regressions!G15, 1), NA())</f>
        <v>#N/A</v>
      </c>
      <c r="H5" s="418" t="e">
        <f>IF(ISNUMBER(Regressions!H15),ROUND(Regressions!H15, 1), NA())</f>
        <v>#N/A</v>
      </c>
      <c r="I5" s="419">
        <f>IF(ISNUMBER(Regressions!I15),ROUND(Regressions!I15, 1), NA())</f>
        <v>8.9</v>
      </c>
      <c r="J5" s="420" t="e">
        <f>IF(ISNUMBER(Regressions!J15),ROUND(Regressions!J15, 1), NA())</f>
        <v>#N/A</v>
      </c>
      <c r="K5" s="308" t="e">
        <f>IF(ISNUMBER(Regressions!K15),ROUND(Regressions!K15, 1), NA())</f>
        <v>#N/A</v>
      </c>
      <c r="L5" s="421">
        <f>IF(ISNUMBER(Regressions!L15),ROUND(Regressions!L15, 1), NA())</f>
        <v>46.5</v>
      </c>
      <c r="M5" s="418" t="e">
        <f>IF(ISNUMBER(Regressions!M15),ROUND(Regressions!M15, 1), NA())</f>
        <v>#N/A</v>
      </c>
      <c r="N5" s="422" t="e">
        <f>IF(ISNUMBER(Regressions!N15),ROUND(Regressions!N15, 1), NA())</f>
        <v>#N/A</v>
      </c>
      <c r="O5" s="416" t="e">
        <f>IF(ISNUMBER(Regressions!O15),ROUND(Regressions!O15, 1), NA())</f>
        <v>#N/A</v>
      </c>
      <c r="P5" s="308">
        <f>IF(ISNUMBER(Regressions!P15),ROUND(Regressions!P15, 1), NA())</f>
        <v>54.1</v>
      </c>
      <c r="Q5" s="423" t="e">
        <f>IF(ISNUMBER(Regressions!Q15),ROUND(Regressions!Q15, 1), NA())</f>
        <v>#N/A</v>
      </c>
      <c r="R5" s="418" t="e">
        <f>IF(ISNUMBER(Regressions!R15),ROUND(Regressions!R15, 1), NA())</f>
        <v>#N/A</v>
      </c>
      <c r="S5" s="419">
        <f>IF(ISNUMBER(Regressions!S15),ROUND(Regressions!S15, 1), NA())</f>
        <v>45.9</v>
      </c>
      <c r="T5" s="117"/>
      <c r="U5" s="117"/>
      <c r="V5" s="117"/>
      <c r="W5" s="117"/>
      <c r="X5" s="117"/>
      <c r="Y5" s="117"/>
      <c r="Z5" s="117"/>
      <c r="AA5" s="117"/>
    </row>
    <row r="6" x14ac:dyDescent="0.2">
      <c r="A6" s="239" t="str">
        <f>IF(ISBLANK(Regressions!A16), " ", Regressions!A16)</f>
        <v>Costa Rica</v>
      </c>
      <c r="B6" s="234">
        <f>IF(ISBLANK(Regressions!B16), " ", Regressions!B16)</f>
        <v>2002</v>
      </c>
      <c r="C6" s="237" t="str">
        <f>IF(ISBLANK(Regressions!C16), " ", Regressions!C16)</f>
        <v>National</v>
      </c>
      <c r="D6" s="241">
        <f>IF(ISBLANK(Regressions!D16), " ", Regressions!D16)</f>
        <v>1055362</v>
      </c>
      <c r="E6" s="416">
        <f>IF(ISNUMBER(Regressions!E16),ROUND(Regressions!E16, 1), NA())</f>
        <v>99.7</v>
      </c>
      <c r="F6" s="308">
        <f>IF(ISNUMBER(Regressions!F16),ROUND(Regressions!F16, 1), NA())</f>
        <v>91.1</v>
      </c>
      <c r="G6" s="417" t="e">
        <f>IF(ISNUMBER(Regressions!G16),ROUND(Regressions!G16, 1), NA())</f>
        <v>#N/A</v>
      </c>
      <c r="H6" s="418" t="e">
        <f>IF(ISNUMBER(Regressions!H16),ROUND(Regressions!H16, 1), NA())</f>
        <v>#N/A</v>
      </c>
      <c r="I6" s="419">
        <f>IF(ISNUMBER(Regressions!I16),ROUND(Regressions!I16, 1), NA())</f>
        <v>8.9</v>
      </c>
      <c r="J6" s="420" t="e">
        <f>IF(ISNUMBER(Regressions!J16),ROUND(Regressions!J16, 1), NA())</f>
        <v>#N/A</v>
      </c>
      <c r="K6" s="308" t="e">
        <f>IF(ISNUMBER(Regressions!K16),ROUND(Regressions!K16, 1), NA())</f>
        <v>#N/A</v>
      </c>
      <c r="L6" s="421">
        <f>IF(ISNUMBER(Regressions!L16),ROUND(Regressions!L16, 1), NA())</f>
        <v>48.1</v>
      </c>
      <c r="M6" s="418" t="e">
        <f>IF(ISNUMBER(Regressions!M16),ROUND(Regressions!M16, 1), NA())</f>
        <v>#N/A</v>
      </c>
      <c r="N6" s="422" t="e">
        <f>IF(ISNUMBER(Regressions!N16),ROUND(Regressions!N16, 1), NA())</f>
        <v>#N/A</v>
      </c>
      <c r="O6" s="416" t="e">
        <f>IF(ISNUMBER(Regressions!O16),ROUND(Regressions!O16, 1), NA())</f>
        <v>#N/A</v>
      </c>
      <c r="P6" s="308">
        <f>IF(ISNUMBER(Regressions!P16),ROUND(Regressions!P16, 1), NA())</f>
        <v>55.2</v>
      </c>
      <c r="Q6" s="423" t="e">
        <f>IF(ISNUMBER(Regressions!Q16),ROUND(Regressions!Q16, 1), NA())</f>
        <v>#N/A</v>
      </c>
      <c r="R6" s="418" t="e">
        <f>IF(ISNUMBER(Regressions!R16),ROUND(Regressions!R16, 1), NA())</f>
        <v>#N/A</v>
      </c>
      <c r="S6" s="419">
        <f>IF(ISNUMBER(Regressions!S16),ROUND(Regressions!S16, 1), NA())</f>
        <v>44.8</v>
      </c>
      <c r="T6" s="117"/>
      <c r="U6" s="117"/>
      <c r="V6" s="117"/>
      <c r="W6" s="117"/>
      <c r="X6" s="117"/>
      <c r="Y6" s="117"/>
      <c r="Z6" s="117"/>
      <c r="AA6" s="117"/>
    </row>
    <row r="7" x14ac:dyDescent="0.2">
      <c r="A7" s="239" t="str">
        <f>IF(ISBLANK(Regressions!A17), " ", Regressions!A17)</f>
        <v>Costa Rica</v>
      </c>
      <c r="B7" s="234">
        <f>IF(ISBLANK(Regressions!B17), " ", Regressions!B17)</f>
        <v>2003</v>
      </c>
      <c r="C7" s="237" t="str">
        <f>IF(ISBLANK(Regressions!C17), " ", Regressions!C17)</f>
        <v>National</v>
      </c>
      <c r="D7" s="241">
        <f>IF(ISBLANK(Regressions!D17), " ", Regressions!D17)</f>
        <v>1054350</v>
      </c>
      <c r="E7" s="416">
        <f>IF(ISNUMBER(Regressions!E17),ROUND(Regressions!E17, 1), NA())</f>
        <v>99.7</v>
      </c>
      <c r="F7" s="308">
        <f>IF(ISNUMBER(Regressions!F17),ROUND(Regressions!F17, 1), NA())</f>
        <v>91.1</v>
      </c>
      <c r="G7" s="417" t="e">
        <f>IF(ISNUMBER(Regressions!G17),ROUND(Regressions!G17, 1), NA())</f>
        <v>#N/A</v>
      </c>
      <c r="H7" s="418" t="e">
        <f>IF(ISNUMBER(Regressions!H17),ROUND(Regressions!H17, 1), NA())</f>
        <v>#N/A</v>
      </c>
      <c r="I7" s="419">
        <f>IF(ISNUMBER(Regressions!I17),ROUND(Regressions!I17, 1), NA())</f>
        <v>8.9</v>
      </c>
      <c r="J7" s="420" t="e">
        <f>IF(ISNUMBER(Regressions!J17),ROUND(Regressions!J17, 1), NA())</f>
        <v>#N/A</v>
      </c>
      <c r="K7" s="308" t="e">
        <f>IF(ISNUMBER(Regressions!K17),ROUND(Regressions!K17, 1), NA())</f>
        <v>#N/A</v>
      </c>
      <c r="L7" s="421">
        <f>IF(ISNUMBER(Regressions!L17),ROUND(Regressions!L17, 1), NA())</f>
        <v>49.6</v>
      </c>
      <c r="M7" s="418" t="e">
        <f>IF(ISNUMBER(Regressions!M17),ROUND(Regressions!M17, 1), NA())</f>
        <v>#N/A</v>
      </c>
      <c r="N7" s="422" t="e">
        <f>IF(ISNUMBER(Regressions!N17),ROUND(Regressions!N17, 1), NA())</f>
        <v>#N/A</v>
      </c>
      <c r="O7" s="416" t="e">
        <f>IF(ISNUMBER(Regressions!O17),ROUND(Regressions!O17, 1), NA())</f>
        <v>#N/A</v>
      </c>
      <c r="P7" s="308">
        <f>IF(ISNUMBER(Regressions!P17),ROUND(Regressions!P17, 1), NA())</f>
        <v>56.2</v>
      </c>
      <c r="Q7" s="423" t="e">
        <f>IF(ISNUMBER(Regressions!Q17),ROUND(Regressions!Q17, 1), NA())</f>
        <v>#N/A</v>
      </c>
      <c r="R7" s="418" t="e">
        <f>IF(ISNUMBER(Regressions!R17),ROUND(Regressions!R17, 1), NA())</f>
        <v>#N/A</v>
      </c>
      <c r="S7" s="419">
        <f>IF(ISNUMBER(Regressions!S17),ROUND(Regressions!S17, 1), NA())</f>
        <v>43.8</v>
      </c>
      <c r="T7" s="117"/>
      <c r="U7" s="117"/>
      <c r="V7" s="117"/>
      <c r="W7" s="117"/>
      <c r="X7" s="117"/>
      <c r="Y7" s="117"/>
      <c r="Z7" s="117"/>
      <c r="AA7" s="117"/>
    </row>
    <row r="8" x14ac:dyDescent="0.2">
      <c r="A8" s="239" t="str">
        <f>IF(ISBLANK(Regressions!A18), " ", Regressions!A18)</f>
        <v>Costa Rica</v>
      </c>
      <c r="B8" s="234">
        <f>IF(ISBLANK(Regressions!B18), " ", Regressions!B18)</f>
        <v>2004</v>
      </c>
      <c r="C8" s="237" t="str">
        <f>IF(ISBLANK(Regressions!C18), " ", Regressions!C18)</f>
        <v>National</v>
      </c>
      <c r="D8" s="241">
        <f>IF(ISBLANK(Regressions!D18), " ", Regressions!D18)</f>
        <v>1050534</v>
      </c>
      <c r="E8" s="416">
        <f>IF(ISNUMBER(Regressions!E18),ROUND(Regressions!E18, 1), NA())</f>
        <v>99.7</v>
      </c>
      <c r="F8" s="308">
        <f>IF(ISNUMBER(Regressions!F18),ROUND(Regressions!F18, 1), NA())</f>
        <v>91.1</v>
      </c>
      <c r="G8" s="417" t="e">
        <f>IF(ISNUMBER(Regressions!G18),ROUND(Regressions!G18, 1), NA())</f>
        <v>#N/A</v>
      </c>
      <c r="H8" s="418" t="e">
        <f>IF(ISNUMBER(Regressions!H18),ROUND(Regressions!H18, 1), NA())</f>
        <v>#N/A</v>
      </c>
      <c r="I8" s="419">
        <f>IF(ISNUMBER(Regressions!I18),ROUND(Regressions!I18, 1), NA())</f>
        <v>8.9</v>
      </c>
      <c r="J8" s="420" t="e">
        <f>IF(ISNUMBER(Regressions!J18),ROUND(Regressions!J18, 1), NA())</f>
        <v>#N/A</v>
      </c>
      <c r="K8" s="308" t="e">
        <f>IF(ISNUMBER(Regressions!K18),ROUND(Regressions!K18, 1), NA())</f>
        <v>#N/A</v>
      </c>
      <c r="L8" s="421">
        <f>IF(ISNUMBER(Regressions!L18),ROUND(Regressions!L18, 1), NA())</f>
        <v>51.2</v>
      </c>
      <c r="M8" s="418" t="e">
        <f>IF(ISNUMBER(Regressions!M18),ROUND(Regressions!M18, 1), NA())</f>
        <v>#N/A</v>
      </c>
      <c r="N8" s="422" t="e">
        <f>IF(ISNUMBER(Regressions!N18),ROUND(Regressions!N18, 1), NA())</f>
        <v>#N/A</v>
      </c>
      <c r="O8" s="416" t="e">
        <f>IF(ISNUMBER(Regressions!O18),ROUND(Regressions!O18, 1), NA())</f>
        <v>#N/A</v>
      </c>
      <c r="P8" s="308">
        <f>IF(ISNUMBER(Regressions!P18),ROUND(Regressions!P18, 1), NA())</f>
        <v>57.3</v>
      </c>
      <c r="Q8" s="423" t="e">
        <f>IF(ISNUMBER(Regressions!Q18),ROUND(Regressions!Q18, 1), NA())</f>
        <v>#N/A</v>
      </c>
      <c r="R8" s="418" t="e">
        <f>IF(ISNUMBER(Regressions!R18),ROUND(Regressions!R18, 1), NA())</f>
        <v>#N/A</v>
      </c>
      <c r="S8" s="419">
        <f>IF(ISNUMBER(Regressions!S18),ROUND(Regressions!S18, 1), NA())</f>
        <v>42.7</v>
      </c>
      <c r="T8" s="117"/>
      <c r="U8" s="117"/>
      <c r="V8" s="117"/>
      <c r="W8" s="117"/>
      <c r="X8" s="117"/>
      <c r="Y8" s="117"/>
      <c r="Z8" s="117"/>
      <c r="AA8" s="117"/>
    </row>
    <row r="9" x14ac:dyDescent="0.2">
      <c r="A9" s="239" t="str">
        <f>IF(ISBLANK(Regressions!A19), " ", Regressions!A19)</f>
        <v>Costa Rica</v>
      </c>
      <c r="B9" s="234">
        <f>IF(ISBLANK(Regressions!B19), " ", Regressions!B19)</f>
        <v>2005</v>
      </c>
      <c r="C9" s="237" t="str">
        <f>IF(ISBLANK(Regressions!C19), " ", Regressions!C19)</f>
        <v>National</v>
      </c>
      <c r="D9" s="241">
        <f>IF(ISBLANK(Regressions!D19), " ", Regressions!D19)</f>
        <v>1043776</v>
      </c>
      <c r="E9" s="416">
        <f>IF(ISNUMBER(Regressions!E19),ROUND(Regressions!E19, 1), NA())</f>
        <v>99.7</v>
      </c>
      <c r="F9" s="308">
        <f>IF(ISNUMBER(Regressions!F19),ROUND(Regressions!F19, 1), NA())</f>
        <v>91</v>
      </c>
      <c r="G9" s="417" t="e">
        <f>IF(ISNUMBER(Regressions!G19),ROUND(Regressions!G19, 1), NA())</f>
        <v>#N/A</v>
      </c>
      <c r="H9" s="418" t="e">
        <f>IF(ISNUMBER(Regressions!H19),ROUND(Regressions!H19, 1), NA())</f>
        <v>#N/A</v>
      </c>
      <c r="I9" s="419">
        <f>IF(ISNUMBER(Regressions!I19),ROUND(Regressions!I19, 1), NA())</f>
        <v>9</v>
      </c>
      <c r="J9" s="420" t="e">
        <f>IF(ISNUMBER(Regressions!J19),ROUND(Regressions!J19, 1), NA())</f>
        <v>#N/A</v>
      </c>
      <c r="K9" s="308" t="e">
        <f>IF(ISNUMBER(Regressions!K19),ROUND(Regressions!K19, 1), NA())</f>
        <v>#N/A</v>
      </c>
      <c r="L9" s="421">
        <f>IF(ISNUMBER(Regressions!L19),ROUND(Regressions!L19, 1), NA())</f>
        <v>52.7</v>
      </c>
      <c r="M9" s="418" t="e">
        <f>IF(ISNUMBER(Regressions!M19),ROUND(Regressions!M19, 1), NA())</f>
        <v>#N/A</v>
      </c>
      <c r="N9" s="422" t="e">
        <f>IF(ISNUMBER(Regressions!N19),ROUND(Regressions!N19, 1), NA())</f>
        <v>#N/A</v>
      </c>
      <c r="O9" s="416" t="e">
        <f>IF(ISNUMBER(Regressions!O19),ROUND(Regressions!O19, 1), NA())</f>
        <v>#N/A</v>
      </c>
      <c r="P9" s="308">
        <f>IF(ISNUMBER(Regressions!P19),ROUND(Regressions!P19, 1), NA())</f>
        <v>58.4</v>
      </c>
      <c r="Q9" s="423" t="e">
        <f>IF(ISNUMBER(Regressions!Q19),ROUND(Regressions!Q19, 1), NA())</f>
        <v>#N/A</v>
      </c>
      <c r="R9" s="418" t="e">
        <f>IF(ISNUMBER(Regressions!R19),ROUND(Regressions!R19, 1), NA())</f>
        <v>#N/A</v>
      </c>
      <c r="S9" s="419">
        <f>IF(ISNUMBER(Regressions!S19),ROUND(Regressions!S19, 1), NA())</f>
        <v>41.6</v>
      </c>
    </row>
    <row r="10" x14ac:dyDescent="0.2">
      <c r="A10" s="239" t="str">
        <f>IF(ISBLANK(Regressions!A20), " ", Regressions!A20)</f>
        <v>Costa Rica</v>
      </c>
      <c r="B10" s="234">
        <f>IF(ISBLANK(Regressions!B20), " ", Regressions!B20)</f>
        <v>2006</v>
      </c>
      <c r="C10" s="237" t="str">
        <f>IF(ISBLANK(Regressions!C20), " ", Regressions!C20)</f>
        <v>National</v>
      </c>
      <c r="D10" s="241">
        <f>IF(ISBLANK(Regressions!D20), " ", Regressions!D20)</f>
        <v>1036897</v>
      </c>
      <c r="E10" s="416">
        <f>IF(ISNUMBER(Regressions!E20),ROUND(Regressions!E20, 1), NA())</f>
        <v>99.7</v>
      </c>
      <c r="F10" s="308">
        <f>IF(ISNUMBER(Regressions!F20),ROUND(Regressions!F20, 1), NA())</f>
        <v>90.9</v>
      </c>
      <c r="G10" s="417" t="e">
        <f>IF(ISNUMBER(Regressions!G20),ROUND(Regressions!G20, 1), NA())</f>
        <v>#N/A</v>
      </c>
      <c r="H10" s="418" t="e">
        <f>IF(ISNUMBER(Regressions!H20),ROUND(Regressions!H20, 1), NA())</f>
        <v>#N/A</v>
      </c>
      <c r="I10" s="419">
        <f>IF(ISNUMBER(Regressions!I20),ROUND(Regressions!I20, 1), NA())</f>
        <v>9.1</v>
      </c>
      <c r="J10" s="420" t="e">
        <f>IF(ISNUMBER(Regressions!J20),ROUND(Regressions!J20, 1), NA())</f>
        <v>#N/A</v>
      </c>
      <c r="K10" s="308" t="e">
        <f>IF(ISNUMBER(Regressions!K20),ROUND(Regressions!K20, 1), NA())</f>
        <v>#N/A</v>
      </c>
      <c r="L10" s="421">
        <f>IF(ISNUMBER(Regressions!L20),ROUND(Regressions!L20, 1), NA())</f>
        <v>54.2</v>
      </c>
      <c r="M10" s="418" t="e">
        <f>IF(ISNUMBER(Regressions!M20),ROUND(Regressions!M20, 1), NA())</f>
        <v>#N/A</v>
      </c>
      <c r="N10" s="422" t="e">
        <f>IF(ISNUMBER(Regressions!N20),ROUND(Regressions!N20, 1), NA())</f>
        <v>#N/A</v>
      </c>
      <c r="O10" s="416" t="e">
        <f>IF(ISNUMBER(Regressions!O20),ROUND(Regressions!O20, 1), NA())</f>
        <v>#N/A</v>
      </c>
      <c r="P10" s="308">
        <f>IF(ISNUMBER(Regressions!P20),ROUND(Regressions!P20, 1), NA())</f>
        <v>59.4</v>
      </c>
      <c r="Q10" s="423" t="e">
        <f>IF(ISNUMBER(Regressions!Q20),ROUND(Regressions!Q20, 1), NA())</f>
        <v>#N/A</v>
      </c>
      <c r="R10" s="418" t="e">
        <f>IF(ISNUMBER(Regressions!R20),ROUND(Regressions!R20, 1), NA())</f>
        <v>#N/A</v>
      </c>
      <c r="S10" s="419">
        <f>IF(ISNUMBER(Regressions!S20),ROUND(Regressions!S20, 1), NA())</f>
        <v>40.6</v>
      </c>
    </row>
    <row r="11" x14ac:dyDescent="0.2">
      <c r="A11" s="239" t="str">
        <f>IF(ISBLANK(Regressions!A21), " ", Regressions!A21)</f>
        <v>Costa Rica</v>
      </c>
      <c r="B11" s="234">
        <f>IF(ISBLANK(Regressions!B21), " ", Regressions!B21)</f>
        <v>2007</v>
      </c>
      <c r="C11" s="237" t="str">
        <f>IF(ISBLANK(Regressions!C21), " ", Regressions!C21)</f>
        <v>National</v>
      </c>
      <c r="D11" s="241">
        <f>IF(ISBLANK(Regressions!D21), " ", Regressions!D21)</f>
        <v>1026952</v>
      </c>
      <c r="E11" s="416">
        <f>IF(ISNUMBER(Regressions!E21),ROUND(Regressions!E21, 1), NA())</f>
        <v>99.7</v>
      </c>
      <c r="F11" s="308">
        <f>IF(ISNUMBER(Regressions!F21),ROUND(Regressions!F21, 1), NA())</f>
        <v>90.8</v>
      </c>
      <c r="G11" s="417" t="e">
        <f>IF(ISNUMBER(Regressions!G21),ROUND(Regressions!G21, 1), NA())</f>
        <v>#N/A</v>
      </c>
      <c r="H11" s="418" t="e">
        <f>IF(ISNUMBER(Regressions!H21),ROUND(Regressions!H21, 1), NA())</f>
        <v>#N/A</v>
      </c>
      <c r="I11" s="419">
        <f>IF(ISNUMBER(Regressions!I21),ROUND(Regressions!I21, 1), NA())</f>
        <v>9.1999999999999993</v>
      </c>
      <c r="J11" s="420" t="e">
        <f>IF(ISNUMBER(Regressions!J21),ROUND(Regressions!J21, 1), NA())</f>
        <v>#N/A</v>
      </c>
      <c r="K11" s="308" t="e">
        <f>IF(ISNUMBER(Regressions!K21),ROUND(Regressions!K21, 1), NA())</f>
        <v>#N/A</v>
      </c>
      <c r="L11" s="421">
        <f>IF(ISNUMBER(Regressions!L21),ROUND(Regressions!L21, 1), NA())</f>
        <v>55.8</v>
      </c>
      <c r="M11" s="418" t="e">
        <f>IF(ISNUMBER(Regressions!M21),ROUND(Regressions!M21, 1), NA())</f>
        <v>#N/A</v>
      </c>
      <c r="N11" s="422" t="e">
        <f>IF(ISNUMBER(Regressions!N21),ROUND(Regressions!N21, 1), NA())</f>
        <v>#N/A</v>
      </c>
      <c r="O11" s="416" t="e">
        <f>IF(ISNUMBER(Regressions!O21),ROUND(Regressions!O21, 1), NA())</f>
        <v>#N/A</v>
      </c>
      <c r="P11" s="308">
        <f>IF(ISNUMBER(Regressions!P21),ROUND(Regressions!P21, 1), NA())</f>
        <v>60.5</v>
      </c>
      <c r="Q11" s="423" t="e">
        <f>IF(ISNUMBER(Regressions!Q21),ROUND(Regressions!Q21, 1), NA())</f>
        <v>#N/A</v>
      </c>
      <c r="R11" s="418" t="e">
        <f>IF(ISNUMBER(Regressions!R21),ROUND(Regressions!R21, 1), NA())</f>
        <v>#N/A</v>
      </c>
      <c r="S11" s="419">
        <f>IF(ISNUMBER(Regressions!S21),ROUND(Regressions!S21, 1), NA())</f>
        <v>39.5</v>
      </c>
    </row>
    <row r="12" x14ac:dyDescent="0.2">
      <c r="A12" s="239" t="str">
        <f>IF(ISBLANK(Regressions!A22), " ", Regressions!A22)</f>
        <v>Costa Rica</v>
      </c>
      <c r="B12" s="234">
        <f>IF(ISBLANK(Regressions!B22), " ", Regressions!B22)</f>
        <v>2008</v>
      </c>
      <c r="C12" s="237" t="str">
        <f>IF(ISBLANK(Regressions!C22), " ", Regressions!C22)</f>
        <v>National</v>
      </c>
      <c r="D12" s="241">
        <f>IF(ISBLANK(Regressions!D22), " ", Regressions!D22)</f>
        <v>1014830</v>
      </c>
      <c r="E12" s="416">
        <f>IF(ISNUMBER(Regressions!E22),ROUND(Regressions!E22, 1), NA())</f>
        <v>99.7</v>
      </c>
      <c r="F12" s="308">
        <f>IF(ISNUMBER(Regressions!F22),ROUND(Regressions!F22, 1), NA())</f>
        <v>90.7</v>
      </c>
      <c r="G12" s="417" t="e">
        <f>IF(ISNUMBER(Regressions!G22),ROUND(Regressions!G22, 1), NA())</f>
        <v>#N/A</v>
      </c>
      <c r="H12" s="418" t="e">
        <f>IF(ISNUMBER(Regressions!H22),ROUND(Regressions!H22, 1), NA())</f>
        <v>#N/A</v>
      </c>
      <c r="I12" s="419">
        <f>IF(ISNUMBER(Regressions!I22),ROUND(Regressions!I22, 1), NA())</f>
        <v>9.3000000000000007</v>
      </c>
      <c r="J12" s="420" t="e">
        <f>IF(ISNUMBER(Regressions!J22),ROUND(Regressions!J22, 1), NA())</f>
        <v>#N/A</v>
      </c>
      <c r="K12" s="308">
        <f>IF(ISNUMBER(Regressions!K22),ROUND(Regressions!K22, 1), NA())</f>
        <v>89.9</v>
      </c>
      <c r="L12" s="421">
        <f>IF(ISNUMBER(Regressions!L22),ROUND(Regressions!L22, 1), NA())</f>
        <v>57.3</v>
      </c>
      <c r="M12" s="418">
        <f>IF(ISNUMBER(Regressions!M22),ROUND(Regressions!M22, 1), NA())</f>
        <v>32.6</v>
      </c>
      <c r="N12" s="422">
        <f>IF(ISNUMBER(Regressions!N22),ROUND(Regressions!N22, 1), NA())</f>
        <v>10.1</v>
      </c>
      <c r="O12" s="416">
        <f>IF(ISNUMBER(Regressions!O22),ROUND(Regressions!O22, 1), NA())</f>
        <v>80.099999999999994</v>
      </c>
      <c r="P12" s="308">
        <f>IF(ISNUMBER(Regressions!P22),ROUND(Regressions!P22, 1), NA())</f>
        <v>61.6</v>
      </c>
      <c r="Q12" s="423" t="e">
        <f>IF(ISNUMBER(Regressions!Q22),ROUND(Regressions!Q22, 1), NA())</f>
        <v>#N/A</v>
      </c>
      <c r="R12" s="418" t="e">
        <f>IF(ISNUMBER(Regressions!R22),ROUND(Regressions!R22, 1), NA())</f>
        <v>#N/A</v>
      </c>
      <c r="S12" s="419">
        <f>IF(ISNUMBER(Regressions!S22),ROUND(Regressions!S22, 1), NA())</f>
        <v>38.4</v>
      </c>
    </row>
    <row r="13" x14ac:dyDescent="0.2">
      <c r="A13" s="239" t="str">
        <f>IF(ISBLANK(Regressions!A23), " ", Regressions!A23)</f>
        <v>Costa Rica</v>
      </c>
      <c r="B13" s="234">
        <f>IF(ISBLANK(Regressions!B23), " ", Regressions!B23)</f>
        <v>2009</v>
      </c>
      <c r="C13" s="237" t="str">
        <f>IF(ISBLANK(Regressions!C23), " ", Regressions!C23)</f>
        <v>National</v>
      </c>
      <c r="D13" s="241">
        <f>IF(ISBLANK(Regressions!D23), " ", Regressions!D23)</f>
        <v>1002042</v>
      </c>
      <c r="E13" s="416">
        <f>IF(ISNUMBER(Regressions!E23),ROUND(Regressions!E23, 1), NA())</f>
        <v>99.7</v>
      </c>
      <c r="F13" s="308">
        <f>IF(ISNUMBER(Regressions!F23),ROUND(Regressions!F23, 1), NA())</f>
        <v>90.6</v>
      </c>
      <c r="G13" s="417" t="e">
        <f>IF(ISNUMBER(Regressions!G23),ROUND(Regressions!G23, 1), NA())</f>
        <v>#N/A</v>
      </c>
      <c r="H13" s="418" t="e">
        <f>IF(ISNUMBER(Regressions!H23),ROUND(Regressions!H23, 1), NA())</f>
        <v>#N/A</v>
      </c>
      <c r="I13" s="419">
        <f>IF(ISNUMBER(Regressions!I23),ROUND(Regressions!I23, 1), NA())</f>
        <v>9.4</v>
      </c>
      <c r="J13" s="420" t="e">
        <f>IF(ISNUMBER(Regressions!J23),ROUND(Regressions!J23, 1), NA())</f>
        <v>#N/A</v>
      </c>
      <c r="K13" s="308">
        <f>IF(ISNUMBER(Regressions!K23),ROUND(Regressions!K23, 1), NA())</f>
        <v>89.9</v>
      </c>
      <c r="L13" s="421">
        <f>IF(ISNUMBER(Regressions!L23),ROUND(Regressions!L23, 1), NA())</f>
        <v>58.8</v>
      </c>
      <c r="M13" s="418">
        <f>IF(ISNUMBER(Regressions!M23),ROUND(Regressions!M23, 1), NA())</f>
        <v>31.1</v>
      </c>
      <c r="N13" s="422">
        <f>IF(ISNUMBER(Regressions!N23),ROUND(Regressions!N23, 1), NA())</f>
        <v>10.1</v>
      </c>
      <c r="O13" s="416">
        <f>IF(ISNUMBER(Regressions!O23),ROUND(Regressions!O23, 1), NA())</f>
        <v>80.099999999999994</v>
      </c>
      <c r="P13" s="308">
        <f>IF(ISNUMBER(Regressions!P23),ROUND(Regressions!P23, 1), NA())</f>
        <v>62.7</v>
      </c>
      <c r="Q13" s="423" t="e">
        <f>IF(ISNUMBER(Regressions!Q23),ROUND(Regressions!Q23, 1), NA())</f>
        <v>#N/A</v>
      </c>
      <c r="R13" s="418" t="e">
        <f>IF(ISNUMBER(Regressions!R23),ROUND(Regressions!R23, 1), NA())</f>
        <v>#N/A</v>
      </c>
      <c r="S13" s="419">
        <f>IF(ISNUMBER(Regressions!S23),ROUND(Regressions!S23, 1), NA())</f>
        <v>37.299999999999997</v>
      </c>
    </row>
    <row r="14" x14ac:dyDescent="0.2">
      <c r="A14" s="239" t="str">
        <f>IF(ISBLANK(Regressions!A24), " ", Regressions!A24)</f>
        <v>Costa Rica</v>
      </c>
      <c r="B14" s="234">
        <f>IF(ISBLANK(Regressions!B24), " ", Regressions!B24)</f>
        <v>2010</v>
      </c>
      <c r="C14" s="237" t="str">
        <f>IF(ISBLANK(Regressions!C24), " ", Regressions!C24)</f>
        <v>National</v>
      </c>
      <c r="D14" s="241">
        <f>IF(ISBLANK(Regressions!D24), " ", Regressions!D24)</f>
        <v>990146</v>
      </c>
      <c r="E14" s="416">
        <f>IF(ISNUMBER(Regressions!E24),ROUND(Regressions!E24, 1), NA())</f>
        <v>99.7</v>
      </c>
      <c r="F14" s="308">
        <f>IF(ISNUMBER(Regressions!F24),ROUND(Regressions!F24, 1), NA())</f>
        <v>90.5</v>
      </c>
      <c r="G14" s="417" t="e">
        <f>IF(ISNUMBER(Regressions!G24),ROUND(Regressions!G24, 1), NA())</f>
        <v>#N/A</v>
      </c>
      <c r="H14" s="418" t="e">
        <f>IF(ISNUMBER(Regressions!H24),ROUND(Regressions!H24, 1), NA())</f>
        <v>#N/A</v>
      </c>
      <c r="I14" s="419">
        <f>IF(ISNUMBER(Regressions!I24),ROUND(Regressions!I24, 1), NA())</f>
        <v>9.5</v>
      </c>
      <c r="J14" s="420" t="e">
        <f>IF(ISNUMBER(Regressions!J24),ROUND(Regressions!J24, 1), NA())</f>
        <v>#N/A</v>
      </c>
      <c r="K14" s="308">
        <f>IF(ISNUMBER(Regressions!K24),ROUND(Regressions!K24, 1), NA())</f>
        <v>89.9</v>
      </c>
      <c r="L14" s="421">
        <f>IF(ISNUMBER(Regressions!L24),ROUND(Regressions!L24, 1), NA())</f>
        <v>60.4</v>
      </c>
      <c r="M14" s="418">
        <f>IF(ISNUMBER(Regressions!M24),ROUND(Regressions!M24, 1), NA())</f>
        <v>29.5</v>
      </c>
      <c r="N14" s="422">
        <f>IF(ISNUMBER(Regressions!N24),ROUND(Regressions!N24, 1), NA())</f>
        <v>10.1</v>
      </c>
      <c r="O14" s="416">
        <f>IF(ISNUMBER(Regressions!O24),ROUND(Regressions!O24, 1), NA())</f>
        <v>80.099999999999994</v>
      </c>
      <c r="P14" s="308">
        <f>IF(ISNUMBER(Regressions!P24),ROUND(Regressions!P24, 1), NA())</f>
        <v>63.7</v>
      </c>
      <c r="Q14" s="423" t="e">
        <f>IF(ISNUMBER(Regressions!Q24),ROUND(Regressions!Q24, 1), NA())</f>
        <v>#N/A</v>
      </c>
      <c r="R14" s="418" t="e">
        <f>IF(ISNUMBER(Regressions!R24),ROUND(Regressions!R24, 1), NA())</f>
        <v>#N/A</v>
      </c>
      <c r="S14" s="419">
        <f>IF(ISNUMBER(Regressions!S24),ROUND(Regressions!S24, 1), NA())</f>
        <v>36.299999999999997</v>
      </c>
    </row>
    <row r="15" x14ac:dyDescent="0.2">
      <c r="A15" s="239" t="str">
        <f>IF(ISBLANK(Regressions!A25), " ", Regressions!A25)</f>
        <v>Costa Rica</v>
      </c>
      <c r="B15" s="234">
        <f>IF(ISBLANK(Regressions!B25), " ", Regressions!B25)</f>
        <v>2011</v>
      </c>
      <c r="C15" s="237" t="str">
        <f>IF(ISBLANK(Regressions!C25), " ", Regressions!C25)</f>
        <v>National</v>
      </c>
      <c r="D15" s="241">
        <f>IF(ISBLANK(Regressions!D25), " ", Regressions!D25)</f>
        <v>979371</v>
      </c>
      <c r="E15" s="416">
        <f>IF(ISNUMBER(Regressions!E25),ROUND(Regressions!E25, 1), NA())</f>
        <v>99.7</v>
      </c>
      <c r="F15" s="308">
        <f>IF(ISNUMBER(Regressions!F25),ROUND(Regressions!F25, 1), NA())</f>
        <v>90.4</v>
      </c>
      <c r="G15" s="417" t="e">
        <f>IF(ISNUMBER(Regressions!G25),ROUND(Regressions!G25, 1), NA())</f>
        <v>#N/A</v>
      </c>
      <c r="H15" s="418" t="e">
        <f>IF(ISNUMBER(Regressions!H25),ROUND(Regressions!H25, 1), NA())</f>
        <v>#N/A</v>
      </c>
      <c r="I15" s="419">
        <f>IF(ISNUMBER(Regressions!I25),ROUND(Regressions!I25, 1), NA())</f>
        <v>9.6</v>
      </c>
      <c r="J15" s="420" t="e">
        <f>IF(ISNUMBER(Regressions!J25),ROUND(Regressions!J25, 1), NA())</f>
        <v>#N/A</v>
      </c>
      <c r="K15" s="308">
        <f>IF(ISNUMBER(Regressions!K25),ROUND(Regressions!K25, 1), NA())</f>
        <v>89.9</v>
      </c>
      <c r="L15" s="421">
        <f>IF(ISNUMBER(Regressions!L25),ROUND(Regressions!L25, 1), NA())</f>
        <v>61.9</v>
      </c>
      <c r="M15" s="418">
        <f>IF(ISNUMBER(Regressions!M25),ROUND(Regressions!M25, 1), NA())</f>
        <v>28</v>
      </c>
      <c r="N15" s="422">
        <f>IF(ISNUMBER(Regressions!N25),ROUND(Regressions!N25, 1), NA())</f>
        <v>10.1</v>
      </c>
      <c r="O15" s="416">
        <f>IF(ISNUMBER(Regressions!O25),ROUND(Regressions!O25, 1), NA())</f>
        <v>80.099999999999994</v>
      </c>
      <c r="P15" s="308">
        <f>IF(ISNUMBER(Regressions!P25),ROUND(Regressions!P25, 1), NA())</f>
        <v>64.8</v>
      </c>
      <c r="Q15" s="423" t="e">
        <f>IF(ISNUMBER(Regressions!Q25),ROUND(Regressions!Q25, 1), NA())</f>
        <v>#N/A</v>
      </c>
      <c r="R15" s="418" t="e">
        <f>IF(ISNUMBER(Regressions!R25),ROUND(Regressions!R25, 1), NA())</f>
        <v>#N/A</v>
      </c>
      <c r="S15" s="419">
        <f>IF(ISNUMBER(Regressions!S25),ROUND(Regressions!S25, 1), NA())</f>
        <v>35.200000000000003</v>
      </c>
    </row>
    <row r="16" x14ac:dyDescent="0.2">
      <c r="A16" s="239" t="str">
        <f>IF(ISBLANK(Regressions!A26), " ", Regressions!A26)</f>
        <v>Costa Rica</v>
      </c>
      <c r="B16" s="234">
        <f>IF(ISBLANK(Regressions!B26), " ", Regressions!B26)</f>
        <v>2012</v>
      </c>
      <c r="C16" s="237" t="str">
        <f>IF(ISBLANK(Regressions!C26), " ", Regressions!C26)</f>
        <v>National</v>
      </c>
      <c r="D16" s="241">
        <f>IF(ISBLANK(Regressions!D26), " ", Regressions!D26)</f>
        <v>970842</v>
      </c>
      <c r="E16" s="416">
        <f>IF(ISNUMBER(Regressions!E26),ROUND(Regressions!E26, 1), NA())</f>
        <v>99.7</v>
      </c>
      <c r="F16" s="308">
        <f>IF(ISNUMBER(Regressions!F26),ROUND(Regressions!F26, 1), NA())</f>
        <v>90.3</v>
      </c>
      <c r="G16" s="417">
        <f>IF(ISNUMBER(Regressions!G26),ROUND(Regressions!G26, 1), NA())</f>
        <v>81.8</v>
      </c>
      <c r="H16" s="418">
        <f>IF(ISNUMBER(Regressions!H26),ROUND(Regressions!H26, 1), NA())</f>
        <v>8.5</v>
      </c>
      <c r="I16" s="419">
        <f>IF(ISNUMBER(Regressions!I26),ROUND(Regressions!I26, 1), NA())</f>
        <v>9.6999999999999993</v>
      </c>
      <c r="J16" s="420" t="e">
        <f>IF(ISNUMBER(Regressions!J26),ROUND(Regressions!J26, 1), NA())</f>
        <v>#N/A</v>
      </c>
      <c r="K16" s="308">
        <f>IF(ISNUMBER(Regressions!K26),ROUND(Regressions!K26, 1), NA())</f>
        <v>89.9</v>
      </c>
      <c r="L16" s="421">
        <f>IF(ISNUMBER(Regressions!L26),ROUND(Regressions!L26, 1), NA())</f>
        <v>63.5</v>
      </c>
      <c r="M16" s="418">
        <f>IF(ISNUMBER(Regressions!M26),ROUND(Regressions!M26, 1), NA())</f>
        <v>26.4</v>
      </c>
      <c r="N16" s="422">
        <f>IF(ISNUMBER(Regressions!N26),ROUND(Regressions!N26, 1), NA())</f>
        <v>10.1</v>
      </c>
      <c r="O16" s="416">
        <f>IF(ISNUMBER(Regressions!O26),ROUND(Regressions!O26, 1), NA())</f>
        <v>80.099999999999994</v>
      </c>
      <c r="P16" s="308">
        <f>IF(ISNUMBER(Regressions!P26),ROUND(Regressions!P26, 1), NA())</f>
        <v>65.900000000000006</v>
      </c>
      <c r="Q16" s="423">
        <f>IF(ISNUMBER(Regressions!Q26),ROUND(Regressions!Q26, 1), NA())</f>
        <v>65.900000000000006</v>
      </c>
      <c r="R16" s="418">
        <f>IF(ISNUMBER(Regressions!R26),ROUND(Regressions!R26, 1), NA())</f>
        <v>0</v>
      </c>
      <c r="S16" s="419">
        <f>IF(ISNUMBER(Regressions!S26),ROUND(Regressions!S26, 1), NA())</f>
        <v>34.1</v>
      </c>
    </row>
    <row r="17" x14ac:dyDescent="0.2">
      <c r="A17" s="239" t="str">
        <f>IF(ISBLANK(Regressions!A27), " ", Regressions!A27)</f>
        <v>Costa Rica</v>
      </c>
      <c r="B17" s="234">
        <f>IF(ISBLANK(Regressions!B27), " ", Regressions!B27)</f>
        <v>2013</v>
      </c>
      <c r="C17" s="237" t="str">
        <f>IF(ISBLANK(Regressions!C27), " ", Regressions!C27)</f>
        <v>National</v>
      </c>
      <c r="D17" s="241">
        <f>IF(ISBLANK(Regressions!D27), " ", Regressions!D27)</f>
        <v>963969</v>
      </c>
      <c r="E17" s="416">
        <f>IF(ISNUMBER(Regressions!E27),ROUND(Regressions!E27, 1), NA())</f>
        <v>99.7</v>
      </c>
      <c r="F17" s="308">
        <f>IF(ISNUMBER(Regressions!F27),ROUND(Regressions!F27, 1), NA())</f>
        <v>90.3</v>
      </c>
      <c r="G17" s="417">
        <f>IF(ISNUMBER(Regressions!G27),ROUND(Regressions!G27, 1), NA())</f>
        <v>81.8</v>
      </c>
      <c r="H17" s="418">
        <f>IF(ISNUMBER(Regressions!H27),ROUND(Regressions!H27, 1), NA())</f>
        <v>8.4</v>
      </c>
      <c r="I17" s="419">
        <f>IF(ISNUMBER(Regressions!I27),ROUND(Regressions!I27, 1), NA())</f>
        <v>9.6999999999999993</v>
      </c>
      <c r="J17" s="420" t="e">
        <f>IF(ISNUMBER(Regressions!J27),ROUND(Regressions!J27, 1), NA())</f>
        <v>#N/A</v>
      </c>
      <c r="K17" s="308">
        <f>IF(ISNUMBER(Regressions!K27),ROUND(Regressions!K27, 1), NA())</f>
        <v>89.9</v>
      </c>
      <c r="L17" s="421">
        <f>IF(ISNUMBER(Regressions!L27),ROUND(Regressions!L27, 1), NA())</f>
        <v>65</v>
      </c>
      <c r="M17" s="418">
        <f>IF(ISNUMBER(Regressions!M27),ROUND(Regressions!M27, 1), NA())</f>
        <v>24.9</v>
      </c>
      <c r="N17" s="422">
        <f>IF(ISNUMBER(Regressions!N27),ROUND(Regressions!N27, 1), NA())</f>
        <v>10.1</v>
      </c>
      <c r="O17" s="416">
        <f>IF(ISNUMBER(Regressions!O27),ROUND(Regressions!O27, 1), NA())</f>
        <v>80.099999999999994</v>
      </c>
      <c r="P17" s="308">
        <f>IF(ISNUMBER(Regressions!P27),ROUND(Regressions!P27, 1), NA())</f>
        <v>66.900000000000006</v>
      </c>
      <c r="Q17" s="423">
        <f>IF(ISNUMBER(Regressions!Q27),ROUND(Regressions!Q27, 1), NA())</f>
        <v>66.900000000000006</v>
      </c>
      <c r="R17" s="418">
        <f>IF(ISNUMBER(Regressions!R27),ROUND(Regressions!R27, 1), NA())</f>
        <v>0</v>
      </c>
      <c r="S17" s="419">
        <f>IF(ISNUMBER(Regressions!S27),ROUND(Regressions!S27, 1), NA())</f>
        <v>33.1</v>
      </c>
    </row>
    <row r="18" x14ac:dyDescent="0.2">
      <c r="A18" s="239" t="str">
        <f>IF(ISBLANK(Regressions!A28), " ", Regressions!A28)</f>
        <v>Costa Rica</v>
      </c>
      <c r="B18" s="234">
        <f>IF(ISBLANK(Regressions!B28), " ", Regressions!B28)</f>
        <v>2014</v>
      </c>
      <c r="C18" s="237" t="str">
        <f>IF(ISBLANK(Regressions!C28), " ", Regressions!C28)</f>
        <v>National</v>
      </c>
      <c r="D18" s="241">
        <f>IF(ISBLANK(Regressions!D28), " ", Regressions!D28)</f>
        <v>957242</v>
      </c>
      <c r="E18" s="416">
        <f>IF(ISNUMBER(Regressions!E28),ROUND(Regressions!E28, 1), NA())</f>
        <v>99.7</v>
      </c>
      <c r="F18" s="308">
        <f>IF(ISNUMBER(Regressions!F28),ROUND(Regressions!F28, 1), NA())</f>
        <v>90.2</v>
      </c>
      <c r="G18" s="417">
        <f>IF(ISNUMBER(Regressions!G28),ROUND(Regressions!G28, 1), NA())</f>
        <v>81.8</v>
      </c>
      <c r="H18" s="418">
        <f>IF(ISNUMBER(Regressions!H28),ROUND(Regressions!H28, 1), NA())</f>
        <v>8.4</v>
      </c>
      <c r="I18" s="419">
        <f>IF(ISNUMBER(Regressions!I28),ROUND(Regressions!I28, 1), NA())</f>
        <v>9.8000000000000007</v>
      </c>
      <c r="J18" s="420" t="e">
        <f>IF(ISNUMBER(Regressions!J28),ROUND(Regressions!J28, 1), NA())</f>
        <v>#N/A</v>
      </c>
      <c r="K18" s="308">
        <f>IF(ISNUMBER(Regressions!K28),ROUND(Regressions!K28, 1), NA())</f>
        <v>89.9</v>
      </c>
      <c r="L18" s="421">
        <f>IF(ISNUMBER(Regressions!L28),ROUND(Regressions!L28, 1), NA())</f>
        <v>66.5</v>
      </c>
      <c r="M18" s="418">
        <f>IF(ISNUMBER(Regressions!M28),ROUND(Regressions!M28, 1), NA())</f>
        <v>23.4</v>
      </c>
      <c r="N18" s="422">
        <f>IF(ISNUMBER(Regressions!N28),ROUND(Regressions!N28, 1), NA())</f>
        <v>10.1</v>
      </c>
      <c r="O18" s="416">
        <f>IF(ISNUMBER(Regressions!O28),ROUND(Regressions!O28, 1), NA())</f>
        <v>80.099999999999994</v>
      </c>
      <c r="P18" s="308">
        <f>IF(ISNUMBER(Regressions!P28),ROUND(Regressions!P28, 1), NA())</f>
        <v>68</v>
      </c>
      <c r="Q18" s="423">
        <f>IF(ISNUMBER(Regressions!Q28),ROUND(Regressions!Q28, 1), NA())</f>
        <v>68</v>
      </c>
      <c r="R18" s="418">
        <f>IF(ISNUMBER(Regressions!R28),ROUND(Regressions!R28, 1), NA())</f>
        <v>0</v>
      </c>
      <c r="S18" s="419">
        <f>IF(ISNUMBER(Regressions!S28),ROUND(Regressions!S28, 1), NA())</f>
        <v>32</v>
      </c>
    </row>
    <row r="19" x14ac:dyDescent="0.2">
      <c r="A19" s="239" t="str">
        <f>IF(ISBLANK(Regressions!A29), " ", Regressions!A29)</f>
        <v>Costa Rica</v>
      </c>
      <c r="B19" s="234">
        <f>IF(ISBLANK(Regressions!B29), " ", Regressions!B29)</f>
        <v>2015</v>
      </c>
      <c r="C19" s="237" t="str">
        <f>IF(ISBLANK(Regressions!C29), " ", Regressions!C29)</f>
        <v>National</v>
      </c>
      <c r="D19" s="241">
        <f>IF(ISBLANK(Regressions!D29), " ", Regressions!D29)</f>
        <v>949158</v>
      </c>
      <c r="E19" s="416">
        <f>IF(ISNUMBER(Regressions!E29),ROUND(Regressions!E29, 1), NA())</f>
        <v>99.7</v>
      </c>
      <c r="F19" s="308">
        <f>IF(ISNUMBER(Regressions!F29),ROUND(Regressions!F29, 1), NA())</f>
        <v>90.1</v>
      </c>
      <c r="G19" s="417">
        <f>IF(ISNUMBER(Regressions!G29),ROUND(Regressions!G29, 1), NA())</f>
        <v>81.8</v>
      </c>
      <c r="H19" s="418">
        <f>IF(ISNUMBER(Regressions!H29),ROUND(Regressions!H29, 1), NA())</f>
        <v>8.3000000000000007</v>
      </c>
      <c r="I19" s="419">
        <f>IF(ISNUMBER(Regressions!I29),ROUND(Regressions!I29, 1), NA())</f>
        <v>9.9</v>
      </c>
      <c r="J19" s="420" t="e">
        <f>IF(ISNUMBER(Regressions!J29),ROUND(Regressions!J29, 1), NA())</f>
        <v>#N/A</v>
      </c>
      <c r="K19" s="308">
        <f>IF(ISNUMBER(Regressions!K29),ROUND(Regressions!K29, 1), NA())</f>
        <v>89.9</v>
      </c>
      <c r="L19" s="421">
        <f>IF(ISNUMBER(Regressions!L29),ROUND(Regressions!L29, 1), NA())</f>
        <v>68.099999999999994</v>
      </c>
      <c r="M19" s="418">
        <f>IF(ISNUMBER(Regressions!M29),ROUND(Regressions!M29, 1), NA())</f>
        <v>21.8</v>
      </c>
      <c r="N19" s="422">
        <f>IF(ISNUMBER(Regressions!N29),ROUND(Regressions!N29, 1), NA())</f>
        <v>10.1</v>
      </c>
      <c r="O19" s="416">
        <f>IF(ISNUMBER(Regressions!O29),ROUND(Regressions!O29, 1), NA())</f>
        <v>80.099999999999994</v>
      </c>
      <c r="P19" s="308">
        <f>IF(ISNUMBER(Regressions!P29),ROUND(Regressions!P29, 1), NA())</f>
        <v>69.099999999999994</v>
      </c>
      <c r="Q19" s="423">
        <f>IF(ISNUMBER(Regressions!Q29),ROUND(Regressions!Q29, 1), NA())</f>
        <v>69.099999999999994</v>
      </c>
      <c r="R19" s="418">
        <f>IF(ISNUMBER(Regressions!R29),ROUND(Regressions!R29, 1), NA())</f>
        <v>0</v>
      </c>
      <c r="S19" s="419">
        <f>IF(ISNUMBER(Regressions!S29),ROUND(Regressions!S29, 1), NA())</f>
        <v>30.9</v>
      </c>
    </row>
    <row r="20" x14ac:dyDescent="0.2">
      <c r="A20" s="242" t="str">
        <f>IF(ISBLANK(Regressions!A30), " ", Regressions!A30)</f>
        <v>Costa Rica</v>
      </c>
      <c r="B20" s="243">
        <f>IF(ISBLANK(Regressions!B30), " ", Regressions!B30)</f>
        <v>2016</v>
      </c>
      <c r="C20" s="244" t="str">
        <f>IF(ISBLANK(Regressions!C30), " ", Regressions!C30)</f>
        <v>National</v>
      </c>
      <c r="D20" s="245">
        <f>IF(ISBLANK(Regressions!D30), " ", Regressions!D30)</f>
        <v>942860</v>
      </c>
      <c r="E20" s="424">
        <f>IF(ISNUMBER(Regressions!E30),ROUND(Regressions!E30, 1), NA())</f>
        <v>99.7</v>
      </c>
      <c r="F20" s="309">
        <f>IF(ISNUMBER(Regressions!F30),ROUND(Regressions!F30, 1), NA())</f>
        <v>90</v>
      </c>
      <c r="G20" s="425">
        <f>IF(ISNUMBER(Regressions!G30),ROUND(Regressions!G30, 1), NA())</f>
        <v>81.8</v>
      </c>
      <c r="H20" s="426">
        <f>IF(ISNUMBER(Regressions!H30),ROUND(Regressions!H30, 1), NA())</f>
        <v>8.1999999999999993</v>
      </c>
      <c r="I20" s="427">
        <f>IF(ISNUMBER(Regressions!I30),ROUND(Regressions!I30, 1), NA())</f>
        <v>10</v>
      </c>
      <c r="J20" s="428" t="e">
        <f>IF(ISNUMBER(Regressions!J30),ROUND(Regressions!J30, 1), NA())</f>
        <v>#N/A</v>
      </c>
      <c r="K20" s="309">
        <f>IF(ISNUMBER(Regressions!K30),ROUND(Regressions!K30, 1), NA())</f>
        <v>89.9</v>
      </c>
      <c r="L20" s="429">
        <f>IF(ISNUMBER(Regressions!L30),ROUND(Regressions!L30, 1), NA())</f>
        <v>69.599999999999994</v>
      </c>
      <c r="M20" s="426">
        <f>IF(ISNUMBER(Regressions!M30),ROUND(Regressions!M30, 1), NA())</f>
        <v>20.3</v>
      </c>
      <c r="N20" s="430">
        <f>IF(ISNUMBER(Regressions!N30),ROUND(Regressions!N30, 1), NA())</f>
        <v>10.1</v>
      </c>
      <c r="O20" s="424">
        <f>IF(ISNUMBER(Regressions!O30),ROUND(Regressions!O30, 1), NA())</f>
        <v>80.099999999999994</v>
      </c>
      <c r="P20" s="309">
        <f>IF(ISNUMBER(Regressions!P30),ROUND(Regressions!P30, 1), NA())</f>
        <v>70.2</v>
      </c>
      <c r="Q20" s="431">
        <f>IF(ISNUMBER(Regressions!Q30),ROUND(Regressions!Q30, 1), NA())</f>
        <v>70.2</v>
      </c>
      <c r="R20" s="426">
        <f>IF(ISNUMBER(Regressions!R30),ROUND(Regressions!R30, 1), NA())</f>
        <v>0</v>
      </c>
      <c r="S20" s="427">
        <f>IF(ISNUMBER(Regressions!S30),ROUND(Regressions!S30, 1), NA())</f>
        <v>29.8</v>
      </c>
    </row>
    <row r="21" x14ac:dyDescent="0.2">
      <c r="A21" s="239" t="str">
        <f>IF(ISBLANK(Regressions!A31), " ", Regressions!A31)</f>
        <v>Costa Rica</v>
      </c>
      <c r="B21" s="234">
        <f>IF(ISBLANK(Regressions!B31), " ", Regressions!B31)</f>
        <v>2000</v>
      </c>
      <c r="C21" s="237" t="str">
        <f>IF(ISBLANK(Regressions!C31), " ", Regressions!C31)</f>
        <v>Urban</v>
      </c>
      <c r="D21" s="241">
        <f>IF(ISBLANK(Regressions!D31), " ", Regressions!D31)</f>
        <v>619968.00925235753</v>
      </c>
      <c r="E21" s="416" t="e">
        <f>IF(ISNUMBER(Regressions!E31),ROUND(Regressions!E31, 1), NA())</f>
        <v>#N/A</v>
      </c>
      <c r="F21" s="308">
        <f>IF(ISNUMBER(Regressions!F31),ROUND(Regressions!F31, 1), NA())</f>
        <v>97.1</v>
      </c>
      <c r="G21" s="417" t="e">
        <f>IF(ISNUMBER(Regressions!G31),ROUND(Regressions!G31, 1), NA())</f>
        <v>#N/A</v>
      </c>
      <c r="H21" s="418">
        <f>IF(ISNUMBER(Regressions!H31),ROUND(Regressions!H31, 1), NA())</f>
        <v>97.1</v>
      </c>
      <c r="I21" s="419">
        <f>IF(ISNUMBER(Regressions!I31),ROUND(Regressions!I31, 1), NA())</f>
        <v>2.9</v>
      </c>
      <c r="J21" s="420" t="e">
        <f>IF(ISNUMBER(Regressions!J31),ROUND(Regressions!J31, 1), NA())</f>
        <v>#N/A</v>
      </c>
      <c r="K21" s="308" t="e">
        <f>IF(ISNUMBER(Regressions!K31),ROUND(Regressions!K31, 1), NA())</f>
        <v>#N/A</v>
      </c>
      <c r="L21" s="421" t="e">
        <f>IF(ISNUMBER(Regressions!L31),ROUND(Regressions!L31, 1), NA())</f>
        <v>#N/A</v>
      </c>
      <c r="M21" s="418" t="e">
        <f>IF(ISNUMBER(Regressions!M31),ROUND(Regressions!M31, 1), NA())</f>
        <v>#N/A</v>
      </c>
      <c r="N21" s="422" t="e">
        <f>IF(ISNUMBER(Regressions!N31),ROUND(Regressions!N31, 1), NA())</f>
        <v>#N/A</v>
      </c>
      <c r="O21" s="416" t="e">
        <f>IF(ISNUMBER(Regressions!O31),ROUND(Regressions!O31, 1), NA())</f>
        <v>#N/A</v>
      </c>
      <c r="P21" s="308" t="e">
        <f>IF(ISNUMBER(Regressions!P31),ROUND(Regressions!P31, 1), NA())</f>
        <v>#N/A</v>
      </c>
      <c r="Q21" s="423" t="e">
        <f>IF(ISNUMBER(Regressions!Q31),ROUND(Regressions!Q31, 1), NA())</f>
        <v>#N/A</v>
      </c>
      <c r="R21" s="418" t="e">
        <f>IF(ISNUMBER(Regressions!R31),ROUND(Regressions!R31, 1), NA())</f>
        <v>#N/A</v>
      </c>
      <c r="S21" s="419" t="e">
        <f>IF(ISNUMBER(Regressions!S31),ROUND(Regressions!S31, 1), NA())</f>
        <v>#N/A</v>
      </c>
    </row>
    <row r="22" x14ac:dyDescent="0.2">
      <c r="A22" s="239" t="str">
        <f>IF(ISBLANK(Regressions!A32), " ", Regressions!A32)</f>
        <v>Costa Rica</v>
      </c>
      <c r="B22" s="234">
        <f>IF(ISBLANK(Regressions!B32), " ", Regressions!B32)</f>
        <v>2001</v>
      </c>
      <c r="C22" s="237" t="str">
        <f>IF(ISBLANK(Regressions!C32), " ", Regressions!C32)</f>
        <v>Urban</v>
      </c>
      <c r="D22" s="241">
        <f>IF(ISBLANK(Regressions!D32), " ", Regressions!D32)</f>
        <v>636599.99138626107</v>
      </c>
      <c r="E22" s="416" t="e">
        <f>IF(ISNUMBER(Regressions!E32),ROUND(Regressions!E32, 1), NA())</f>
        <v>#N/A</v>
      </c>
      <c r="F22" s="308">
        <f>IF(ISNUMBER(Regressions!F32),ROUND(Regressions!F32, 1), NA())</f>
        <v>97.1</v>
      </c>
      <c r="G22" s="417" t="e">
        <f>IF(ISNUMBER(Regressions!G32),ROUND(Regressions!G32, 1), NA())</f>
        <v>#N/A</v>
      </c>
      <c r="H22" s="418">
        <f>IF(ISNUMBER(Regressions!H32),ROUND(Regressions!H32, 1), NA())</f>
        <v>97.1</v>
      </c>
      <c r="I22" s="419">
        <f>IF(ISNUMBER(Regressions!I32),ROUND(Regressions!I32, 1), NA())</f>
        <v>2.9</v>
      </c>
      <c r="J22" s="420" t="e">
        <f>IF(ISNUMBER(Regressions!J32),ROUND(Regressions!J32, 1), NA())</f>
        <v>#N/A</v>
      </c>
      <c r="K22" s="308" t="e">
        <f>IF(ISNUMBER(Regressions!K32),ROUND(Regressions!K32, 1), NA())</f>
        <v>#N/A</v>
      </c>
      <c r="L22" s="421" t="e">
        <f>IF(ISNUMBER(Regressions!L32),ROUND(Regressions!L32, 1), NA())</f>
        <v>#N/A</v>
      </c>
      <c r="M22" s="418" t="e">
        <f>IF(ISNUMBER(Regressions!M32),ROUND(Regressions!M32, 1), NA())</f>
        <v>#N/A</v>
      </c>
      <c r="N22" s="422" t="e">
        <f>IF(ISNUMBER(Regressions!N32),ROUND(Regressions!N32, 1), NA())</f>
        <v>#N/A</v>
      </c>
      <c r="O22" s="416" t="e">
        <f>IF(ISNUMBER(Regressions!O32),ROUND(Regressions!O32, 1), NA())</f>
        <v>#N/A</v>
      </c>
      <c r="P22" s="308" t="e">
        <f>IF(ISNUMBER(Regressions!P32),ROUND(Regressions!P32, 1), NA())</f>
        <v>#N/A</v>
      </c>
      <c r="Q22" s="423" t="e">
        <f>IF(ISNUMBER(Regressions!Q32),ROUND(Regressions!Q32, 1), NA())</f>
        <v>#N/A</v>
      </c>
      <c r="R22" s="418" t="e">
        <f>IF(ISNUMBER(Regressions!R32),ROUND(Regressions!R32, 1), NA())</f>
        <v>#N/A</v>
      </c>
      <c r="S22" s="419" t="e">
        <f>IF(ISNUMBER(Regressions!S32),ROUND(Regressions!S32, 1), NA())</f>
        <v>#N/A</v>
      </c>
    </row>
    <row r="23" x14ac:dyDescent="0.2">
      <c r="A23" s="239" t="str">
        <f>IF(ISBLANK(Regressions!A33), " ", Regressions!A33)</f>
        <v>Costa Rica</v>
      </c>
      <c r="B23" s="234">
        <f>IF(ISBLANK(Regressions!B33), " ", Regressions!B33)</f>
        <v>2002</v>
      </c>
      <c r="C23" s="237" t="str">
        <f>IF(ISBLANK(Regressions!C33), " ", Regressions!C33)</f>
        <v>Urban</v>
      </c>
      <c r="D23" s="241">
        <f>IF(ISBLANK(Regressions!D33), " ", Regressions!D33)</f>
        <v>651696.98541137704</v>
      </c>
      <c r="E23" s="416" t="e">
        <f>IF(ISNUMBER(Regressions!E33),ROUND(Regressions!E33, 1), NA())</f>
        <v>#N/A</v>
      </c>
      <c r="F23" s="308">
        <f>IF(ISNUMBER(Regressions!F33),ROUND(Regressions!F33, 1), NA())</f>
        <v>97.1</v>
      </c>
      <c r="G23" s="417" t="e">
        <f>IF(ISNUMBER(Regressions!G33),ROUND(Regressions!G33, 1), NA())</f>
        <v>#N/A</v>
      </c>
      <c r="H23" s="418">
        <f>IF(ISNUMBER(Regressions!H33),ROUND(Regressions!H33, 1), NA())</f>
        <v>97.1</v>
      </c>
      <c r="I23" s="419">
        <f>IF(ISNUMBER(Regressions!I33),ROUND(Regressions!I33, 1), NA())</f>
        <v>2.9</v>
      </c>
      <c r="J23" s="420" t="e">
        <f>IF(ISNUMBER(Regressions!J33),ROUND(Regressions!J33, 1), NA())</f>
        <v>#N/A</v>
      </c>
      <c r="K23" s="308" t="e">
        <f>IF(ISNUMBER(Regressions!K33),ROUND(Regressions!K33, 1), NA())</f>
        <v>#N/A</v>
      </c>
      <c r="L23" s="421" t="e">
        <f>IF(ISNUMBER(Regressions!L33),ROUND(Regressions!L33, 1), NA())</f>
        <v>#N/A</v>
      </c>
      <c r="M23" s="418" t="e">
        <f>IF(ISNUMBER(Regressions!M33),ROUND(Regressions!M33, 1), NA())</f>
        <v>#N/A</v>
      </c>
      <c r="N23" s="422" t="e">
        <f>IF(ISNUMBER(Regressions!N33),ROUND(Regressions!N33, 1), NA())</f>
        <v>#N/A</v>
      </c>
      <c r="O23" s="416" t="e">
        <f>IF(ISNUMBER(Regressions!O33),ROUND(Regressions!O33, 1), NA())</f>
        <v>#N/A</v>
      </c>
      <c r="P23" s="308" t="e">
        <f>IF(ISNUMBER(Regressions!P33),ROUND(Regressions!P33, 1), NA())</f>
        <v>#N/A</v>
      </c>
      <c r="Q23" s="423" t="e">
        <f>IF(ISNUMBER(Regressions!Q33),ROUND(Regressions!Q33, 1), NA())</f>
        <v>#N/A</v>
      </c>
      <c r="R23" s="418" t="e">
        <f>IF(ISNUMBER(Regressions!R33),ROUND(Regressions!R33, 1), NA())</f>
        <v>#N/A</v>
      </c>
      <c r="S23" s="419" t="e">
        <f>IF(ISNUMBER(Regressions!S33),ROUND(Regressions!S33, 1), NA())</f>
        <v>#N/A</v>
      </c>
    </row>
    <row r="24" x14ac:dyDescent="0.2">
      <c r="A24" s="239" t="str">
        <f>IF(ISBLANK(Regressions!A34), " ", Regressions!A34)</f>
        <v>Costa Rica</v>
      </c>
      <c r="B24" s="234">
        <f>IF(ISBLANK(Regressions!B34), " ", Regressions!B34)</f>
        <v>2003</v>
      </c>
      <c r="C24" s="237" t="str">
        <f>IF(ISBLANK(Regressions!C34), " ", Regressions!C34)</f>
        <v>Urban</v>
      </c>
      <c r="D24" s="241">
        <f>IF(ISBLANK(Regressions!D34), " ", Regressions!D34)</f>
        <v>665051.98397827148</v>
      </c>
      <c r="E24" s="416" t="e">
        <f>IF(ISNUMBER(Regressions!E34),ROUND(Regressions!E34, 1), NA())</f>
        <v>#N/A</v>
      </c>
      <c r="F24" s="308">
        <f>IF(ISNUMBER(Regressions!F34),ROUND(Regressions!F34, 1), NA())</f>
        <v>97.1</v>
      </c>
      <c r="G24" s="417" t="e">
        <f>IF(ISNUMBER(Regressions!G34),ROUND(Regressions!G34, 1), NA())</f>
        <v>#N/A</v>
      </c>
      <c r="H24" s="418">
        <f>IF(ISNUMBER(Regressions!H34),ROUND(Regressions!H34, 1), NA())</f>
        <v>97.1</v>
      </c>
      <c r="I24" s="419">
        <f>IF(ISNUMBER(Regressions!I34),ROUND(Regressions!I34, 1), NA())</f>
        <v>2.9</v>
      </c>
      <c r="J24" s="420" t="e">
        <f>IF(ISNUMBER(Regressions!J34),ROUND(Regressions!J34, 1), NA())</f>
        <v>#N/A</v>
      </c>
      <c r="K24" s="308" t="e">
        <f>IF(ISNUMBER(Regressions!K34),ROUND(Regressions!K34, 1), NA())</f>
        <v>#N/A</v>
      </c>
      <c r="L24" s="421" t="e">
        <f>IF(ISNUMBER(Regressions!L34),ROUND(Regressions!L34, 1), NA())</f>
        <v>#N/A</v>
      </c>
      <c r="M24" s="418" t="e">
        <f>IF(ISNUMBER(Regressions!M34),ROUND(Regressions!M34, 1), NA())</f>
        <v>#N/A</v>
      </c>
      <c r="N24" s="422" t="e">
        <f>IF(ISNUMBER(Regressions!N34),ROUND(Regressions!N34, 1), NA())</f>
        <v>#N/A</v>
      </c>
      <c r="O24" s="416" t="e">
        <f>IF(ISNUMBER(Regressions!O34),ROUND(Regressions!O34, 1), NA())</f>
        <v>#N/A</v>
      </c>
      <c r="P24" s="308" t="e">
        <f>IF(ISNUMBER(Regressions!P34),ROUND(Regressions!P34, 1), NA())</f>
        <v>#N/A</v>
      </c>
      <c r="Q24" s="423" t="e">
        <f>IF(ISNUMBER(Regressions!Q34),ROUND(Regressions!Q34, 1), NA())</f>
        <v>#N/A</v>
      </c>
      <c r="R24" s="418" t="e">
        <f>IF(ISNUMBER(Regressions!R34),ROUND(Regressions!R34, 1), NA())</f>
        <v>#N/A</v>
      </c>
      <c r="S24" s="419" t="e">
        <f>IF(ISNUMBER(Regressions!S34),ROUND(Regressions!S34, 1), NA())</f>
        <v>#N/A</v>
      </c>
    </row>
    <row r="25" x14ac:dyDescent="0.2">
      <c r="A25" s="239" t="str">
        <f>IF(ISBLANK(Regressions!A35), " ", Regressions!A35)</f>
        <v>Costa Rica</v>
      </c>
      <c r="B25" s="234">
        <f>IF(ISBLANK(Regressions!B35), " ", Regressions!B35)</f>
        <v>2004</v>
      </c>
      <c r="C25" s="237" t="str">
        <f>IF(ISBLANK(Regressions!C35), " ", Regressions!C35)</f>
        <v>Urban</v>
      </c>
      <c r="D25" s="241">
        <f>IF(ISBLANK(Regressions!D35), " ", Regressions!D35)</f>
        <v>676386.0177442932</v>
      </c>
      <c r="E25" s="416" t="e">
        <f>IF(ISNUMBER(Regressions!E35),ROUND(Regressions!E35, 1), NA())</f>
        <v>#N/A</v>
      </c>
      <c r="F25" s="308">
        <f>IF(ISNUMBER(Regressions!F35),ROUND(Regressions!F35, 1), NA())</f>
        <v>97.1</v>
      </c>
      <c r="G25" s="417" t="e">
        <f>IF(ISNUMBER(Regressions!G35),ROUND(Regressions!G35, 1), NA())</f>
        <v>#N/A</v>
      </c>
      <c r="H25" s="418">
        <f>IF(ISNUMBER(Regressions!H35),ROUND(Regressions!H35, 1), NA())</f>
        <v>97.1</v>
      </c>
      <c r="I25" s="419">
        <f>IF(ISNUMBER(Regressions!I35),ROUND(Regressions!I35, 1), NA())</f>
        <v>2.9</v>
      </c>
      <c r="J25" s="420" t="e">
        <f>IF(ISNUMBER(Regressions!J35),ROUND(Regressions!J35, 1), NA())</f>
        <v>#N/A</v>
      </c>
      <c r="K25" s="308" t="e">
        <f>IF(ISNUMBER(Regressions!K35),ROUND(Regressions!K35, 1), NA())</f>
        <v>#N/A</v>
      </c>
      <c r="L25" s="421" t="e">
        <f>IF(ISNUMBER(Regressions!L35),ROUND(Regressions!L35, 1), NA())</f>
        <v>#N/A</v>
      </c>
      <c r="M25" s="418" t="e">
        <f>IF(ISNUMBER(Regressions!M35),ROUND(Regressions!M35, 1), NA())</f>
        <v>#N/A</v>
      </c>
      <c r="N25" s="422" t="e">
        <f>IF(ISNUMBER(Regressions!N35),ROUND(Regressions!N35, 1), NA())</f>
        <v>#N/A</v>
      </c>
      <c r="O25" s="416" t="e">
        <f>IF(ISNUMBER(Regressions!O35),ROUND(Regressions!O35, 1), NA())</f>
        <v>#N/A</v>
      </c>
      <c r="P25" s="308" t="e">
        <f>IF(ISNUMBER(Regressions!P35),ROUND(Regressions!P35, 1), NA())</f>
        <v>#N/A</v>
      </c>
      <c r="Q25" s="423" t="e">
        <f>IF(ISNUMBER(Regressions!Q35),ROUND(Regressions!Q35, 1), NA())</f>
        <v>#N/A</v>
      </c>
      <c r="R25" s="418" t="e">
        <f>IF(ISNUMBER(Regressions!R35),ROUND(Regressions!R35, 1), NA())</f>
        <v>#N/A</v>
      </c>
      <c r="S25" s="419" t="e">
        <f>IF(ISNUMBER(Regressions!S35),ROUND(Regressions!S35, 1), NA())</f>
        <v>#N/A</v>
      </c>
    </row>
    <row r="26" x14ac:dyDescent="0.2">
      <c r="A26" s="239" t="str">
        <f>IF(ISBLANK(Regressions!A36), " ", Regressions!A36)</f>
        <v>Costa Rica</v>
      </c>
      <c r="B26" s="234">
        <f>IF(ISBLANK(Regressions!B36), " ", Regressions!B36)</f>
        <v>2005</v>
      </c>
      <c r="C26" s="237" t="str">
        <f>IF(ISBLANK(Regressions!C36), " ", Regressions!C36)</f>
        <v>Urban</v>
      </c>
      <c r="D26" s="241">
        <f>IF(ISBLANK(Regressions!D36), " ", Regressions!D36)</f>
        <v>685437.00916015625</v>
      </c>
      <c r="E26" s="416" t="e">
        <f>IF(ISNUMBER(Regressions!E36),ROUND(Regressions!E36, 1), NA())</f>
        <v>#N/A</v>
      </c>
      <c r="F26" s="308">
        <f>IF(ISNUMBER(Regressions!F36),ROUND(Regressions!F36, 1), NA())</f>
        <v>97</v>
      </c>
      <c r="G26" s="417" t="e">
        <f>IF(ISNUMBER(Regressions!G36),ROUND(Regressions!G36, 1), NA())</f>
        <v>#N/A</v>
      </c>
      <c r="H26" s="418">
        <f>IF(ISNUMBER(Regressions!H36),ROUND(Regressions!H36, 1), NA())</f>
        <v>97</v>
      </c>
      <c r="I26" s="419">
        <f>IF(ISNUMBER(Regressions!I36),ROUND(Regressions!I36, 1), NA())</f>
        <v>3</v>
      </c>
      <c r="J26" s="420" t="e">
        <f>IF(ISNUMBER(Regressions!J36),ROUND(Regressions!J36, 1), NA())</f>
        <v>#N/A</v>
      </c>
      <c r="K26" s="308" t="e">
        <f>IF(ISNUMBER(Regressions!K36),ROUND(Regressions!K36, 1), NA())</f>
        <v>#N/A</v>
      </c>
      <c r="L26" s="421" t="e">
        <f>IF(ISNUMBER(Regressions!L36),ROUND(Regressions!L36, 1), NA())</f>
        <v>#N/A</v>
      </c>
      <c r="M26" s="418" t="e">
        <f>IF(ISNUMBER(Regressions!M36),ROUND(Regressions!M36, 1), NA())</f>
        <v>#N/A</v>
      </c>
      <c r="N26" s="422" t="e">
        <f>IF(ISNUMBER(Regressions!N36),ROUND(Regressions!N36, 1), NA())</f>
        <v>#N/A</v>
      </c>
      <c r="O26" s="416" t="e">
        <f>IF(ISNUMBER(Regressions!O36),ROUND(Regressions!O36, 1), NA())</f>
        <v>#N/A</v>
      </c>
      <c r="P26" s="308" t="e">
        <f>IF(ISNUMBER(Regressions!P36),ROUND(Regressions!P36, 1), NA())</f>
        <v>#N/A</v>
      </c>
      <c r="Q26" s="423" t="e">
        <f>IF(ISNUMBER(Regressions!Q36),ROUND(Regressions!Q36, 1), NA())</f>
        <v>#N/A</v>
      </c>
      <c r="R26" s="418" t="e">
        <f>IF(ISNUMBER(Regressions!R36),ROUND(Regressions!R36, 1), NA())</f>
        <v>#N/A</v>
      </c>
      <c r="S26" s="419" t="e">
        <f>IF(ISNUMBER(Regressions!S36),ROUND(Regressions!S36, 1), NA())</f>
        <v>#N/A</v>
      </c>
    </row>
    <row r="27" x14ac:dyDescent="0.2">
      <c r="A27" s="239" t="str">
        <f>IF(ISBLANK(Regressions!A37), " ", Regressions!A37)</f>
        <v>Costa Rica</v>
      </c>
      <c r="B27" s="234">
        <f>IF(ISBLANK(Regressions!B37), " ", Regressions!B37)</f>
        <v>2006</v>
      </c>
      <c r="C27" s="237" t="str">
        <f>IF(ISBLANK(Regressions!C37), " ", Regressions!C37)</f>
        <v>Urban</v>
      </c>
      <c r="D27" s="241">
        <f>IF(ISBLANK(Regressions!D37), " ", Regressions!D37)</f>
        <v>694015.97092163085</v>
      </c>
      <c r="E27" s="416" t="e">
        <f>IF(ISNUMBER(Regressions!E37),ROUND(Regressions!E37, 1), NA())</f>
        <v>#N/A</v>
      </c>
      <c r="F27" s="308">
        <f>IF(ISNUMBER(Regressions!F37),ROUND(Regressions!F37, 1), NA())</f>
        <v>97</v>
      </c>
      <c r="G27" s="417" t="e">
        <f>IF(ISNUMBER(Regressions!G37),ROUND(Regressions!G37, 1), NA())</f>
        <v>#N/A</v>
      </c>
      <c r="H27" s="418">
        <f>IF(ISNUMBER(Regressions!H37),ROUND(Regressions!H37, 1), NA())</f>
        <v>97</v>
      </c>
      <c r="I27" s="419">
        <f>IF(ISNUMBER(Regressions!I37),ROUND(Regressions!I37, 1), NA())</f>
        <v>3</v>
      </c>
      <c r="J27" s="420" t="e">
        <f>IF(ISNUMBER(Regressions!J37),ROUND(Regressions!J37, 1), NA())</f>
        <v>#N/A</v>
      </c>
      <c r="K27" s="308" t="e">
        <f>IF(ISNUMBER(Regressions!K37),ROUND(Regressions!K37, 1), NA())</f>
        <v>#N/A</v>
      </c>
      <c r="L27" s="421" t="e">
        <f>IF(ISNUMBER(Regressions!L37),ROUND(Regressions!L37, 1), NA())</f>
        <v>#N/A</v>
      </c>
      <c r="M27" s="418" t="e">
        <f>IF(ISNUMBER(Regressions!M37),ROUND(Regressions!M37, 1), NA())</f>
        <v>#N/A</v>
      </c>
      <c r="N27" s="422" t="e">
        <f>IF(ISNUMBER(Regressions!N37),ROUND(Regressions!N37, 1), NA())</f>
        <v>#N/A</v>
      </c>
      <c r="O27" s="416" t="e">
        <f>IF(ISNUMBER(Regressions!O37),ROUND(Regressions!O37, 1), NA())</f>
        <v>#N/A</v>
      </c>
      <c r="P27" s="308" t="e">
        <f>IF(ISNUMBER(Regressions!P37),ROUND(Regressions!P37, 1), NA())</f>
        <v>#N/A</v>
      </c>
      <c r="Q27" s="423" t="e">
        <f>IF(ISNUMBER(Regressions!Q37),ROUND(Regressions!Q37, 1), NA())</f>
        <v>#N/A</v>
      </c>
      <c r="R27" s="418" t="e">
        <f>IF(ISNUMBER(Regressions!R37),ROUND(Regressions!R37, 1), NA())</f>
        <v>#N/A</v>
      </c>
      <c r="S27" s="419" t="e">
        <f>IF(ISNUMBER(Regressions!S37),ROUND(Regressions!S37, 1), NA())</f>
        <v>#N/A</v>
      </c>
    </row>
    <row r="28" x14ac:dyDescent="0.2">
      <c r="A28" s="239" t="str">
        <f>IF(ISBLANK(Regressions!A38), " ", Regressions!A38)</f>
        <v>Costa Rica</v>
      </c>
      <c r="B28" s="234">
        <f>IF(ISBLANK(Regressions!B38), " ", Regressions!B38)</f>
        <v>2007</v>
      </c>
      <c r="C28" s="237" t="str">
        <f>IF(ISBLANK(Regressions!C38), " ", Regressions!C38)</f>
        <v>Urban</v>
      </c>
      <c r="D28" s="241">
        <f>IF(ISBLANK(Regressions!D38), " ", Regressions!D38)</f>
        <v>700094.00075439457</v>
      </c>
      <c r="E28" s="416" t="e">
        <f>IF(ISNUMBER(Regressions!E38),ROUND(Regressions!E38, 1), NA())</f>
        <v>#N/A</v>
      </c>
      <c r="F28" s="308">
        <f>IF(ISNUMBER(Regressions!F38),ROUND(Regressions!F38, 1), NA())</f>
        <v>97</v>
      </c>
      <c r="G28" s="417" t="e">
        <f>IF(ISNUMBER(Regressions!G38),ROUND(Regressions!G38, 1), NA())</f>
        <v>#N/A</v>
      </c>
      <c r="H28" s="418">
        <f>IF(ISNUMBER(Regressions!H38),ROUND(Regressions!H38, 1), NA())</f>
        <v>97</v>
      </c>
      <c r="I28" s="419">
        <f>IF(ISNUMBER(Regressions!I38),ROUND(Regressions!I38, 1), NA())</f>
        <v>3</v>
      </c>
      <c r="J28" s="420" t="e">
        <f>IF(ISNUMBER(Regressions!J38),ROUND(Regressions!J38, 1), NA())</f>
        <v>#N/A</v>
      </c>
      <c r="K28" s="308" t="e">
        <f>IF(ISNUMBER(Regressions!K38),ROUND(Regressions!K38, 1), NA())</f>
        <v>#N/A</v>
      </c>
      <c r="L28" s="421" t="e">
        <f>IF(ISNUMBER(Regressions!L38),ROUND(Regressions!L38, 1), NA())</f>
        <v>#N/A</v>
      </c>
      <c r="M28" s="418" t="e">
        <f>IF(ISNUMBER(Regressions!M38),ROUND(Regressions!M38, 1), NA())</f>
        <v>#N/A</v>
      </c>
      <c r="N28" s="422" t="e">
        <f>IF(ISNUMBER(Regressions!N38),ROUND(Regressions!N38, 1), NA())</f>
        <v>#N/A</v>
      </c>
      <c r="O28" s="416" t="e">
        <f>IF(ISNUMBER(Regressions!O38),ROUND(Regressions!O38, 1), NA())</f>
        <v>#N/A</v>
      </c>
      <c r="P28" s="308" t="e">
        <f>IF(ISNUMBER(Regressions!P38),ROUND(Regressions!P38, 1), NA())</f>
        <v>#N/A</v>
      </c>
      <c r="Q28" s="423" t="e">
        <f>IF(ISNUMBER(Regressions!Q38),ROUND(Regressions!Q38, 1), NA())</f>
        <v>#N/A</v>
      </c>
      <c r="R28" s="418" t="e">
        <f>IF(ISNUMBER(Regressions!R38),ROUND(Regressions!R38, 1), NA())</f>
        <v>#N/A</v>
      </c>
      <c r="S28" s="419" t="e">
        <f>IF(ISNUMBER(Regressions!S38),ROUND(Regressions!S38, 1), NA())</f>
        <v>#N/A</v>
      </c>
    </row>
    <row r="29" x14ac:dyDescent="0.2">
      <c r="A29" s="239" t="str">
        <f>IF(ISBLANK(Regressions!A39), " ", Regressions!A39)</f>
        <v>Costa Rica</v>
      </c>
      <c r="B29" s="234">
        <f>IF(ISBLANK(Regressions!B39), " ", Regressions!B39)</f>
        <v>2008</v>
      </c>
      <c r="C29" s="237" t="str">
        <f>IF(ISBLANK(Regressions!C39), " ", Regressions!C39)</f>
        <v>Urban</v>
      </c>
      <c r="D29" s="241">
        <f>IF(ISBLANK(Regressions!D39), " ", Regressions!D39)</f>
        <v>704160.0252044677</v>
      </c>
      <c r="E29" s="416" t="e">
        <f>IF(ISNUMBER(Regressions!E39),ROUND(Regressions!E39, 1), NA())</f>
        <v>#N/A</v>
      </c>
      <c r="F29" s="308">
        <f>IF(ISNUMBER(Regressions!F39),ROUND(Regressions!F39, 1), NA())</f>
        <v>96.9</v>
      </c>
      <c r="G29" s="417" t="e">
        <f>IF(ISNUMBER(Regressions!G39),ROUND(Regressions!G39, 1), NA())</f>
        <v>#N/A</v>
      </c>
      <c r="H29" s="418">
        <f>IF(ISNUMBER(Regressions!H39),ROUND(Regressions!H39, 1), NA())</f>
        <v>96.9</v>
      </c>
      <c r="I29" s="419">
        <f>IF(ISNUMBER(Regressions!I39),ROUND(Regressions!I39, 1), NA())</f>
        <v>3.1</v>
      </c>
      <c r="J29" s="420" t="e">
        <f>IF(ISNUMBER(Regressions!J39),ROUND(Regressions!J39, 1), NA())</f>
        <v>#N/A</v>
      </c>
      <c r="K29" s="308" t="e">
        <f>IF(ISNUMBER(Regressions!K39),ROUND(Regressions!K39, 1), NA())</f>
        <v>#N/A</v>
      </c>
      <c r="L29" s="421" t="e">
        <f>IF(ISNUMBER(Regressions!L39),ROUND(Regressions!L39, 1), NA())</f>
        <v>#N/A</v>
      </c>
      <c r="M29" s="418" t="e">
        <f>IF(ISNUMBER(Regressions!M39),ROUND(Regressions!M39, 1), NA())</f>
        <v>#N/A</v>
      </c>
      <c r="N29" s="422" t="e">
        <f>IF(ISNUMBER(Regressions!N39),ROUND(Regressions!N39, 1), NA())</f>
        <v>#N/A</v>
      </c>
      <c r="O29" s="416" t="e">
        <f>IF(ISNUMBER(Regressions!O39),ROUND(Regressions!O39, 1), NA())</f>
        <v>#N/A</v>
      </c>
      <c r="P29" s="308" t="e">
        <f>IF(ISNUMBER(Regressions!P39),ROUND(Regressions!P39, 1), NA())</f>
        <v>#N/A</v>
      </c>
      <c r="Q29" s="423" t="e">
        <f>IF(ISNUMBER(Regressions!Q39),ROUND(Regressions!Q39, 1), NA())</f>
        <v>#N/A</v>
      </c>
      <c r="R29" s="418" t="e">
        <f>IF(ISNUMBER(Regressions!R39),ROUND(Regressions!R39, 1), NA())</f>
        <v>#N/A</v>
      </c>
      <c r="S29" s="419" t="e">
        <f>IF(ISNUMBER(Regressions!S39),ROUND(Regressions!S39, 1), NA())</f>
        <v>#N/A</v>
      </c>
    </row>
    <row r="30" x14ac:dyDescent="0.2">
      <c r="A30" s="239" t="str">
        <f>IF(ISBLANK(Regressions!A40), " ", Regressions!A40)</f>
        <v>Costa Rica</v>
      </c>
      <c r="B30" s="234">
        <f>IF(ISBLANK(Regressions!B40), " ", Regressions!B40)</f>
        <v>2009</v>
      </c>
      <c r="C30" s="237" t="str">
        <f>IF(ISBLANK(Regressions!C40), " ", Regressions!C40)</f>
        <v>Urban</v>
      </c>
      <c r="D30" s="241">
        <f>IF(ISBLANK(Regressions!D40), " ", Regressions!D40)</f>
        <v>707171.00463912962</v>
      </c>
      <c r="E30" s="416" t="e">
        <f>IF(ISNUMBER(Regressions!E40),ROUND(Regressions!E40, 1), NA())</f>
        <v>#N/A</v>
      </c>
      <c r="F30" s="308">
        <f>IF(ISNUMBER(Regressions!F40),ROUND(Regressions!F40, 1), NA())</f>
        <v>96.9</v>
      </c>
      <c r="G30" s="417" t="e">
        <f>IF(ISNUMBER(Regressions!G40),ROUND(Regressions!G40, 1), NA())</f>
        <v>#N/A</v>
      </c>
      <c r="H30" s="418">
        <f>IF(ISNUMBER(Regressions!H40),ROUND(Regressions!H40, 1), NA())</f>
        <v>96.9</v>
      </c>
      <c r="I30" s="419">
        <f>IF(ISNUMBER(Regressions!I40),ROUND(Regressions!I40, 1), NA())</f>
        <v>3.1</v>
      </c>
      <c r="J30" s="420" t="e">
        <f>IF(ISNUMBER(Regressions!J40),ROUND(Regressions!J40, 1), NA())</f>
        <v>#N/A</v>
      </c>
      <c r="K30" s="308" t="e">
        <f>IF(ISNUMBER(Regressions!K40),ROUND(Regressions!K40, 1), NA())</f>
        <v>#N/A</v>
      </c>
      <c r="L30" s="421" t="e">
        <f>IF(ISNUMBER(Regressions!L40),ROUND(Regressions!L40, 1), NA())</f>
        <v>#N/A</v>
      </c>
      <c r="M30" s="418" t="e">
        <f>IF(ISNUMBER(Regressions!M40),ROUND(Regressions!M40, 1), NA())</f>
        <v>#N/A</v>
      </c>
      <c r="N30" s="422" t="e">
        <f>IF(ISNUMBER(Regressions!N40),ROUND(Regressions!N40, 1), NA())</f>
        <v>#N/A</v>
      </c>
      <c r="O30" s="416" t="e">
        <f>IF(ISNUMBER(Regressions!O40),ROUND(Regressions!O40, 1), NA())</f>
        <v>#N/A</v>
      </c>
      <c r="P30" s="308" t="e">
        <f>IF(ISNUMBER(Regressions!P40),ROUND(Regressions!P40, 1), NA())</f>
        <v>#N/A</v>
      </c>
      <c r="Q30" s="423" t="e">
        <f>IF(ISNUMBER(Regressions!Q40),ROUND(Regressions!Q40, 1), NA())</f>
        <v>#N/A</v>
      </c>
      <c r="R30" s="418" t="e">
        <f>IF(ISNUMBER(Regressions!R40),ROUND(Regressions!R40, 1), NA())</f>
        <v>#N/A</v>
      </c>
      <c r="S30" s="419" t="e">
        <f>IF(ISNUMBER(Regressions!S40),ROUND(Regressions!S40, 1), NA())</f>
        <v>#N/A</v>
      </c>
    </row>
    <row r="31" x14ac:dyDescent="0.2">
      <c r="A31" s="239" t="str">
        <f>IF(ISBLANK(Regressions!A41), " ", Regressions!A41)</f>
        <v>Costa Rica</v>
      </c>
      <c r="B31" s="234">
        <f>IF(ISBLANK(Regressions!B41), " ", Regressions!B41)</f>
        <v>2010</v>
      </c>
      <c r="C31" s="237" t="str">
        <f>IF(ISBLANK(Regressions!C41), " ", Regressions!C41)</f>
        <v>Urban</v>
      </c>
      <c r="D31" s="241">
        <f>IF(ISBLANK(Regressions!D41), " ", Regressions!D41)</f>
        <v>710270.96541168215</v>
      </c>
      <c r="E31" s="416" t="e">
        <f>IF(ISNUMBER(Regressions!E41),ROUND(Regressions!E41, 1), NA())</f>
        <v>#N/A</v>
      </c>
      <c r="F31" s="308">
        <f>IF(ISNUMBER(Regressions!F41),ROUND(Regressions!F41, 1), NA())</f>
        <v>96.8</v>
      </c>
      <c r="G31" s="417" t="e">
        <f>IF(ISNUMBER(Regressions!G41),ROUND(Regressions!G41, 1), NA())</f>
        <v>#N/A</v>
      </c>
      <c r="H31" s="418">
        <f>IF(ISNUMBER(Regressions!H41),ROUND(Regressions!H41, 1), NA())</f>
        <v>96.8</v>
      </c>
      <c r="I31" s="419">
        <f>IF(ISNUMBER(Regressions!I41),ROUND(Regressions!I41, 1), NA())</f>
        <v>3.2</v>
      </c>
      <c r="J31" s="420" t="e">
        <f>IF(ISNUMBER(Regressions!J41),ROUND(Regressions!J41, 1), NA())</f>
        <v>#N/A</v>
      </c>
      <c r="K31" s="308" t="e">
        <f>IF(ISNUMBER(Regressions!K41),ROUND(Regressions!K41, 1), NA())</f>
        <v>#N/A</v>
      </c>
      <c r="L31" s="421" t="e">
        <f>IF(ISNUMBER(Regressions!L41),ROUND(Regressions!L41, 1), NA())</f>
        <v>#N/A</v>
      </c>
      <c r="M31" s="418" t="e">
        <f>IF(ISNUMBER(Regressions!M41),ROUND(Regressions!M41, 1), NA())</f>
        <v>#N/A</v>
      </c>
      <c r="N31" s="422" t="e">
        <f>IF(ISNUMBER(Regressions!N41),ROUND(Regressions!N41, 1), NA())</f>
        <v>#N/A</v>
      </c>
      <c r="O31" s="416" t="e">
        <f>IF(ISNUMBER(Regressions!O41),ROUND(Regressions!O41, 1), NA())</f>
        <v>#N/A</v>
      </c>
      <c r="P31" s="308" t="e">
        <f>IF(ISNUMBER(Regressions!P41),ROUND(Regressions!P41, 1), NA())</f>
        <v>#N/A</v>
      </c>
      <c r="Q31" s="423" t="e">
        <f>IF(ISNUMBER(Regressions!Q41),ROUND(Regressions!Q41, 1), NA())</f>
        <v>#N/A</v>
      </c>
      <c r="R31" s="418" t="e">
        <f>IF(ISNUMBER(Regressions!R41),ROUND(Regressions!R41, 1), NA())</f>
        <v>#N/A</v>
      </c>
      <c r="S31" s="419" t="e">
        <f>IF(ISNUMBER(Regressions!S41),ROUND(Regressions!S41, 1), NA())</f>
        <v>#N/A</v>
      </c>
    </row>
    <row r="32" x14ac:dyDescent="0.2">
      <c r="A32" s="239" t="str">
        <f>IF(ISBLANK(Regressions!A42), " ", Regressions!A42)</f>
        <v>Costa Rica</v>
      </c>
      <c r="B32" s="234">
        <f>IF(ISBLANK(Regressions!B42), " ", Regressions!B42)</f>
        <v>2011</v>
      </c>
      <c r="C32" s="237" t="str">
        <f>IF(ISBLANK(Regressions!C42), " ", Regressions!C42)</f>
        <v>Urban</v>
      </c>
      <c r="D32" s="241">
        <f>IF(ISBLANK(Regressions!D42), " ", Regressions!D42)</f>
        <v>713627.99823806761</v>
      </c>
      <c r="E32" s="416" t="e">
        <f>IF(ISNUMBER(Regressions!E42),ROUND(Regressions!E42, 1), NA())</f>
        <v>#N/A</v>
      </c>
      <c r="F32" s="308">
        <f>IF(ISNUMBER(Regressions!F42),ROUND(Regressions!F42, 1), NA())</f>
        <v>96.8</v>
      </c>
      <c r="G32" s="417" t="e">
        <f>IF(ISNUMBER(Regressions!G42),ROUND(Regressions!G42, 1), NA())</f>
        <v>#N/A</v>
      </c>
      <c r="H32" s="418">
        <f>IF(ISNUMBER(Regressions!H42),ROUND(Regressions!H42, 1), NA())</f>
        <v>96.8</v>
      </c>
      <c r="I32" s="419">
        <f>IF(ISNUMBER(Regressions!I42),ROUND(Regressions!I42, 1), NA())</f>
        <v>3.2</v>
      </c>
      <c r="J32" s="420" t="e">
        <f>IF(ISNUMBER(Regressions!J42),ROUND(Regressions!J42, 1), NA())</f>
        <v>#N/A</v>
      </c>
      <c r="K32" s="308" t="e">
        <f>IF(ISNUMBER(Regressions!K42),ROUND(Regressions!K42, 1), NA())</f>
        <v>#N/A</v>
      </c>
      <c r="L32" s="421" t="e">
        <f>IF(ISNUMBER(Regressions!L42),ROUND(Regressions!L42, 1), NA())</f>
        <v>#N/A</v>
      </c>
      <c r="M32" s="418" t="e">
        <f>IF(ISNUMBER(Regressions!M42),ROUND(Regressions!M42, 1), NA())</f>
        <v>#N/A</v>
      </c>
      <c r="N32" s="422" t="e">
        <f>IF(ISNUMBER(Regressions!N42),ROUND(Regressions!N42, 1), NA())</f>
        <v>#N/A</v>
      </c>
      <c r="O32" s="416" t="e">
        <f>IF(ISNUMBER(Regressions!O42),ROUND(Regressions!O42, 1), NA())</f>
        <v>#N/A</v>
      </c>
      <c r="P32" s="308" t="e">
        <f>IF(ISNUMBER(Regressions!P42),ROUND(Regressions!P42, 1), NA())</f>
        <v>#N/A</v>
      </c>
      <c r="Q32" s="423" t="e">
        <f>IF(ISNUMBER(Regressions!Q42),ROUND(Regressions!Q42, 1), NA())</f>
        <v>#N/A</v>
      </c>
      <c r="R32" s="418" t="e">
        <f>IF(ISNUMBER(Regressions!R42),ROUND(Regressions!R42, 1), NA())</f>
        <v>#N/A</v>
      </c>
      <c r="S32" s="419" t="e">
        <f>IF(ISNUMBER(Regressions!S42),ROUND(Regressions!S42, 1), NA())</f>
        <v>#N/A</v>
      </c>
    </row>
    <row r="33" x14ac:dyDescent="0.2">
      <c r="A33" s="239" t="str">
        <f>IF(ISBLANK(Regressions!A43), " ", Regressions!A43)</f>
        <v>Costa Rica</v>
      </c>
      <c r="B33" s="234">
        <f>IF(ISBLANK(Regressions!B43), " ", Regressions!B43)</f>
        <v>2012</v>
      </c>
      <c r="C33" s="237" t="str">
        <f>IF(ISBLANK(Regressions!C43), " ", Regressions!C43)</f>
        <v>Urban</v>
      </c>
      <c r="D33" s="241">
        <f>IF(ISBLANK(Regressions!D43), " ", Regressions!D43)</f>
        <v>717840.96884902951</v>
      </c>
      <c r="E33" s="416" t="e">
        <f>IF(ISNUMBER(Regressions!E43),ROUND(Regressions!E43, 1), NA())</f>
        <v>#N/A</v>
      </c>
      <c r="F33" s="308">
        <f>IF(ISNUMBER(Regressions!F43),ROUND(Regressions!F43, 1), NA())</f>
        <v>96.7</v>
      </c>
      <c r="G33" s="417" t="e">
        <f>IF(ISNUMBER(Regressions!G43),ROUND(Regressions!G43, 1), NA())</f>
        <v>#N/A</v>
      </c>
      <c r="H33" s="418">
        <f>IF(ISNUMBER(Regressions!H43),ROUND(Regressions!H43, 1), NA())</f>
        <v>96.7</v>
      </c>
      <c r="I33" s="419">
        <f>IF(ISNUMBER(Regressions!I43),ROUND(Regressions!I43, 1), NA())</f>
        <v>3.3</v>
      </c>
      <c r="J33" s="420" t="e">
        <f>IF(ISNUMBER(Regressions!J43),ROUND(Regressions!J43, 1), NA())</f>
        <v>#N/A</v>
      </c>
      <c r="K33" s="308" t="e">
        <f>IF(ISNUMBER(Regressions!K43),ROUND(Regressions!K43, 1), NA())</f>
        <v>#N/A</v>
      </c>
      <c r="L33" s="421" t="e">
        <f>IF(ISNUMBER(Regressions!L43),ROUND(Regressions!L43, 1), NA())</f>
        <v>#N/A</v>
      </c>
      <c r="M33" s="418" t="e">
        <f>IF(ISNUMBER(Regressions!M43),ROUND(Regressions!M43, 1), NA())</f>
        <v>#N/A</v>
      </c>
      <c r="N33" s="422" t="e">
        <f>IF(ISNUMBER(Regressions!N43),ROUND(Regressions!N43, 1), NA())</f>
        <v>#N/A</v>
      </c>
      <c r="O33" s="416" t="e">
        <f>IF(ISNUMBER(Regressions!O43),ROUND(Regressions!O43, 1), NA())</f>
        <v>#N/A</v>
      </c>
      <c r="P33" s="308" t="e">
        <f>IF(ISNUMBER(Regressions!P43),ROUND(Regressions!P43, 1), NA())</f>
        <v>#N/A</v>
      </c>
      <c r="Q33" s="423" t="e">
        <f>IF(ISNUMBER(Regressions!Q43),ROUND(Regressions!Q43, 1), NA())</f>
        <v>#N/A</v>
      </c>
      <c r="R33" s="418" t="e">
        <f>IF(ISNUMBER(Regressions!R43),ROUND(Regressions!R43, 1), NA())</f>
        <v>#N/A</v>
      </c>
      <c r="S33" s="419" t="e">
        <f>IF(ISNUMBER(Regressions!S43),ROUND(Regressions!S43, 1), NA())</f>
        <v>#N/A</v>
      </c>
    </row>
    <row r="34" x14ac:dyDescent="0.2">
      <c r="A34" s="239" t="str">
        <f>IF(ISBLANK(Regressions!A44), " ", Regressions!A44)</f>
        <v>Costa Rica</v>
      </c>
      <c r="B34" s="234">
        <f>IF(ISBLANK(Regressions!B44), " ", Regressions!B44)</f>
        <v>2013</v>
      </c>
      <c r="C34" s="237" t="str">
        <f>IF(ISBLANK(Regressions!C44), " ", Regressions!C44)</f>
        <v>Urban</v>
      </c>
      <c r="D34" s="241">
        <f>IF(ISBLANK(Regressions!D44), " ", Regressions!D44)</f>
        <v>722552.98372055055</v>
      </c>
      <c r="E34" s="416" t="e">
        <f>IF(ISNUMBER(Regressions!E44),ROUND(Regressions!E44, 1), NA())</f>
        <v>#N/A</v>
      </c>
      <c r="F34" s="308">
        <f>IF(ISNUMBER(Regressions!F44),ROUND(Regressions!F44, 1), NA())</f>
        <v>96.7</v>
      </c>
      <c r="G34" s="417" t="e">
        <f>IF(ISNUMBER(Regressions!G44),ROUND(Regressions!G44, 1), NA())</f>
        <v>#N/A</v>
      </c>
      <c r="H34" s="418">
        <f>IF(ISNUMBER(Regressions!H44),ROUND(Regressions!H44, 1), NA())</f>
        <v>96.7</v>
      </c>
      <c r="I34" s="419">
        <f>IF(ISNUMBER(Regressions!I44),ROUND(Regressions!I44, 1), NA())</f>
        <v>3.3</v>
      </c>
      <c r="J34" s="420" t="e">
        <f>IF(ISNUMBER(Regressions!J44),ROUND(Regressions!J44, 1), NA())</f>
        <v>#N/A</v>
      </c>
      <c r="K34" s="308" t="e">
        <f>IF(ISNUMBER(Regressions!K44),ROUND(Regressions!K44, 1), NA())</f>
        <v>#N/A</v>
      </c>
      <c r="L34" s="421" t="e">
        <f>IF(ISNUMBER(Regressions!L44),ROUND(Regressions!L44, 1), NA())</f>
        <v>#N/A</v>
      </c>
      <c r="M34" s="418" t="e">
        <f>IF(ISNUMBER(Regressions!M44),ROUND(Regressions!M44, 1), NA())</f>
        <v>#N/A</v>
      </c>
      <c r="N34" s="422" t="e">
        <f>IF(ISNUMBER(Regressions!N44),ROUND(Regressions!N44, 1), NA())</f>
        <v>#N/A</v>
      </c>
      <c r="O34" s="416" t="e">
        <f>IF(ISNUMBER(Regressions!O44),ROUND(Regressions!O44, 1), NA())</f>
        <v>#N/A</v>
      </c>
      <c r="P34" s="308" t="e">
        <f>IF(ISNUMBER(Regressions!P44),ROUND(Regressions!P44, 1), NA())</f>
        <v>#N/A</v>
      </c>
      <c r="Q34" s="423" t="e">
        <f>IF(ISNUMBER(Regressions!Q44),ROUND(Regressions!Q44, 1), NA())</f>
        <v>#N/A</v>
      </c>
      <c r="R34" s="418" t="e">
        <f>IF(ISNUMBER(Regressions!R44),ROUND(Regressions!R44, 1), NA())</f>
        <v>#N/A</v>
      </c>
      <c r="S34" s="419" t="e">
        <f>IF(ISNUMBER(Regressions!S44),ROUND(Regressions!S44, 1), NA())</f>
        <v>#N/A</v>
      </c>
    </row>
    <row r="35" x14ac:dyDescent="0.2">
      <c r="A35" s="239" t="str">
        <f>IF(ISBLANK(Regressions!A45), " ", Regressions!A45)</f>
        <v>Costa Rica</v>
      </c>
      <c r="B35" s="234">
        <f>IF(ISBLANK(Regressions!B45), " ", Regressions!B45)</f>
        <v>2014</v>
      </c>
      <c r="C35" s="237" t="str">
        <f>IF(ISBLANK(Regressions!C45), " ", Regressions!C45)</f>
        <v>Urban</v>
      </c>
      <c r="D35" s="241">
        <f>IF(ISBLANK(Regressions!D45), " ", Regressions!D45)</f>
        <v>726689.98093673703</v>
      </c>
      <c r="E35" s="416" t="e">
        <f>IF(ISNUMBER(Regressions!E45),ROUND(Regressions!E45, 1), NA())</f>
        <v>#N/A</v>
      </c>
      <c r="F35" s="308">
        <f>IF(ISNUMBER(Regressions!F45),ROUND(Regressions!F45, 1), NA())</f>
        <v>96.6</v>
      </c>
      <c r="G35" s="417" t="e">
        <f>IF(ISNUMBER(Regressions!G45),ROUND(Regressions!G45, 1), NA())</f>
        <v>#N/A</v>
      </c>
      <c r="H35" s="418">
        <f>IF(ISNUMBER(Regressions!H45),ROUND(Regressions!H45, 1), NA())</f>
        <v>96.6</v>
      </c>
      <c r="I35" s="419">
        <f>IF(ISNUMBER(Regressions!I45),ROUND(Regressions!I45, 1), NA())</f>
        <v>3.4</v>
      </c>
      <c r="J35" s="420" t="e">
        <f>IF(ISNUMBER(Regressions!J45),ROUND(Regressions!J45, 1), NA())</f>
        <v>#N/A</v>
      </c>
      <c r="K35" s="308" t="e">
        <f>IF(ISNUMBER(Regressions!K45),ROUND(Regressions!K45, 1), NA())</f>
        <v>#N/A</v>
      </c>
      <c r="L35" s="421" t="e">
        <f>IF(ISNUMBER(Regressions!L45),ROUND(Regressions!L45, 1), NA())</f>
        <v>#N/A</v>
      </c>
      <c r="M35" s="418" t="e">
        <f>IF(ISNUMBER(Regressions!M45),ROUND(Regressions!M45, 1), NA())</f>
        <v>#N/A</v>
      </c>
      <c r="N35" s="422" t="e">
        <f>IF(ISNUMBER(Regressions!N45),ROUND(Regressions!N45, 1), NA())</f>
        <v>#N/A</v>
      </c>
      <c r="O35" s="416" t="e">
        <f>IF(ISNUMBER(Regressions!O45),ROUND(Regressions!O45, 1), NA())</f>
        <v>#N/A</v>
      </c>
      <c r="P35" s="308" t="e">
        <f>IF(ISNUMBER(Regressions!P45),ROUND(Regressions!P45, 1), NA())</f>
        <v>#N/A</v>
      </c>
      <c r="Q35" s="423" t="e">
        <f>IF(ISNUMBER(Regressions!Q45),ROUND(Regressions!Q45, 1), NA())</f>
        <v>#N/A</v>
      </c>
      <c r="R35" s="418" t="e">
        <f>IF(ISNUMBER(Regressions!R45),ROUND(Regressions!R45, 1), NA())</f>
        <v>#N/A</v>
      </c>
      <c r="S35" s="419" t="e">
        <f>IF(ISNUMBER(Regressions!S45),ROUND(Regressions!S45, 1), NA())</f>
        <v>#N/A</v>
      </c>
    </row>
    <row r="36" x14ac:dyDescent="0.2">
      <c r="A36" s="239" t="str">
        <f>IF(ISBLANK(Regressions!A46), " ", Regressions!A46)</f>
        <v>Costa Rica</v>
      </c>
      <c r="B36" s="234">
        <f>IF(ISBLANK(Regressions!B46), " ", Regressions!B46)</f>
        <v>2015</v>
      </c>
      <c r="C36" s="237" t="str">
        <f>IF(ISBLANK(Regressions!C46), " ", Regressions!C46)</f>
        <v>Urban</v>
      </c>
      <c r="D36" s="241">
        <f>IF(ISBLANK(Regressions!D46), " ", Regressions!D46)</f>
        <v>729153.0211445617</v>
      </c>
      <c r="E36" s="416" t="e">
        <f>IF(ISNUMBER(Regressions!E46),ROUND(Regressions!E46, 1), NA())</f>
        <v>#N/A</v>
      </c>
      <c r="F36" s="308">
        <f>IF(ISNUMBER(Regressions!F46),ROUND(Regressions!F46, 1), NA())</f>
        <v>96.6</v>
      </c>
      <c r="G36" s="417" t="e">
        <f>IF(ISNUMBER(Regressions!G46),ROUND(Regressions!G46, 1), NA())</f>
        <v>#N/A</v>
      </c>
      <c r="H36" s="418">
        <f>IF(ISNUMBER(Regressions!H46),ROUND(Regressions!H46, 1), NA())</f>
        <v>96.6</v>
      </c>
      <c r="I36" s="419">
        <f>IF(ISNUMBER(Regressions!I46),ROUND(Regressions!I46, 1), NA())</f>
        <v>3.4</v>
      </c>
      <c r="J36" s="420" t="e">
        <f>IF(ISNUMBER(Regressions!J46),ROUND(Regressions!J46, 1), NA())</f>
        <v>#N/A</v>
      </c>
      <c r="K36" s="308" t="e">
        <f>IF(ISNUMBER(Regressions!K46),ROUND(Regressions!K46, 1), NA())</f>
        <v>#N/A</v>
      </c>
      <c r="L36" s="421" t="e">
        <f>IF(ISNUMBER(Regressions!L46),ROUND(Regressions!L46, 1), NA())</f>
        <v>#N/A</v>
      </c>
      <c r="M36" s="418" t="e">
        <f>IF(ISNUMBER(Regressions!M46),ROUND(Regressions!M46, 1), NA())</f>
        <v>#N/A</v>
      </c>
      <c r="N36" s="422" t="e">
        <f>IF(ISNUMBER(Regressions!N46),ROUND(Regressions!N46, 1), NA())</f>
        <v>#N/A</v>
      </c>
      <c r="O36" s="416" t="e">
        <f>IF(ISNUMBER(Regressions!O46),ROUND(Regressions!O46, 1), NA())</f>
        <v>#N/A</v>
      </c>
      <c r="P36" s="308" t="e">
        <f>IF(ISNUMBER(Regressions!P46),ROUND(Regressions!P46, 1), NA())</f>
        <v>#N/A</v>
      </c>
      <c r="Q36" s="423" t="e">
        <f>IF(ISNUMBER(Regressions!Q46),ROUND(Regressions!Q46, 1), NA())</f>
        <v>#N/A</v>
      </c>
      <c r="R36" s="418" t="e">
        <f>IF(ISNUMBER(Regressions!R46),ROUND(Regressions!R46, 1), NA())</f>
        <v>#N/A</v>
      </c>
      <c r="S36" s="419" t="e">
        <f>IF(ISNUMBER(Regressions!S46),ROUND(Regressions!S46, 1), NA())</f>
        <v>#N/A</v>
      </c>
    </row>
    <row r="37" x14ac:dyDescent="0.2">
      <c r="A37" s="393" t="str">
        <f>IF(ISBLANK(Regressions!A47), " ", Regressions!A47)</f>
        <v>Costa Rica</v>
      </c>
      <c r="B37" s="394">
        <f>IF(ISBLANK(Regressions!B47), " ", Regressions!B47)</f>
        <v>2016</v>
      </c>
      <c r="C37" s="395" t="str">
        <f>IF(ISBLANK(Regressions!C47), " ", Regressions!C47)</f>
        <v>Urban</v>
      </c>
      <c r="D37" s="396">
        <f>IF(ISBLANK(Regressions!D47), " ", Regressions!D47)</f>
        <v>732366.96538085944</v>
      </c>
      <c r="E37" s="424" t="e">
        <f>IF(ISNUMBER(Regressions!E47),ROUND(Regressions!E47, 1), NA())</f>
        <v>#N/A</v>
      </c>
      <c r="F37" s="309">
        <f>IF(ISNUMBER(Regressions!F47),ROUND(Regressions!F47, 1), NA())</f>
        <v>96.6</v>
      </c>
      <c r="G37" s="425" t="e">
        <f>IF(ISNUMBER(Regressions!G47),ROUND(Regressions!G47, 1), NA())</f>
        <v>#N/A</v>
      </c>
      <c r="H37" s="426">
        <f>IF(ISNUMBER(Regressions!H47),ROUND(Regressions!H47, 1), NA())</f>
        <v>96.6</v>
      </c>
      <c r="I37" s="427">
        <f>IF(ISNUMBER(Regressions!I47),ROUND(Regressions!I47, 1), NA())</f>
        <v>3.4</v>
      </c>
      <c r="J37" s="428" t="e">
        <f>IF(ISNUMBER(Regressions!J47),ROUND(Regressions!J47, 1), NA())</f>
        <v>#N/A</v>
      </c>
      <c r="K37" s="309" t="e">
        <f>IF(ISNUMBER(Regressions!K47),ROUND(Regressions!K47, 1), NA())</f>
        <v>#N/A</v>
      </c>
      <c r="L37" s="429" t="e">
        <f>IF(ISNUMBER(Regressions!L47),ROUND(Regressions!L47, 1), NA())</f>
        <v>#N/A</v>
      </c>
      <c r="M37" s="426" t="e">
        <f>IF(ISNUMBER(Regressions!M47),ROUND(Regressions!M47, 1), NA())</f>
        <v>#N/A</v>
      </c>
      <c r="N37" s="430" t="e">
        <f>IF(ISNUMBER(Regressions!N47),ROUND(Regressions!N47, 1), NA())</f>
        <v>#N/A</v>
      </c>
      <c r="O37" s="424" t="e">
        <f>IF(ISNUMBER(Regressions!O47),ROUND(Regressions!O47, 1), NA())</f>
        <v>#N/A</v>
      </c>
      <c r="P37" s="309" t="e">
        <f>IF(ISNUMBER(Regressions!P47),ROUND(Regressions!P47, 1), NA())</f>
        <v>#N/A</v>
      </c>
      <c r="Q37" s="431" t="e">
        <f>IF(ISNUMBER(Regressions!Q47),ROUND(Regressions!Q47, 1), NA())</f>
        <v>#N/A</v>
      </c>
      <c r="R37" s="426" t="e">
        <f>IF(ISNUMBER(Regressions!R47),ROUND(Regressions!R47, 1), NA())</f>
        <v>#N/A</v>
      </c>
      <c r="S37" s="427" t="e">
        <f>IF(ISNUMBER(Regressions!S47),ROUND(Regressions!S47, 1), NA())</f>
        <v>#N/A</v>
      </c>
    </row>
    <row r="38" x14ac:dyDescent="0.2">
      <c r="A38" s="239" t="str">
        <f>IF(ISBLANK(Regressions!A48), " ", Regressions!A48)</f>
        <v>Costa Rica</v>
      </c>
      <c r="B38" s="234">
        <f>IF(ISBLANK(Regressions!B48), " ", Regressions!B48)</f>
        <v>2000</v>
      </c>
      <c r="C38" s="237" t="str">
        <f>IF(ISBLANK(Regressions!C48), " ", Regressions!C48)</f>
        <v>Rural</v>
      </c>
      <c r="D38" s="241">
        <f>IF(ISBLANK(Regressions!D48), " ", Regressions!D48)</f>
        <v>429952.99074764253</v>
      </c>
      <c r="E38" s="416" t="e">
        <f>IF(ISNUMBER(Regressions!E48),ROUND(Regressions!E48, 1), NA())</f>
        <v>#N/A</v>
      </c>
      <c r="F38" s="308">
        <f>IF(ISNUMBER(Regressions!F48),ROUND(Regressions!F48, 1), NA())</f>
        <v>79.900000000000006</v>
      </c>
      <c r="G38" s="417" t="e">
        <f>IF(ISNUMBER(Regressions!G48),ROUND(Regressions!G48, 1), NA())</f>
        <v>#N/A</v>
      </c>
      <c r="H38" s="418">
        <f>IF(ISNUMBER(Regressions!H48),ROUND(Regressions!H48, 1), NA())</f>
        <v>79.900000000000006</v>
      </c>
      <c r="I38" s="419">
        <f>IF(ISNUMBER(Regressions!I48),ROUND(Regressions!I48, 1), NA())</f>
        <v>20.100000000000001</v>
      </c>
      <c r="J38" s="420" t="e">
        <f>IF(ISNUMBER(Regressions!J48),ROUND(Regressions!J48, 1), NA())</f>
        <v>#N/A</v>
      </c>
      <c r="K38" s="308" t="e">
        <f>IF(ISNUMBER(Regressions!K48),ROUND(Regressions!K48, 1), NA())</f>
        <v>#N/A</v>
      </c>
      <c r="L38" s="421" t="e">
        <f>IF(ISNUMBER(Regressions!L48),ROUND(Regressions!L48, 1), NA())</f>
        <v>#N/A</v>
      </c>
      <c r="M38" s="418" t="e">
        <f>IF(ISNUMBER(Regressions!M48),ROUND(Regressions!M48, 1), NA())</f>
        <v>#N/A</v>
      </c>
      <c r="N38" s="422" t="e">
        <f>IF(ISNUMBER(Regressions!N48),ROUND(Regressions!N48, 1), NA())</f>
        <v>#N/A</v>
      </c>
      <c r="O38" s="416" t="e">
        <f>IF(ISNUMBER(Regressions!O48),ROUND(Regressions!O48, 1), NA())</f>
        <v>#N/A</v>
      </c>
      <c r="P38" s="308" t="e">
        <f>IF(ISNUMBER(Regressions!P48),ROUND(Regressions!P48, 1), NA())</f>
        <v>#N/A</v>
      </c>
      <c r="Q38" s="423" t="e">
        <f>IF(ISNUMBER(Regressions!Q48),ROUND(Regressions!Q48, 1), NA())</f>
        <v>#N/A</v>
      </c>
      <c r="R38" s="418" t="e">
        <f>IF(ISNUMBER(Regressions!R48),ROUND(Regressions!R48, 1), NA())</f>
        <v>#N/A</v>
      </c>
      <c r="S38" s="419" t="e">
        <f>IF(ISNUMBER(Regressions!S48),ROUND(Regressions!S48, 1), NA())</f>
        <v>#N/A</v>
      </c>
    </row>
    <row r="39" x14ac:dyDescent="0.2">
      <c r="A39" s="239" t="str">
        <f>IF(ISBLANK(Regressions!A49), " ", Regressions!A49)</f>
        <v>Costa Rica</v>
      </c>
      <c r="B39" s="234">
        <f>IF(ISBLANK(Regressions!B49), " ", Regressions!B49)</f>
        <v>2001</v>
      </c>
      <c r="C39" s="237" t="str">
        <f>IF(ISBLANK(Regressions!C49), " ", Regressions!C49)</f>
        <v>Rural</v>
      </c>
      <c r="D39" s="241">
        <f>IF(ISBLANK(Regressions!D49), " ", Regressions!D49)</f>
        <v>417252.00861373905</v>
      </c>
      <c r="E39" s="416" t="e">
        <f>IF(ISNUMBER(Regressions!E49),ROUND(Regressions!E49, 1), NA())</f>
        <v>#N/A</v>
      </c>
      <c r="F39" s="308">
        <f>IF(ISNUMBER(Regressions!F49),ROUND(Regressions!F49, 1), NA())</f>
        <v>79.900000000000006</v>
      </c>
      <c r="G39" s="417" t="e">
        <f>IF(ISNUMBER(Regressions!G49),ROUND(Regressions!G49, 1), NA())</f>
        <v>#N/A</v>
      </c>
      <c r="H39" s="418">
        <f>IF(ISNUMBER(Regressions!H49),ROUND(Regressions!H49, 1), NA())</f>
        <v>79.900000000000006</v>
      </c>
      <c r="I39" s="419">
        <f>IF(ISNUMBER(Regressions!I49),ROUND(Regressions!I49, 1), NA())</f>
        <v>20.100000000000001</v>
      </c>
      <c r="J39" s="420" t="e">
        <f>IF(ISNUMBER(Regressions!J49),ROUND(Regressions!J49, 1), NA())</f>
        <v>#N/A</v>
      </c>
      <c r="K39" s="308" t="e">
        <f>IF(ISNUMBER(Regressions!K49),ROUND(Regressions!K49, 1), NA())</f>
        <v>#N/A</v>
      </c>
      <c r="L39" s="421" t="e">
        <f>IF(ISNUMBER(Regressions!L49),ROUND(Regressions!L49, 1), NA())</f>
        <v>#N/A</v>
      </c>
      <c r="M39" s="418" t="e">
        <f>IF(ISNUMBER(Regressions!M49),ROUND(Regressions!M49, 1), NA())</f>
        <v>#N/A</v>
      </c>
      <c r="N39" s="422" t="e">
        <f>IF(ISNUMBER(Regressions!N49),ROUND(Regressions!N49, 1), NA())</f>
        <v>#N/A</v>
      </c>
      <c r="O39" s="416" t="e">
        <f>IF(ISNUMBER(Regressions!O49),ROUND(Regressions!O49, 1), NA())</f>
        <v>#N/A</v>
      </c>
      <c r="P39" s="308" t="e">
        <f>IF(ISNUMBER(Regressions!P49),ROUND(Regressions!P49, 1), NA())</f>
        <v>#N/A</v>
      </c>
      <c r="Q39" s="423" t="e">
        <f>IF(ISNUMBER(Regressions!Q49),ROUND(Regressions!Q49, 1), NA())</f>
        <v>#N/A</v>
      </c>
      <c r="R39" s="418" t="e">
        <f>IF(ISNUMBER(Regressions!R49),ROUND(Regressions!R49, 1), NA())</f>
        <v>#N/A</v>
      </c>
      <c r="S39" s="419" t="e">
        <f>IF(ISNUMBER(Regressions!S49),ROUND(Regressions!S49, 1), NA())</f>
        <v>#N/A</v>
      </c>
    </row>
    <row r="40" x14ac:dyDescent="0.2">
      <c r="A40" s="239" t="str">
        <f>IF(ISBLANK(Regressions!A50), " ", Regressions!A50)</f>
        <v>Costa Rica</v>
      </c>
      <c r="B40" s="234">
        <f>IF(ISBLANK(Regressions!B50), " ", Regressions!B50)</f>
        <v>2002</v>
      </c>
      <c r="C40" s="237" t="str">
        <f>IF(ISBLANK(Regressions!C50), " ", Regressions!C50)</f>
        <v>Rural</v>
      </c>
      <c r="D40" s="241">
        <f>IF(ISBLANK(Regressions!D50), " ", Regressions!D50)</f>
        <v>403665.01458862307</v>
      </c>
      <c r="E40" s="416" t="e">
        <f>IF(ISNUMBER(Regressions!E50),ROUND(Regressions!E50, 1), NA())</f>
        <v>#N/A</v>
      </c>
      <c r="F40" s="308">
        <f>IF(ISNUMBER(Regressions!F50),ROUND(Regressions!F50, 1), NA())</f>
        <v>79.900000000000006</v>
      </c>
      <c r="G40" s="417" t="e">
        <f>IF(ISNUMBER(Regressions!G50),ROUND(Regressions!G50, 1), NA())</f>
        <v>#N/A</v>
      </c>
      <c r="H40" s="418">
        <f>IF(ISNUMBER(Regressions!H50),ROUND(Regressions!H50, 1), NA())</f>
        <v>79.900000000000006</v>
      </c>
      <c r="I40" s="419">
        <f>IF(ISNUMBER(Regressions!I50),ROUND(Regressions!I50, 1), NA())</f>
        <v>20.100000000000001</v>
      </c>
      <c r="J40" s="420" t="e">
        <f>IF(ISNUMBER(Regressions!J50),ROUND(Regressions!J50, 1), NA())</f>
        <v>#N/A</v>
      </c>
      <c r="K40" s="308" t="e">
        <f>IF(ISNUMBER(Regressions!K50),ROUND(Regressions!K50, 1), NA())</f>
        <v>#N/A</v>
      </c>
      <c r="L40" s="421" t="e">
        <f>IF(ISNUMBER(Regressions!L50),ROUND(Regressions!L50, 1), NA())</f>
        <v>#N/A</v>
      </c>
      <c r="M40" s="418" t="e">
        <f>IF(ISNUMBER(Regressions!M50),ROUND(Regressions!M50, 1), NA())</f>
        <v>#N/A</v>
      </c>
      <c r="N40" s="422" t="e">
        <f>IF(ISNUMBER(Regressions!N50),ROUND(Regressions!N50, 1), NA())</f>
        <v>#N/A</v>
      </c>
      <c r="O40" s="416" t="e">
        <f>IF(ISNUMBER(Regressions!O50),ROUND(Regressions!O50, 1), NA())</f>
        <v>#N/A</v>
      </c>
      <c r="P40" s="308" t="e">
        <f>IF(ISNUMBER(Regressions!P50),ROUND(Regressions!P50, 1), NA())</f>
        <v>#N/A</v>
      </c>
      <c r="Q40" s="423" t="e">
        <f>IF(ISNUMBER(Regressions!Q50),ROUND(Regressions!Q50, 1), NA())</f>
        <v>#N/A</v>
      </c>
      <c r="R40" s="418" t="e">
        <f>IF(ISNUMBER(Regressions!R50),ROUND(Regressions!R50, 1), NA())</f>
        <v>#N/A</v>
      </c>
      <c r="S40" s="419" t="e">
        <f>IF(ISNUMBER(Regressions!S50),ROUND(Regressions!S50, 1), NA())</f>
        <v>#N/A</v>
      </c>
    </row>
    <row r="41" x14ac:dyDescent="0.2">
      <c r="A41" s="239" t="str">
        <f>IF(ISBLANK(Regressions!A51), " ", Regressions!A51)</f>
        <v>Costa Rica</v>
      </c>
      <c r="B41" s="234">
        <f>IF(ISBLANK(Regressions!B51), " ", Regressions!B51)</f>
        <v>2003</v>
      </c>
      <c r="C41" s="237" t="str">
        <f>IF(ISBLANK(Regressions!C51), " ", Regressions!C51)</f>
        <v>Rural</v>
      </c>
      <c r="D41" s="241">
        <f>IF(ISBLANK(Regressions!D51), " ", Regressions!D51)</f>
        <v>389298.01602172852</v>
      </c>
      <c r="E41" s="416" t="e">
        <f>IF(ISNUMBER(Regressions!E51),ROUND(Regressions!E51, 1), NA())</f>
        <v>#N/A</v>
      </c>
      <c r="F41" s="308">
        <f>IF(ISNUMBER(Regressions!F51),ROUND(Regressions!F51, 1), NA())</f>
        <v>79.900000000000006</v>
      </c>
      <c r="G41" s="417" t="e">
        <f>IF(ISNUMBER(Regressions!G51),ROUND(Regressions!G51, 1), NA())</f>
        <v>#N/A</v>
      </c>
      <c r="H41" s="418">
        <f>IF(ISNUMBER(Regressions!H51),ROUND(Regressions!H51, 1), NA())</f>
        <v>79.900000000000006</v>
      </c>
      <c r="I41" s="419">
        <f>IF(ISNUMBER(Regressions!I51),ROUND(Regressions!I51, 1), NA())</f>
        <v>20.100000000000001</v>
      </c>
      <c r="J41" s="420" t="e">
        <f>IF(ISNUMBER(Regressions!J51),ROUND(Regressions!J51, 1), NA())</f>
        <v>#N/A</v>
      </c>
      <c r="K41" s="308" t="e">
        <f>IF(ISNUMBER(Regressions!K51),ROUND(Regressions!K51, 1), NA())</f>
        <v>#N/A</v>
      </c>
      <c r="L41" s="421" t="e">
        <f>IF(ISNUMBER(Regressions!L51),ROUND(Regressions!L51, 1), NA())</f>
        <v>#N/A</v>
      </c>
      <c r="M41" s="418" t="e">
        <f>IF(ISNUMBER(Regressions!M51),ROUND(Regressions!M51, 1), NA())</f>
        <v>#N/A</v>
      </c>
      <c r="N41" s="422" t="e">
        <f>IF(ISNUMBER(Regressions!N51),ROUND(Regressions!N51, 1), NA())</f>
        <v>#N/A</v>
      </c>
      <c r="O41" s="416" t="e">
        <f>IF(ISNUMBER(Regressions!O51),ROUND(Regressions!O51, 1), NA())</f>
        <v>#N/A</v>
      </c>
      <c r="P41" s="308" t="e">
        <f>IF(ISNUMBER(Regressions!P51),ROUND(Regressions!P51, 1), NA())</f>
        <v>#N/A</v>
      </c>
      <c r="Q41" s="423" t="e">
        <f>IF(ISNUMBER(Regressions!Q51),ROUND(Regressions!Q51, 1), NA())</f>
        <v>#N/A</v>
      </c>
      <c r="R41" s="418" t="e">
        <f>IF(ISNUMBER(Regressions!R51),ROUND(Regressions!R51, 1), NA())</f>
        <v>#N/A</v>
      </c>
      <c r="S41" s="419" t="e">
        <f>IF(ISNUMBER(Regressions!S51),ROUND(Regressions!S51, 1), NA())</f>
        <v>#N/A</v>
      </c>
    </row>
    <row r="42" x14ac:dyDescent="0.2">
      <c r="A42" s="239" t="str">
        <f>IF(ISBLANK(Regressions!A52), " ", Regressions!A52)</f>
        <v>Costa Rica</v>
      </c>
      <c r="B42" s="234">
        <f>IF(ISBLANK(Regressions!B52), " ", Regressions!B52)</f>
        <v>2004</v>
      </c>
      <c r="C42" s="237" t="str">
        <f>IF(ISBLANK(Regressions!C52), " ", Regressions!C52)</f>
        <v>Rural</v>
      </c>
      <c r="D42" s="241">
        <f>IF(ISBLANK(Regressions!D52), " ", Regressions!D52)</f>
        <v>374147.9822557068</v>
      </c>
      <c r="E42" s="416" t="e">
        <f>IF(ISNUMBER(Regressions!E52),ROUND(Regressions!E52, 1), NA())</f>
        <v>#N/A</v>
      </c>
      <c r="F42" s="308">
        <f>IF(ISNUMBER(Regressions!F52),ROUND(Regressions!F52, 1), NA())</f>
        <v>79.900000000000006</v>
      </c>
      <c r="G42" s="417" t="e">
        <f>IF(ISNUMBER(Regressions!G52),ROUND(Regressions!G52, 1), NA())</f>
        <v>#N/A</v>
      </c>
      <c r="H42" s="418">
        <f>IF(ISNUMBER(Regressions!H52),ROUND(Regressions!H52, 1), NA())</f>
        <v>79.900000000000006</v>
      </c>
      <c r="I42" s="419">
        <f>IF(ISNUMBER(Regressions!I52),ROUND(Regressions!I52, 1), NA())</f>
        <v>20.100000000000001</v>
      </c>
      <c r="J42" s="420" t="e">
        <f>IF(ISNUMBER(Regressions!J52),ROUND(Regressions!J52, 1), NA())</f>
        <v>#N/A</v>
      </c>
      <c r="K42" s="308" t="e">
        <f>IF(ISNUMBER(Regressions!K52),ROUND(Regressions!K52, 1), NA())</f>
        <v>#N/A</v>
      </c>
      <c r="L42" s="421" t="e">
        <f>IF(ISNUMBER(Regressions!L52),ROUND(Regressions!L52, 1), NA())</f>
        <v>#N/A</v>
      </c>
      <c r="M42" s="418" t="e">
        <f>IF(ISNUMBER(Regressions!M52),ROUND(Regressions!M52, 1), NA())</f>
        <v>#N/A</v>
      </c>
      <c r="N42" s="422" t="e">
        <f>IF(ISNUMBER(Regressions!N52),ROUND(Regressions!N52, 1), NA())</f>
        <v>#N/A</v>
      </c>
      <c r="O42" s="416" t="e">
        <f>IF(ISNUMBER(Regressions!O52),ROUND(Regressions!O52, 1), NA())</f>
        <v>#N/A</v>
      </c>
      <c r="P42" s="308" t="e">
        <f>IF(ISNUMBER(Regressions!P52),ROUND(Regressions!P52, 1), NA())</f>
        <v>#N/A</v>
      </c>
      <c r="Q42" s="423" t="e">
        <f>IF(ISNUMBER(Regressions!Q52),ROUND(Regressions!Q52, 1), NA())</f>
        <v>#N/A</v>
      </c>
      <c r="R42" s="418" t="e">
        <f>IF(ISNUMBER(Regressions!R52),ROUND(Regressions!R52, 1), NA())</f>
        <v>#N/A</v>
      </c>
      <c r="S42" s="419" t="e">
        <f>IF(ISNUMBER(Regressions!S52),ROUND(Regressions!S52, 1), NA())</f>
        <v>#N/A</v>
      </c>
    </row>
    <row r="43" x14ac:dyDescent="0.2">
      <c r="A43" s="239" t="str">
        <f>IF(ISBLANK(Regressions!A53), " ", Regressions!A53)</f>
        <v>Costa Rica</v>
      </c>
      <c r="B43" s="234">
        <f>IF(ISBLANK(Regressions!B53), " ", Regressions!B53)</f>
        <v>2005</v>
      </c>
      <c r="C43" s="237" t="str">
        <f>IF(ISBLANK(Regressions!C53), " ", Regressions!C53)</f>
        <v>Rural</v>
      </c>
      <c r="D43" s="241">
        <f>IF(ISBLANK(Regressions!D53), " ", Regressions!D53)</f>
        <v>358338.99083984375</v>
      </c>
      <c r="E43" s="416" t="e">
        <f>IF(ISNUMBER(Regressions!E53),ROUND(Regressions!E53, 1), NA())</f>
        <v>#N/A</v>
      </c>
      <c r="F43" s="308">
        <f>IF(ISNUMBER(Regressions!F53),ROUND(Regressions!F53, 1), NA())</f>
        <v>82</v>
      </c>
      <c r="G43" s="417" t="e">
        <f>IF(ISNUMBER(Regressions!G53),ROUND(Regressions!G53, 1), NA())</f>
        <v>#N/A</v>
      </c>
      <c r="H43" s="418">
        <f>IF(ISNUMBER(Regressions!H53),ROUND(Regressions!H53, 1), NA())</f>
        <v>82</v>
      </c>
      <c r="I43" s="419">
        <f>IF(ISNUMBER(Regressions!I53),ROUND(Regressions!I53, 1), NA())</f>
        <v>18</v>
      </c>
      <c r="J43" s="420" t="e">
        <f>IF(ISNUMBER(Regressions!J53),ROUND(Regressions!J53, 1), NA())</f>
        <v>#N/A</v>
      </c>
      <c r="K43" s="308" t="e">
        <f>IF(ISNUMBER(Regressions!K53),ROUND(Regressions!K53, 1), NA())</f>
        <v>#N/A</v>
      </c>
      <c r="L43" s="421" t="e">
        <f>IF(ISNUMBER(Regressions!L53),ROUND(Regressions!L53, 1), NA())</f>
        <v>#N/A</v>
      </c>
      <c r="M43" s="418" t="e">
        <f>IF(ISNUMBER(Regressions!M53),ROUND(Regressions!M53, 1), NA())</f>
        <v>#N/A</v>
      </c>
      <c r="N43" s="422" t="e">
        <f>IF(ISNUMBER(Regressions!N53),ROUND(Regressions!N53, 1), NA())</f>
        <v>#N/A</v>
      </c>
      <c r="O43" s="416" t="e">
        <f>IF(ISNUMBER(Regressions!O53),ROUND(Regressions!O53, 1), NA())</f>
        <v>#N/A</v>
      </c>
      <c r="P43" s="308" t="e">
        <f>IF(ISNUMBER(Regressions!P53),ROUND(Regressions!P53, 1), NA())</f>
        <v>#N/A</v>
      </c>
      <c r="Q43" s="423" t="e">
        <f>IF(ISNUMBER(Regressions!Q53),ROUND(Regressions!Q53, 1), NA())</f>
        <v>#N/A</v>
      </c>
      <c r="R43" s="418" t="e">
        <f>IF(ISNUMBER(Regressions!R53),ROUND(Regressions!R53, 1), NA())</f>
        <v>#N/A</v>
      </c>
      <c r="S43" s="419" t="e">
        <f>IF(ISNUMBER(Regressions!S53),ROUND(Regressions!S53, 1), NA())</f>
        <v>#N/A</v>
      </c>
    </row>
    <row r="44" x14ac:dyDescent="0.2">
      <c r="A44" s="239" t="str">
        <f>IF(ISBLANK(Regressions!A54), " ", Regressions!A54)</f>
        <v>Costa Rica</v>
      </c>
      <c r="B44" s="234">
        <f>IF(ISBLANK(Regressions!B54), " ", Regressions!B54)</f>
        <v>2006</v>
      </c>
      <c r="C44" s="237" t="str">
        <f>IF(ISBLANK(Regressions!C54), " ", Regressions!C54)</f>
        <v>Rural</v>
      </c>
      <c r="D44" s="241">
        <f>IF(ISBLANK(Regressions!D54), " ", Regressions!D54)</f>
        <v>342881.02907836915</v>
      </c>
      <c r="E44" s="416" t="e">
        <f>IF(ISNUMBER(Regressions!E54),ROUND(Regressions!E54, 1), NA())</f>
        <v>#N/A</v>
      </c>
      <c r="F44" s="308">
        <f>IF(ISNUMBER(Regressions!F54),ROUND(Regressions!F54, 1), NA())</f>
        <v>84</v>
      </c>
      <c r="G44" s="417" t="e">
        <f>IF(ISNUMBER(Regressions!G54),ROUND(Regressions!G54, 1), NA())</f>
        <v>#N/A</v>
      </c>
      <c r="H44" s="418">
        <f>IF(ISNUMBER(Regressions!H54),ROUND(Regressions!H54, 1), NA())</f>
        <v>84</v>
      </c>
      <c r="I44" s="419">
        <f>IF(ISNUMBER(Regressions!I54),ROUND(Regressions!I54, 1), NA())</f>
        <v>16</v>
      </c>
      <c r="J44" s="420" t="e">
        <f>IF(ISNUMBER(Regressions!J54),ROUND(Regressions!J54, 1), NA())</f>
        <v>#N/A</v>
      </c>
      <c r="K44" s="308" t="e">
        <f>IF(ISNUMBER(Regressions!K54),ROUND(Regressions!K54, 1), NA())</f>
        <v>#N/A</v>
      </c>
      <c r="L44" s="421" t="e">
        <f>IF(ISNUMBER(Regressions!L54),ROUND(Regressions!L54, 1), NA())</f>
        <v>#N/A</v>
      </c>
      <c r="M44" s="418" t="e">
        <f>IF(ISNUMBER(Regressions!M54),ROUND(Regressions!M54, 1), NA())</f>
        <v>#N/A</v>
      </c>
      <c r="N44" s="422" t="e">
        <f>IF(ISNUMBER(Regressions!N54),ROUND(Regressions!N54, 1), NA())</f>
        <v>#N/A</v>
      </c>
      <c r="O44" s="416" t="e">
        <f>IF(ISNUMBER(Regressions!O54),ROUND(Regressions!O54, 1), NA())</f>
        <v>#N/A</v>
      </c>
      <c r="P44" s="308" t="e">
        <f>IF(ISNUMBER(Regressions!P54),ROUND(Regressions!P54, 1), NA())</f>
        <v>#N/A</v>
      </c>
      <c r="Q44" s="423" t="e">
        <f>IF(ISNUMBER(Regressions!Q54),ROUND(Regressions!Q54, 1), NA())</f>
        <v>#N/A</v>
      </c>
      <c r="R44" s="418" t="e">
        <f>IF(ISNUMBER(Regressions!R54),ROUND(Regressions!R54, 1), NA())</f>
        <v>#N/A</v>
      </c>
      <c r="S44" s="419" t="e">
        <f>IF(ISNUMBER(Regressions!S54),ROUND(Regressions!S54, 1), NA())</f>
        <v>#N/A</v>
      </c>
    </row>
    <row r="45" x14ac:dyDescent="0.2">
      <c r="A45" s="239" t="str">
        <f>IF(ISBLANK(Regressions!A55), " ", Regressions!A55)</f>
        <v>Costa Rica</v>
      </c>
      <c r="B45" s="234">
        <f>IF(ISBLANK(Regressions!B55), " ", Regressions!B55)</f>
        <v>2007</v>
      </c>
      <c r="C45" s="237" t="str">
        <f>IF(ISBLANK(Regressions!C55), " ", Regressions!C55)</f>
        <v>Rural</v>
      </c>
      <c r="D45" s="241">
        <f>IF(ISBLANK(Regressions!D55), " ", Regressions!D55)</f>
        <v>326857.99924560543</v>
      </c>
      <c r="E45" s="416" t="e">
        <f>IF(ISNUMBER(Regressions!E55),ROUND(Regressions!E55, 1), NA())</f>
        <v>#N/A</v>
      </c>
      <c r="F45" s="308">
        <f>IF(ISNUMBER(Regressions!F55),ROUND(Regressions!F55, 1), NA())</f>
        <v>86</v>
      </c>
      <c r="G45" s="417" t="e">
        <f>IF(ISNUMBER(Regressions!G55),ROUND(Regressions!G55, 1), NA())</f>
        <v>#N/A</v>
      </c>
      <c r="H45" s="418">
        <f>IF(ISNUMBER(Regressions!H55),ROUND(Regressions!H55, 1), NA())</f>
        <v>86</v>
      </c>
      <c r="I45" s="419">
        <f>IF(ISNUMBER(Regressions!I55),ROUND(Regressions!I55, 1), NA())</f>
        <v>14</v>
      </c>
      <c r="J45" s="420" t="e">
        <f>IF(ISNUMBER(Regressions!J55),ROUND(Regressions!J55, 1), NA())</f>
        <v>#N/A</v>
      </c>
      <c r="K45" s="308" t="e">
        <f>IF(ISNUMBER(Regressions!K55),ROUND(Regressions!K55, 1), NA())</f>
        <v>#N/A</v>
      </c>
      <c r="L45" s="421" t="e">
        <f>IF(ISNUMBER(Regressions!L55),ROUND(Regressions!L55, 1), NA())</f>
        <v>#N/A</v>
      </c>
      <c r="M45" s="418" t="e">
        <f>IF(ISNUMBER(Regressions!M55),ROUND(Regressions!M55, 1), NA())</f>
        <v>#N/A</v>
      </c>
      <c r="N45" s="422" t="e">
        <f>IF(ISNUMBER(Regressions!N55),ROUND(Regressions!N55, 1), NA())</f>
        <v>#N/A</v>
      </c>
      <c r="O45" s="416" t="e">
        <f>IF(ISNUMBER(Regressions!O55),ROUND(Regressions!O55, 1), NA())</f>
        <v>#N/A</v>
      </c>
      <c r="P45" s="308" t="e">
        <f>IF(ISNUMBER(Regressions!P55),ROUND(Regressions!P55, 1), NA())</f>
        <v>#N/A</v>
      </c>
      <c r="Q45" s="423" t="e">
        <f>IF(ISNUMBER(Regressions!Q55),ROUND(Regressions!Q55, 1), NA())</f>
        <v>#N/A</v>
      </c>
      <c r="R45" s="418" t="e">
        <f>IF(ISNUMBER(Regressions!R55),ROUND(Regressions!R55, 1), NA())</f>
        <v>#N/A</v>
      </c>
      <c r="S45" s="419" t="e">
        <f>IF(ISNUMBER(Regressions!S55),ROUND(Regressions!S55, 1), NA())</f>
        <v>#N/A</v>
      </c>
    </row>
    <row r="46" x14ac:dyDescent="0.2">
      <c r="A46" s="239" t="str">
        <f>IF(ISBLANK(Regressions!A56), " ", Regressions!A56)</f>
        <v>Costa Rica</v>
      </c>
      <c r="B46" s="234">
        <f>IF(ISBLANK(Regressions!B56), " ", Regressions!B56)</f>
        <v>2008</v>
      </c>
      <c r="C46" s="237" t="str">
        <f>IF(ISBLANK(Regressions!C56), " ", Regressions!C56)</f>
        <v>Rural</v>
      </c>
      <c r="D46" s="241">
        <f>IF(ISBLANK(Regressions!D56), " ", Regressions!D56)</f>
        <v>310669.97479553224</v>
      </c>
      <c r="E46" s="416" t="e">
        <f>IF(ISNUMBER(Regressions!E56),ROUND(Regressions!E56, 1), NA())</f>
        <v>#N/A</v>
      </c>
      <c r="F46" s="308">
        <f>IF(ISNUMBER(Regressions!F56),ROUND(Regressions!F56, 1), NA())</f>
        <v>88.1</v>
      </c>
      <c r="G46" s="417" t="e">
        <f>IF(ISNUMBER(Regressions!G56),ROUND(Regressions!G56, 1), NA())</f>
        <v>#N/A</v>
      </c>
      <c r="H46" s="418">
        <f>IF(ISNUMBER(Regressions!H56),ROUND(Regressions!H56, 1), NA())</f>
        <v>88.1</v>
      </c>
      <c r="I46" s="419">
        <f>IF(ISNUMBER(Regressions!I56),ROUND(Regressions!I56, 1), NA())</f>
        <v>11.9</v>
      </c>
      <c r="J46" s="420" t="e">
        <f>IF(ISNUMBER(Regressions!J56),ROUND(Regressions!J56, 1), NA())</f>
        <v>#N/A</v>
      </c>
      <c r="K46" s="308" t="e">
        <f>IF(ISNUMBER(Regressions!K56),ROUND(Regressions!K56, 1), NA())</f>
        <v>#N/A</v>
      </c>
      <c r="L46" s="421" t="e">
        <f>IF(ISNUMBER(Regressions!L56),ROUND(Regressions!L56, 1), NA())</f>
        <v>#N/A</v>
      </c>
      <c r="M46" s="418" t="e">
        <f>IF(ISNUMBER(Regressions!M56),ROUND(Regressions!M56, 1), NA())</f>
        <v>#N/A</v>
      </c>
      <c r="N46" s="422" t="e">
        <f>IF(ISNUMBER(Regressions!N56),ROUND(Regressions!N56, 1), NA())</f>
        <v>#N/A</v>
      </c>
      <c r="O46" s="416" t="e">
        <f>IF(ISNUMBER(Regressions!O56),ROUND(Regressions!O56, 1), NA())</f>
        <v>#N/A</v>
      </c>
      <c r="P46" s="308" t="e">
        <f>IF(ISNUMBER(Regressions!P56),ROUND(Regressions!P56, 1), NA())</f>
        <v>#N/A</v>
      </c>
      <c r="Q46" s="423" t="e">
        <f>IF(ISNUMBER(Regressions!Q56),ROUND(Regressions!Q56, 1), NA())</f>
        <v>#N/A</v>
      </c>
      <c r="R46" s="418" t="e">
        <f>IF(ISNUMBER(Regressions!R56),ROUND(Regressions!R56, 1), NA())</f>
        <v>#N/A</v>
      </c>
      <c r="S46" s="419" t="e">
        <f>IF(ISNUMBER(Regressions!S56),ROUND(Regressions!S56, 1), NA())</f>
        <v>#N/A</v>
      </c>
    </row>
    <row r="47" x14ac:dyDescent="0.2">
      <c r="A47" s="239" t="str">
        <f>IF(ISBLANK(Regressions!A57), " ", Regressions!A57)</f>
        <v>Costa Rica</v>
      </c>
      <c r="B47" s="234">
        <f>IF(ISBLANK(Regressions!B57), " ", Regressions!B57)</f>
        <v>2009</v>
      </c>
      <c r="C47" s="237" t="str">
        <f>IF(ISBLANK(Regressions!C57), " ", Regressions!C57)</f>
        <v>Rural</v>
      </c>
      <c r="D47" s="241">
        <f>IF(ISBLANK(Regressions!D57), " ", Regressions!D57)</f>
        <v>294870.99536087038</v>
      </c>
      <c r="E47" s="416" t="e">
        <f>IF(ISNUMBER(Regressions!E57),ROUND(Regressions!E57, 1), NA())</f>
        <v>#N/A</v>
      </c>
      <c r="F47" s="308">
        <f>IF(ISNUMBER(Regressions!F57),ROUND(Regressions!F57, 1), NA())</f>
        <v>90.1</v>
      </c>
      <c r="G47" s="417" t="e">
        <f>IF(ISNUMBER(Regressions!G57),ROUND(Regressions!G57, 1), NA())</f>
        <v>#N/A</v>
      </c>
      <c r="H47" s="418">
        <f>IF(ISNUMBER(Regressions!H57),ROUND(Regressions!H57, 1), NA())</f>
        <v>90.1</v>
      </c>
      <c r="I47" s="419">
        <f>IF(ISNUMBER(Regressions!I57),ROUND(Regressions!I57, 1), NA())</f>
        <v>9.9</v>
      </c>
      <c r="J47" s="420" t="e">
        <f>IF(ISNUMBER(Regressions!J57),ROUND(Regressions!J57, 1), NA())</f>
        <v>#N/A</v>
      </c>
      <c r="K47" s="308" t="e">
        <f>IF(ISNUMBER(Regressions!K57),ROUND(Regressions!K57, 1), NA())</f>
        <v>#N/A</v>
      </c>
      <c r="L47" s="421" t="e">
        <f>IF(ISNUMBER(Regressions!L57),ROUND(Regressions!L57, 1), NA())</f>
        <v>#N/A</v>
      </c>
      <c r="M47" s="418" t="e">
        <f>IF(ISNUMBER(Regressions!M57),ROUND(Regressions!M57, 1), NA())</f>
        <v>#N/A</v>
      </c>
      <c r="N47" s="422" t="e">
        <f>IF(ISNUMBER(Regressions!N57),ROUND(Regressions!N57, 1), NA())</f>
        <v>#N/A</v>
      </c>
      <c r="O47" s="416" t="e">
        <f>IF(ISNUMBER(Regressions!O57),ROUND(Regressions!O57, 1), NA())</f>
        <v>#N/A</v>
      </c>
      <c r="P47" s="308" t="e">
        <f>IF(ISNUMBER(Regressions!P57),ROUND(Regressions!P57, 1), NA())</f>
        <v>#N/A</v>
      </c>
      <c r="Q47" s="423" t="e">
        <f>IF(ISNUMBER(Regressions!Q57),ROUND(Regressions!Q57, 1), NA())</f>
        <v>#N/A</v>
      </c>
      <c r="R47" s="418" t="e">
        <f>IF(ISNUMBER(Regressions!R57),ROUND(Regressions!R57, 1), NA())</f>
        <v>#N/A</v>
      </c>
      <c r="S47" s="419" t="e">
        <f>IF(ISNUMBER(Regressions!S57),ROUND(Regressions!S57, 1), NA())</f>
        <v>#N/A</v>
      </c>
    </row>
    <row r="48" x14ac:dyDescent="0.2">
      <c r="A48" s="239" t="str">
        <f>IF(ISBLANK(Regressions!A58), " ", Regressions!A58)</f>
        <v>Costa Rica</v>
      </c>
      <c r="B48" s="234">
        <f>IF(ISBLANK(Regressions!B58), " ", Regressions!B58)</f>
        <v>2010</v>
      </c>
      <c r="C48" s="237" t="str">
        <f>IF(ISBLANK(Regressions!C58), " ", Regressions!C58)</f>
        <v>Rural</v>
      </c>
      <c r="D48" s="241">
        <f>IF(ISBLANK(Regressions!D58), " ", Regressions!D58)</f>
        <v>279875.03458831785</v>
      </c>
      <c r="E48" s="416" t="e">
        <f>IF(ISNUMBER(Regressions!E58),ROUND(Regressions!E58, 1), NA())</f>
        <v>#N/A</v>
      </c>
      <c r="F48" s="308">
        <f>IF(ISNUMBER(Regressions!F58),ROUND(Regressions!F58, 1), NA())</f>
        <v>92.2</v>
      </c>
      <c r="G48" s="417" t="e">
        <f>IF(ISNUMBER(Regressions!G58),ROUND(Regressions!G58, 1), NA())</f>
        <v>#N/A</v>
      </c>
      <c r="H48" s="418">
        <f>IF(ISNUMBER(Regressions!H58),ROUND(Regressions!H58, 1), NA())</f>
        <v>92.2</v>
      </c>
      <c r="I48" s="419">
        <f>IF(ISNUMBER(Regressions!I58),ROUND(Regressions!I58, 1), NA())</f>
        <v>7.8</v>
      </c>
      <c r="J48" s="420" t="e">
        <f>IF(ISNUMBER(Regressions!J58),ROUND(Regressions!J58, 1), NA())</f>
        <v>#N/A</v>
      </c>
      <c r="K48" s="308" t="e">
        <f>IF(ISNUMBER(Regressions!K58),ROUND(Regressions!K58, 1), NA())</f>
        <v>#N/A</v>
      </c>
      <c r="L48" s="421" t="e">
        <f>IF(ISNUMBER(Regressions!L58),ROUND(Regressions!L58, 1), NA())</f>
        <v>#N/A</v>
      </c>
      <c r="M48" s="418" t="e">
        <f>IF(ISNUMBER(Regressions!M58),ROUND(Regressions!M58, 1), NA())</f>
        <v>#N/A</v>
      </c>
      <c r="N48" s="422" t="e">
        <f>IF(ISNUMBER(Regressions!N58),ROUND(Regressions!N58, 1), NA())</f>
        <v>#N/A</v>
      </c>
      <c r="O48" s="416" t="e">
        <f>IF(ISNUMBER(Regressions!O58),ROUND(Regressions!O58, 1), NA())</f>
        <v>#N/A</v>
      </c>
      <c r="P48" s="308" t="e">
        <f>IF(ISNUMBER(Regressions!P58),ROUND(Regressions!P58, 1), NA())</f>
        <v>#N/A</v>
      </c>
      <c r="Q48" s="423" t="e">
        <f>IF(ISNUMBER(Regressions!Q58),ROUND(Regressions!Q58, 1), NA())</f>
        <v>#N/A</v>
      </c>
      <c r="R48" s="418" t="e">
        <f>IF(ISNUMBER(Regressions!R58),ROUND(Regressions!R58, 1), NA())</f>
        <v>#N/A</v>
      </c>
      <c r="S48" s="419" t="e">
        <f>IF(ISNUMBER(Regressions!S58),ROUND(Regressions!S58, 1), NA())</f>
        <v>#N/A</v>
      </c>
    </row>
    <row r="49" x14ac:dyDescent="0.2">
      <c r="A49" s="239" t="str">
        <f>IF(ISBLANK(Regressions!A59), " ", Regressions!A59)</f>
        <v>Costa Rica</v>
      </c>
      <c r="B49" s="234">
        <f>IF(ISBLANK(Regressions!B59), " ", Regressions!B59)</f>
        <v>2011</v>
      </c>
      <c r="C49" s="237" t="str">
        <f>IF(ISBLANK(Regressions!C59), " ", Regressions!C59)</f>
        <v>Rural</v>
      </c>
      <c r="D49" s="241">
        <f>IF(ISBLANK(Regressions!D59), " ", Regressions!D59)</f>
        <v>265743.00176193239</v>
      </c>
      <c r="E49" s="416" t="e">
        <f>IF(ISNUMBER(Regressions!E59),ROUND(Regressions!E59, 1), NA())</f>
        <v>#N/A</v>
      </c>
      <c r="F49" s="308">
        <f>IF(ISNUMBER(Regressions!F59),ROUND(Regressions!F59, 1), NA())</f>
        <v>94.2</v>
      </c>
      <c r="G49" s="417" t="e">
        <f>IF(ISNUMBER(Regressions!G59),ROUND(Regressions!G59, 1), NA())</f>
        <v>#N/A</v>
      </c>
      <c r="H49" s="418">
        <f>IF(ISNUMBER(Regressions!H59),ROUND(Regressions!H59, 1), NA())</f>
        <v>94.2</v>
      </c>
      <c r="I49" s="419">
        <f>IF(ISNUMBER(Regressions!I59),ROUND(Regressions!I59, 1), NA())</f>
        <v>5.8</v>
      </c>
      <c r="J49" s="420" t="e">
        <f>IF(ISNUMBER(Regressions!J59),ROUND(Regressions!J59, 1), NA())</f>
        <v>#N/A</v>
      </c>
      <c r="K49" s="308" t="e">
        <f>IF(ISNUMBER(Regressions!K59),ROUND(Regressions!K59, 1), NA())</f>
        <v>#N/A</v>
      </c>
      <c r="L49" s="421" t="e">
        <f>IF(ISNUMBER(Regressions!L59),ROUND(Regressions!L59, 1), NA())</f>
        <v>#N/A</v>
      </c>
      <c r="M49" s="418" t="e">
        <f>IF(ISNUMBER(Regressions!M59),ROUND(Regressions!M59, 1), NA())</f>
        <v>#N/A</v>
      </c>
      <c r="N49" s="422" t="e">
        <f>IF(ISNUMBER(Regressions!N59),ROUND(Regressions!N59, 1), NA())</f>
        <v>#N/A</v>
      </c>
      <c r="O49" s="416" t="e">
        <f>IF(ISNUMBER(Regressions!O59),ROUND(Regressions!O59, 1), NA())</f>
        <v>#N/A</v>
      </c>
      <c r="P49" s="308" t="e">
        <f>IF(ISNUMBER(Regressions!P59),ROUND(Regressions!P59, 1), NA())</f>
        <v>#N/A</v>
      </c>
      <c r="Q49" s="423" t="e">
        <f>IF(ISNUMBER(Regressions!Q59),ROUND(Regressions!Q59, 1), NA())</f>
        <v>#N/A</v>
      </c>
      <c r="R49" s="418" t="e">
        <f>IF(ISNUMBER(Regressions!R59),ROUND(Regressions!R59, 1), NA())</f>
        <v>#N/A</v>
      </c>
      <c r="S49" s="419" t="e">
        <f>IF(ISNUMBER(Regressions!S59),ROUND(Regressions!S59, 1), NA())</f>
        <v>#N/A</v>
      </c>
    </row>
    <row r="50" x14ac:dyDescent="0.2">
      <c r="A50" s="239" t="str">
        <f>IF(ISBLANK(Regressions!A60), " ", Regressions!A60)</f>
        <v>Costa Rica</v>
      </c>
      <c r="B50" s="234">
        <f>IF(ISBLANK(Regressions!B60), " ", Regressions!B60)</f>
        <v>2012</v>
      </c>
      <c r="C50" s="237" t="str">
        <f>IF(ISBLANK(Regressions!C60), " ", Regressions!C60)</f>
        <v>Rural</v>
      </c>
      <c r="D50" s="241">
        <f>IF(ISBLANK(Regressions!D60), " ", Regressions!D60)</f>
        <v>253001.03115097043</v>
      </c>
      <c r="E50" s="416" t="e">
        <f>IF(ISNUMBER(Regressions!E60),ROUND(Regressions!E60, 1), NA())</f>
        <v>#N/A</v>
      </c>
      <c r="F50" s="308">
        <f>IF(ISNUMBER(Regressions!F60),ROUND(Regressions!F60, 1), NA())</f>
        <v>96.2</v>
      </c>
      <c r="G50" s="417" t="e">
        <f>IF(ISNUMBER(Regressions!G60),ROUND(Regressions!G60, 1), NA())</f>
        <v>#N/A</v>
      </c>
      <c r="H50" s="418">
        <f>IF(ISNUMBER(Regressions!H60),ROUND(Regressions!H60, 1), NA())</f>
        <v>96.2</v>
      </c>
      <c r="I50" s="419">
        <f>IF(ISNUMBER(Regressions!I60),ROUND(Regressions!I60, 1), NA())</f>
        <v>3.8</v>
      </c>
      <c r="J50" s="420" t="e">
        <f>IF(ISNUMBER(Regressions!J60),ROUND(Regressions!J60, 1), NA())</f>
        <v>#N/A</v>
      </c>
      <c r="K50" s="308" t="e">
        <f>IF(ISNUMBER(Regressions!K60),ROUND(Regressions!K60, 1), NA())</f>
        <v>#N/A</v>
      </c>
      <c r="L50" s="421" t="e">
        <f>IF(ISNUMBER(Regressions!L60),ROUND(Regressions!L60, 1), NA())</f>
        <v>#N/A</v>
      </c>
      <c r="M50" s="418" t="e">
        <f>IF(ISNUMBER(Regressions!M60),ROUND(Regressions!M60, 1), NA())</f>
        <v>#N/A</v>
      </c>
      <c r="N50" s="422" t="e">
        <f>IF(ISNUMBER(Regressions!N60),ROUND(Regressions!N60, 1), NA())</f>
        <v>#N/A</v>
      </c>
      <c r="O50" s="416" t="e">
        <f>IF(ISNUMBER(Regressions!O60),ROUND(Regressions!O60, 1), NA())</f>
        <v>#N/A</v>
      </c>
      <c r="P50" s="308" t="e">
        <f>IF(ISNUMBER(Regressions!P60),ROUND(Regressions!P60, 1), NA())</f>
        <v>#N/A</v>
      </c>
      <c r="Q50" s="423" t="e">
        <f>IF(ISNUMBER(Regressions!Q60),ROUND(Regressions!Q60, 1), NA())</f>
        <v>#N/A</v>
      </c>
      <c r="R50" s="418" t="e">
        <f>IF(ISNUMBER(Regressions!R60),ROUND(Regressions!R60, 1), NA())</f>
        <v>#N/A</v>
      </c>
      <c r="S50" s="419" t="e">
        <f>IF(ISNUMBER(Regressions!S60),ROUND(Regressions!S60, 1), NA())</f>
        <v>#N/A</v>
      </c>
    </row>
    <row r="51" x14ac:dyDescent="0.2">
      <c r="A51" s="239" t="str">
        <f>IF(ISBLANK(Regressions!A61), " ", Regressions!A61)</f>
        <v>Costa Rica</v>
      </c>
      <c r="B51" s="234">
        <f>IF(ISBLANK(Regressions!B61), " ", Regressions!B61)</f>
        <v>2013</v>
      </c>
      <c r="C51" s="237" t="str">
        <f>IF(ISBLANK(Regressions!C61), " ", Regressions!C61)</f>
        <v>Rural</v>
      </c>
      <c r="D51" s="241">
        <f>IF(ISBLANK(Regressions!D61), " ", Regressions!D61)</f>
        <v>241416.01627944948</v>
      </c>
      <c r="E51" s="416" t="e">
        <f>IF(ISNUMBER(Regressions!E61),ROUND(Regressions!E61, 1), NA())</f>
        <v>#N/A</v>
      </c>
      <c r="F51" s="308">
        <f>IF(ISNUMBER(Regressions!F61),ROUND(Regressions!F61, 1), NA())</f>
        <v>98.3</v>
      </c>
      <c r="G51" s="417" t="e">
        <f>IF(ISNUMBER(Regressions!G61),ROUND(Regressions!G61, 1), NA())</f>
        <v>#N/A</v>
      </c>
      <c r="H51" s="418">
        <f>IF(ISNUMBER(Regressions!H61),ROUND(Regressions!H61, 1), NA())</f>
        <v>98.3</v>
      </c>
      <c r="I51" s="419">
        <f>IF(ISNUMBER(Regressions!I61),ROUND(Regressions!I61, 1), NA())</f>
        <v>1.7</v>
      </c>
      <c r="J51" s="420" t="e">
        <f>IF(ISNUMBER(Regressions!J61),ROUND(Regressions!J61, 1), NA())</f>
        <v>#N/A</v>
      </c>
      <c r="K51" s="308" t="e">
        <f>IF(ISNUMBER(Regressions!K61),ROUND(Regressions!K61, 1), NA())</f>
        <v>#N/A</v>
      </c>
      <c r="L51" s="421" t="e">
        <f>IF(ISNUMBER(Regressions!L61),ROUND(Regressions!L61, 1), NA())</f>
        <v>#N/A</v>
      </c>
      <c r="M51" s="418" t="e">
        <f>IF(ISNUMBER(Regressions!M61),ROUND(Regressions!M61, 1), NA())</f>
        <v>#N/A</v>
      </c>
      <c r="N51" s="422" t="e">
        <f>IF(ISNUMBER(Regressions!N61),ROUND(Regressions!N61, 1), NA())</f>
        <v>#N/A</v>
      </c>
      <c r="O51" s="416" t="e">
        <f>IF(ISNUMBER(Regressions!O61),ROUND(Regressions!O61, 1), NA())</f>
        <v>#N/A</v>
      </c>
      <c r="P51" s="308" t="e">
        <f>IF(ISNUMBER(Regressions!P61),ROUND(Regressions!P61, 1), NA())</f>
        <v>#N/A</v>
      </c>
      <c r="Q51" s="423" t="e">
        <f>IF(ISNUMBER(Regressions!Q61),ROUND(Regressions!Q61, 1), NA())</f>
        <v>#N/A</v>
      </c>
      <c r="R51" s="418" t="e">
        <f>IF(ISNUMBER(Regressions!R61),ROUND(Regressions!R61, 1), NA())</f>
        <v>#N/A</v>
      </c>
      <c r="S51" s="419" t="e">
        <f>IF(ISNUMBER(Regressions!S61),ROUND(Regressions!S61, 1), NA())</f>
        <v>#N/A</v>
      </c>
    </row>
    <row r="52" x14ac:dyDescent="0.2">
      <c r="A52" s="239" t="str">
        <f>IF(ISBLANK(Regressions!A62), " ", Regressions!A62)</f>
        <v>Costa Rica</v>
      </c>
      <c r="B52" s="234">
        <f>IF(ISBLANK(Regressions!B62), " ", Regressions!B62)</f>
        <v>2014</v>
      </c>
      <c r="C52" s="237" t="str">
        <f>IF(ISBLANK(Regressions!C62), " ", Regressions!C62)</f>
        <v>Rural</v>
      </c>
      <c r="D52" s="241">
        <f>IF(ISBLANK(Regressions!D62), " ", Regressions!D62)</f>
        <v>230552.01906326294</v>
      </c>
      <c r="E52" s="416" t="e">
        <f>IF(ISNUMBER(Regressions!E62),ROUND(Regressions!E62, 1), NA())</f>
        <v>#N/A</v>
      </c>
      <c r="F52" s="308">
        <f>IF(ISNUMBER(Regressions!F62),ROUND(Regressions!F62, 1), NA())</f>
        <v>100</v>
      </c>
      <c r="G52" s="417" t="e">
        <f>IF(ISNUMBER(Regressions!G62),ROUND(Regressions!G62, 1), NA())</f>
        <v>#N/A</v>
      </c>
      <c r="H52" s="418">
        <f>IF(ISNUMBER(Regressions!H62),ROUND(Regressions!H62, 1), NA())</f>
        <v>100</v>
      </c>
      <c r="I52" s="419">
        <f>IF(ISNUMBER(Regressions!I62),ROUND(Regressions!I62, 1), NA())</f>
        <v>0</v>
      </c>
      <c r="J52" s="420" t="e">
        <f>IF(ISNUMBER(Regressions!J62),ROUND(Regressions!J62, 1), NA())</f>
        <v>#N/A</v>
      </c>
      <c r="K52" s="308" t="e">
        <f>IF(ISNUMBER(Regressions!K62),ROUND(Regressions!K62, 1), NA())</f>
        <v>#N/A</v>
      </c>
      <c r="L52" s="421" t="e">
        <f>IF(ISNUMBER(Regressions!L62),ROUND(Regressions!L62, 1), NA())</f>
        <v>#N/A</v>
      </c>
      <c r="M52" s="418" t="e">
        <f>IF(ISNUMBER(Regressions!M62),ROUND(Regressions!M62, 1), NA())</f>
        <v>#N/A</v>
      </c>
      <c r="N52" s="422" t="e">
        <f>IF(ISNUMBER(Regressions!N62),ROUND(Regressions!N62, 1), NA())</f>
        <v>#N/A</v>
      </c>
      <c r="O52" s="416" t="e">
        <f>IF(ISNUMBER(Regressions!O62),ROUND(Regressions!O62, 1), NA())</f>
        <v>#N/A</v>
      </c>
      <c r="P52" s="308" t="e">
        <f>IF(ISNUMBER(Regressions!P62),ROUND(Regressions!P62, 1), NA())</f>
        <v>#N/A</v>
      </c>
      <c r="Q52" s="423" t="e">
        <f>IF(ISNUMBER(Regressions!Q62),ROUND(Regressions!Q62, 1), NA())</f>
        <v>#N/A</v>
      </c>
      <c r="R52" s="418" t="e">
        <f>IF(ISNUMBER(Regressions!R62),ROUND(Regressions!R62, 1), NA())</f>
        <v>#N/A</v>
      </c>
      <c r="S52" s="419" t="e">
        <f>IF(ISNUMBER(Regressions!S62),ROUND(Regressions!S62, 1), NA())</f>
        <v>#N/A</v>
      </c>
    </row>
    <row r="53" x14ac:dyDescent="0.2">
      <c r="A53" s="239" t="str">
        <f>IF(ISBLANK(Regressions!A63), " ", Regressions!A63)</f>
        <v>Costa Rica</v>
      </c>
      <c r="B53" s="234">
        <f>IF(ISBLANK(Regressions!B63), " ", Regressions!B63)</f>
        <v>2015</v>
      </c>
      <c r="C53" s="237" t="str">
        <f>IF(ISBLANK(Regressions!C63), " ", Regressions!C63)</f>
        <v>Rural</v>
      </c>
      <c r="D53" s="241">
        <f>IF(ISBLANK(Regressions!D63), " ", Regressions!D63)</f>
        <v>220004.97885543824</v>
      </c>
      <c r="E53" s="416" t="e">
        <f>IF(ISNUMBER(Regressions!E63),ROUND(Regressions!E63, 1), NA())</f>
        <v>#N/A</v>
      </c>
      <c r="F53" s="308">
        <f>IF(ISNUMBER(Regressions!F63),ROUND(Regressions!F63, 1), NA())</f>
        <v>100</v>
      </c>
      <c r="G53" s="417" t="e">
        <f>IF(ISNUMBER(Regressions!G63),ROUND(Regressions!G63, 1), NA())</f>
        <v>#N/A</v>
      </c>
      <c r="H53" s="418">
        <f>IF(ISNUMBER(Regressions!H63),ROUND(Regressions!H63, 1), NA())</f>
        <v>100</v>
      </c>
      <c r="I53" s="419">
        <f>IF(ISNUMBER(Regressions!I63),ROUND(Regressions!I63, 1), NA())</f>
        <v>0</v>
      </c>
      <c r="J53" s="420" t="e">
        <f>IF(ISNUMBER(Regressions!J63),ROUND(Regressions!J63, 1), NA())</f>
        <v>#N/A</v>
      </c>
      <c r="K53" s="308" t="e">
        <f>IF(ISNUMBER(Regressions!K63),ROUND(Regressions!K63, 1), NA())</f>
        <v>#N/A</v>
      </c>
      <c r="L53" s="421" t="e">
        <f>IF(ISNUMBER(Regressions!L63),ROUND(Regressions!L63, 1), NA())</f>
        <v>#N/A</v>
      </c>
      <c r="M53" s="418" t="e">
        <f>IF(ISNUMBER(Regressions!M63),ROUND(Regressions!M63, 1), NA())</f>
        <v>#N/A</v>
      </c>
      <c r="N53" s="422" t="e">
        <f>IF(ISNUMBER(Regressions!N63),ROUND(Regressions!N63, 1), NA())</f>
        <v>#N/A</v>
      </c>
      <c r="O53" s="416" t="e">
        <f>IF(ISNUMBER(Regressions!O63),ROUND(Regressions!O63, 1), NA())</f>
        <v>#N/A</v>
      </c>
      <c r="P53" s="308" t="e">
        <f>IF(ISNUMBER(Regressions!P63),ROUND(Regressions!P63, 1), NA())</f>
        <v>#N/A</v>
      </c>
      <c r="Q53" s="423" t="e">
        <f>IF(ISNUMBER(Regressions!Q63),ROUND(Regressions!Q63, 1), NA())</f>
        <v>#N/A</v>
      </c>
      <c r="R53" s="418" t="e">
        <f>IF(ISNUMBER(Regressions!R63),ROUND(Regressions!R63, 1), NA())</f>
        <v>#N/A</v>
      </c>
      <c r="S53" s="419" t="e">
        <f>IF(ISNUMBER(Regressions!S63),ROUND(Regressions!S63, 1), NA())</f>
        <v>#N/A</v>
      </c>
    </row>
    <row r="54" x14ac:dyDescent="0.2">
      <c r="A54" s="393" t="str">
        <f>IF(ISBLANK(Regressions!A64), " ", Regressions!A64)</f>
        <v>Costa Rica</v>
      </c>
      <c r="B54" s="394">
        <f>IF(ISBLANK(Regressions!B64), " ", Regressions!B64)</f>
        <v>2016</v>
      </c>
      <c r="C54" s="395" t="str">
        <f>IF(ISBLANK(Regressions!C64), " ", Regressions!C64)</f>
        <v>Rural</v>
      </c>
      <c r="D54" s="396">
        <f>IF(ISBLANK(Regressions!D64), " ", Regressions!D64)</f>
        <v>210493.03461914061</v>
      </c>
      <c r="E54" s="424" t="e">
        <f>IF(ISNUMBER(Regressions!E64),ROUND(Regressions!E64, 1), NA())</f>
        <v>#N/A</v>
      </c>
      <c r="F54" s="309">
        <f>IF(ISNUMBER(Regressions!F64),ROUND(Regressions!F64, 1), NA())</f>
        <v>100</v>
      </c>
      <c r="G54" s="425" t="e">
        <f>IF(ISNUMBER(Regressions!G64),ROUND(Regressions!G64, 1), NA())</f>
        <v>#N/A</v>
      </c>
      <c r="H54" s="426">
        <f>IF(ISNUMBER(Regressions!H64),ROUND(Regressions!H64, 1), NA())</f>
        <v>100</v>
      </c>
      <c r="I54" s="427">
        <f>IF(ISNUMBER(Regressions!I64),ROUND(Regressions!I64, 1), NA())</f>
        <v>0</v>
      </c>
      <c r="J54" s="428" t="e">
        <f>IF(ISNUMBER(Regressions!J64),ROUND(Regressions!J64, 1), NA())</f>
        <v>#N/A</v>
      </c>
      <c r="K54" s="309" t="e">
        <f>IF(ISNUMBER(Regressions!K64),ROUND(Regressions!K64, 1), NA())</f>
        <v>#N/A</v>
      </c>
      <c r="L54" s="429" t="e">
        <f>IF(ISNUMBER(Regressions!L64),ROUND(Regressions!L64, 1), NA())</f>
        <v>#N/A</v>
      </c>
      <c r="M54" s="426" t="e">
        <f>IF(ISNUMBER(Regressions!M64),ROUND(Regressions!M64, 1), NA())</f>
        <v>#N/A</v>
      </c>
      <c r="N54" s="430" t="e">
        <f>IF(ISNUMBER(Regressions!N64),ROUND(Regressions!N64, 1), NA())</f>
        <v>#N/A</v>
      </c>
      <c r="O54" s="424" t="e">
        <f>IF(ISNUMBER(Regressions!O64),ROUND(Regressions!O64, 1), NA())</f>
        <v>#N/A</v>
      </c>
      <c r="P54" s="309" t="e">
        <f>IF(ISNUMBER(Regressions!P64),ROUND(Regressions!P64, 1), NA())</f>
        <v>#N/A</v>
      </c>
      <c r="Q54" s="431" t="e">
        <f>IF(ISNUMBER(Regressions!Q64),ROUND(Regressions!Q64, 1), NA())</f>
        <v>#N/A</v>
      </c>
      <c r="R54" s="426" t="e">
        <f>IF(ISNUMBER(Regressions!R64),ROUND(Regressions!R64, 1), NA())</f>
        <v>#N/A</v>
      </c>
      <c r="S54" s="427" t="e">
        <f>IF(ISNUMBER(Regressions!S64),ROUND(Regressions!S64, 1), NA())</f>
        <v>#N/A</v>
      </c>
    </row>
    <row r="55" x14ac:dyDescent="0.2">
      <c r="A55" s="239" t="str">
        <f>IF(ISBLANK(Regressions!A65), " ", Regressions!A65)</f>
        <v>Costa Rica</v>
      </c>
      <c r="B55" s="234">
        <f>IF(ISBLANK(Regressions!B65), " ", Regressions!B65)</f>
        <v>2000</v>
      </c>
      <c r="C55" s="237" t="str">
        <f>IF(ISBLANK(Regressions!C65), " ", Regressions!C65)</f>
        <v>Pre-primary</v>
      </c>
      <c r="D55" s="241">
        <f>IF(ISBLANK(Regressions!D65), " ", Regressions!D65)</f>
        <v>160575</v>
      </c>
      <c r="E55" s="416">
        <f>IF(ISNUMBER(Regressions!E65),ROUND(Regressions!E65, 1), NA())</f>
        <v>100</v>
      </c>
      <c r="F55" s="308" t="e">
        <f>IF(ISNUMBER(Regressions!F65),ROUND(Regressions!F65, 1), NA())</f>
        <v>#N/A</v>
      </c>
      <c r="G55" s="417" t="e">
        <f>IF(ISNUMBER(Regressions!G65),ROUND(Regressions!G65, 1), NA())</f>
        <v>#N/A</v>
      </c>
      <c r="H55" s="418" t="e">
        <f>IF(ISNUMBER(Regressions!H65),ROUND(Regressions!H65, 1), NA())</f>
        <v>#N/A</v>
      </c>
      <c r="I55" s="419" t="e">
        <f>IF(ISNUMBER(Regressions!I65),ROUND(Regressions!I65, 1), NA())</f>
        <v>#N/A</v>
      </c>
      <c r="J55" s="420" t="e">
        <f>IF(ISNUMBER(Regressions!J65),ROUND(Regressions!J65, 1), NA())</f>
        <v>#N/A</v>
      </c>
      <c r="K55" s="308" t="e">
        <f>IF(ISNUMBER(Regressions!K65),ROUND(Regressions!K65, 1), NA())</f>
        <v>#N/A</v>
      </c>
      <c r="L55" s="421" t="e">
        <f>IF(ISNUMBER(Regressions!L65),ROUND(Regressions!L65, 1), NA())</f>
        <v>#N/A</v>
      </c>
      <c r="M55" s="418" t="e">
        <f>IF(ISNUMBER(Regressions!M65),ROUND(Regressions!M65, 1), NA())</f>
        <v>#N/A</v>
      </c>
      <c r="N55" s="422" t="e">
        <f>IF(ISNUMBER(Regressions!N65),ROUND(Regressions!N65, 1), NA())</f>
        <v>#N/A</v>
      </c>
      <c r="O55" s="416" t="e">
        <f>IF(ISNUMBER(Regressions!O65),ROUND(Regressions!O65, 1), NA())</f>
        <v>#N/A</v>
      </c>
      <c r="P55" s="308" t="e">
        <f>IF(ISNUMBER(Regressions!P65),ROUND(Regressions!P65, 1), NA())</f>
        <v>#N/A</v>
      </c>
      <c r="Q55" s="423" t="e">
        <f>IF(ISNUMBER(Regressions!Q65),ROUND(Regressions!Q65, 1), NA())</f>
        <v>#N/A</v>
      </c>
      <c r="R55" s="418" t="e">
        <f>IF(ISNUMBER(Regressions!R65),ROUND(Regressions!R65, 1), NA())</f>
        <v>#N/A</v>
      </c>
      <c r="S55" s="419" t="e">
        <f>IF(ISNUMBER(Regressions!S65),ROUND(Regressions!S65, 1), NA())</f>
        <v>#N/A</v>
      </c>
    </row>
    <row r="56" x14ac:dyDescent="0.2">
      <c r="A56" s="239" t="str">
        <f>IF(ISBLANK(Regressions!A66), " ", Regressions!A66)</f>
        <v>Costa Rica</v>
      </c>
      <c r="B56" s="234">
        <f>IF(ISBLANK(Regressions!B66), " ", Regressions!B66)</f>
        <v>2001</v>
      </c>
      <c r="C56" s="237" t="str">
        <f>IF(ISBLANK(Regressions!C66), " ", Regressions!C66)</f>
        <v>Pre-primary</v>
      </c>
      <c r="D56" s="241">
        <f>IF(ISBLANK(Regressions!D66), " ", Regressions!D66)</f>
        <v>159770</v>
      </c>
      <c r="E56" s="416">
        <f>IF(ISNUMBER(Regressions!E66),ROUND(Regressions!E66, 1), NA())</f>
        <v>100</v>
      </c>
      <c r="F56" s="308" t="e">
        <f>IF(ISNUMBER(Regressions!F66),ROUND(Regressions!F66, 1), NA())</f>
        <v>#N/A</v>
      </c>
      <c r="G56" s="417" t="e">
        <f>IF(ISNUMBER(Regressions!G66),ROUND(Regressions!G66, 1), NA())</f>
        <v>#N/A</v>
      </c>
      <c r="H56" s="418" t="e">
        <f>IF(ISNUMBER(Regressions!H66),ROUND(Regressions!H66, 1), NA())</f>
        <v>#N/A</v>
      </c>
      <c r="I56" s="419" t="e">
        <f>IF(ISNUMBER(Regressions!I66),ROUND(Regressions!I66, 1), NA())</f>
        <v>#N/A</v>
      </c>
      <c r="J56" s="420" t="e">
        <f>IF(ISNUMBER(Regressions!J66),ROUND(Regressions!J66, 1), NA())</f>
        <v>#N/A</v>
      </c>
      <c r="K56" s="308" t="e">
        <f>IF(ISNUMBER(Regressions!K66),ROUND(Regressions!K66, 1), NA())</f>
        <v>#N/A</v>
      </c>
      <c r="L56" s="421" t="e">
        <f>IF(ISNUMBER(Regressions!L66),ROUND(Regressions!L66, 1), NA())</f>
        <v>#N/A</v>
      </c>
      <c r="M56" s="418" t="e">
        <f>IF(ISNUMBER(Regressions!M66),ROUND(Regressions!M66, 1), NA())</f>
        <v>#N/A</v>
      </c>
      <c r="N56" s="422" t="e">
        <f>IF(ISNUMBER(Regressions!N66),ROUND(Regressions!N66, 1), NA())</f>
        <v>#N/A</v>
      </c>
      <c r="O56" s="416" t="e">
        <f>IF(ISNUMBER(Regressions!O66),ROUND(Regressions!O66, 1), NA())</f>
        <v>#N/A</v>
      </c>
      <c r="P56" s="308" t="e">
        <f>IF(ISNUMBER(Regressions!P66),ROUND(Regressions!P66, 1), NA())</f>
        <v>#N/A</v>
      </c>
      <c r="Q56" s="423" t="e">
        <f>IF(ISNUMBER(Regressions!Q66),ROUND(Regressions!Q66, 1), NA())</f>
        <v>#N/A</v>
      </c>
      <c r="R56" s="418" t="e">
        <f>IF(ISNUMBER(Regressions!R66),ROUND(Regressions!R66, 1), NA())</f>
        <v>#N/A</v>
      </c>
      <c r="S56" s="419" t="e">
        <f>IF(ISNUMBER(Regressions!S66),ROUND(Regressions!S66, 1), NA())</f>
        <v>#N/A</v>
      </c>
    </row>
    <row r="57" x14ac:dyDescent="0.2">
      <c r="A57" s="239" t="str">
        <f>IF(ISBLANK(Regressions!A67), " ", Regressions!A67)</f>
        <v>Costa Rica</v>
      </c>
      <c r="B57" s="234">
        <f>IF(ISBLANK(Regressions!B67), " ", Regressions!B67)</f>
        <v>2002</v>
      </c>
      <c r="C57" s="237" t="str">
        <f>IF(ISBLANK(Regressions!C67), " ", Regressions!C67)</f>
        <v>Pre-primary</v>
      </c>
      <c r="D57" s="241">
        <f>IF(ISBLANK(Regressions!D67), " ", Regressions!D67)</f>
        <v>158671</v>
      </c>
      <c r="E57" s="416">
        <f>IF(ISNUMBER(Regressions!E67),ROUND(Regressions!E67, 1), NA())</f>
        <v>100</v>
      </c>
      <c r="F57" s="308" t="e">
        <f>IF(ISNUMBER(Regressions!F67),ROUND(Regressions!F67, 1), NA())</f>
        <v>#N/A</v>
      </c>
      <c r="G57" s="417" t="e">
        <f>IF(ISNUMBER(Regressions!G67),ROUND(Regressions!G67, 1), NA())</f>
        <v>#N/A</v>
      </c>
      <c r="H57" s="418" t="e">
        <f>IF(ISNUMBER(Regressions!H67),ROUND(Regressions!H67, 1), NA())</f>
        <v>#N/A</v>
      </c>
      <c r="I57" s="419" t="e">
        <f>IF(ISNUMBER(Regressions!I67),ROUND(Regressions!I67, 1), NA())</f>
        <v>#N/A</v>
      </c>
      <c r="J57" s="420" t="e">
        <f>IF(ISNUMBER(Regressions!J67),ROUND(Regressions!J67, 1), NA())</f>
        <v>#N/A</v>
      </c>
      <c r="K57" s="308" t="e">
        <f>IF(ISNUMBER(Regressions!K67),ROUND(Regressions!K67, 1), NA())</f>
        <v>#N/A</v>
      </c>
      <c r="L57" s="421" t="e">
        <f>IF(ISNUMBER(Regressions!L67),ROUND(Regressions!L67, 1), NA())</f>
        <v>#N/A</v>
      </c>
      <c r="M57" s="418" t="e">
        <f>IF(ISNUMBER(Regressions!M67),ROUND(Regressions!M67, 1), NA())</f>
        <v>#N/A</v>
      </c>
      <c r="N57" s="422" t="e">
        <f>IF(ISNUMBER(Regressions!N67),ROUND(Regressions!N67, 1), NA())</f>
        <v>#N/A</v>
      </c>
      <c r="O57" s="416" t="e">
        <f>IF(ISNUMBER(Regressions!O67),ROUND(Regressions!O67, 1), NA())</f>
        <v>#N/A</v>
      </c>
      <c r="P57" s="308" t="e">
        <f>IF(ISNUMBER(Regressions!P67),ROUND(Regressions!P67, 1), NA())</f>
        <v>#N/A</v>
      </c>
      <c r="Q57" s="423" t="e">
        <f>IF(ISNUMBER(Regressions!Q67),ROUND(Regressions!Q67, 1), NA())</f>
        <v>#N/A</v>
      </c>
      <c r="R57" s="418" t="e">
        <f>IF(ISNUMBER(Regressions!R67),ROUND(Regressions!R67, 1), NA())</f>
        <v>#N/A</v>
      </c>
      <c r="S57" s="419" t="e">
        <f>IF(ISNUMBER(Regressions!S67),ROUND(Regressions!S67, 1), NA())</f>
        <v>#N/A</v>
      </c>
    </row>
    <row r="58" x14ac:dyDescent="0.2">
      <c r="A58" s="239" t="str">
        <f>IF(ISBLANK(Regressions!A68), " ", Regressions!A68)</f>
        <v>Costa Rica</v>
      </c>
      <c r="B58" s="234">
        <f>IF(ISBLANK(Regressions!B68), " ", Regressions!B68)</f>
        <v>2003</v>
      </c>
      <c r="C58" s="237" t="str">
        <f>IF(ISBLANK(Regressions!C68), " ", Regressions!C68)</f>
        <v>Pre-primary</v>
      </c>
      <c r="D58" s="241">
        <f>IF(ISBLANK(Regressions!D68), " ", Regressions!D68)</f>
        <v>157174</v>
      </c>
      <c r="E58" s="416">
        <f>IF(ISNUMBER(Regressions!E68),ROUND(Regressions!E68, 1), NA())</f>
        <v>100</v>
      </c>
      <c r="F58" s="308" t="e">
        <f>IF(ISNUMBER(Regressions!F68),ROUND(Regressions!F68, 1), NA())</f>
        <v>#N/A</v>
      </c>
      <c r="G58" s="417" t="e">
        <f>IF(ISNUMBER(Regressions!G68),ROUND(Regressions!G68, 1), NA())</f>
        <v>#N/A</v>
      </c>
      <c r="H58" s="418" t="e">
        <f>IF(ISNUMBER(Regressions!H68),ROUND(Regressions!H68, 1), NA())</f>
        <v>#N/A</v>
      </c>
      <c r="I58" s="419" t="e">
        <f>IF(ISNUMBER(Regressions!I68),ROUND(Regressions!I68, 1), NA())</f>
        <v>#N/A</v>
      </c>
      <c r="J58" s="420" t="e">
        <f>IF(ISNUMBER(Regressions!J68),ROUND(Regressions!J68, 1), NA())</f>
        <v>#N/A</v>
      </c>
      <c r="K58" s="308" t="e">
        <f>IF(ISNUMBER(Regressions!K68),ROUND(Regressions!K68, 1), NA())</f>
        <v>#N/A</v>
      </c>
      <c r="L58" s="421" t="e">
        <f>IF(ISNUMBER(Regressions!L68),ROUND(Regressions!L68, 1), NA())</f>
        <v>#N/A</v>
      </c>
      <c r="M58" s="418" t="e">
        <f>IF(ISNUMBER(Regressions!M68),ROUND(Regressions!M68, 1), NA())</f>
        <v>#N/A</v>
      </c>
      <c r="N58" s="422" t="e">
        <f>IF(ISNUMBER(Regressions!N68),ROUND(Regressions!N68, 1), NA())</f>
        <v>#N/A</v>
      </c>
      <c r="O58" s="416" t="e">
        <f>IF(ISNUMBER(Regressions!O68),ROUND(Regressions!O68, 1), NA())</f>
        <v>#N/A</v>
      </c>
      <c r="P58" s="308" t="e">
        <f>IF(ISNUMBER(Regressions!P68),ROUND(Regressions!P68, 1), NA())</f>
        <v>#N/A</v>
      </c>
      <c r="Q58" s="423" t="e">
        <f>IF(ISNUMBER(Regressions!Q68),ROUND(Regressions!Q68, 1), NA())</f>
        <v>#N/A</v>
      </c>
      <c r="R58" s="418" t="e">
        <f>IF(ISNUMBER(Regressions!R68),ROUND(Regressions!R68, 1), NA())</f>
        <v>#N/A</v>
      </c>
      <c r="S58" s="419" t="e">
        <f>IF(ISNUMBER(Regressions!S68),ROUND(Regressions!S68, 1), NA())</f>
        <v>#N/A</v>
      </c>
    </row>
    <row r="59" x14ac:dyDescent="0.2">
      <c r="A59" s="239" t="str">
        <f>IF(ISBLANK(Regressions!A69), " ", Regressions!A69)</f>
        <v>Costa Rica</v>
      </c>
      <c r="B59" s="234">
        <f>IF(ISBLANK(Regressions!B69), " ", Regressions!B69)</f>
        <v>2004</v>
      </c>
      <c r="C59" s="237" t="str">
        <f>IF(ISBLANK(Regressions!C69), " ", Regressions!C69)</f>
        <v>Pre-primary</v>
      </c>
      <c r="D59" s="241">
        <f>IF(ISBLANK(Regressions!D69), " ", Regressions!D69)</f>
        <v>155120</v>
      </c>
      <c r="E59" s="416">
        <f>IF(ISNUMBER(Regressions!E69),ROUND(Regressions!E69, 1), NA())</f>
        <v>100</v>
      </c>
      <c r="F59" s="308" t="e">
        <f>IF(ISNUMBER(Regressions!F69),ROUND(Regressions!F69, 1), NA())</f>
        <v>#N/A</v>
      </c>
      <c r="G59" s="417" t="e">
        <f>IF(ISNUMBER(Regressions!G69),ROUND(Regressions!G69, 1), NA())</f>
        <v>#N/A</v>
      </c>
      <c r="H59" s="418" t="e">
        <f>IF(ISNUMBER(Regressions!H69),ROUND(Regressions!H69, 1), NA())</f>
        <v>#N/A</v>
      </c>
      <c r="I59" s="419" t="e">
        <f>IF(ISNUMBER(Regressions!I69),ROUND(Regressions!I69, 1), NA())</f>
        <v>#N/A</v>
      </c>
      <c r="J59" s="420" t="e">
        <f>IF(ISNUMBER(Regressions!J69),ROUND(Regressions!J69, 1), NA())</f>
        <v>#N/A</v>
      </c>
      <c r="K59" s="308" t="e">
        <f>IF(ISNUMBER(Regressions!K69),ROUND(Regressions!K69, 1), NA())</f>
        <v>#N/A</v>
      </c>
      <c r="L59" s="421" t="e">
        <f>IF(ISNUMBER(Regressions!L69),ROUND(Regressions!L69, 1), NA())</f>
        <v>#N/A</v>
      </c>
      <c r="M59" s="418" t="e">
        <f>IF(ISNUMBER(Regressions!M69),ROUND(Regressions!M69, 1), NA())</f>
        <v>#N/A</v>
      </c>
      <c r="N59" s="422" t="e">
        <f>IF(ISNUMBER(Regressions!N69),ROUND(Regressions!N69, 1), NA())</f>
        <v>#N/A</v>
      </c>
      <c r="O59" s="416" t="e">
        <f>IF(ISNUMBER(Regressions!O69),ROUND(Regressions!O69, 1), NA())</f>
        <v>#N/A</v>
      </c>
      <c r="P59" s="308" t="e">
        <f>IF(ISNUMBER(Regressions!P69),ROUND(Regressions!P69, 1), NA())</f>
        <v>#N/A</v>
      </c>
      <c r="Q59" s="423" t="e">
        <f>IF(ISNUMBER(Regressions!Q69),ROUND(Regressions!Q69, 1), NA())</f>
        <v>#N/A</v>
      </c>
      <c r="R59" s="418" t="e">
        <f>IF(ISNUMBER(Regressions!R69),ROUND(Regressions!R69, 1), NA())</f>
        <v>#N/A</v>
      </c>
      <c r="S59" s="419" t="e">
        <f>IF(ISNUMBER(Regressions!S69),ROUND(Regressions!S69, 1), NA())</f>
        <v>#N/A</v>
      </c>
    </row>
    <row r="60" x14ac:dyDescent="0.2">
      <c r="A60" s="239" t="str">
        <f>IF(ISBLANK(Regressions!A70), " ", Regressions!A70)</f>
        <v>Costa Rica</v>
      </c>
      <c r="B60" s="234">
        <f>IF(ISBLANK(Regressions!B70), " ", Regressions!B70)</f>
        <v>2005</v>
      </c>
      <c r="C60" s="237" t="str">
        <f>IF(ISBLANK(Regressions!C70), " ", Regressions!C70)</f>
        <v>Pre-primary</v>
      </c>
      <c r="D60" s="241">
        <f>IF(ISBLANK(Regressions!D70), " ", Regressions!D70)</f>
        <v>152329</v>
      </c>
      <c r="E60" s="416">
        <f>IF(ISNUMBER(Regressions!E70),ROUND(Regressions!E70, 1), NA())</f>
        <v>100</v>
      </c>
      <c r="F60" s="308" t="e">
        <f>IF(ISNUMBER(Regressions!F70),ROUND(Regressions!F70, 1), NA())</f>
        <v>#N/A</v>
      </c>
      <c r="G60" s="417" t="e">
        <f>IF(ISNUMBER(Regressions!G70),ROUND(Regressions!G70, 1), NA())</f>
        <v>#N/A</v>
      </c>
      <c r="H60" s="418" t="e">
        <f>IF(ISNUMBER(Regressions!H70),ROUND(Regressions!H70, 1), NA())</f>
        <v>#N/A</v>
      </c>
      <c r="I60" s="419" t="e">
        <f>IF(ISNUMBER(Regressions!I70),ROUND(Regressions!I70, 1), NA())</f>
        <v>#N/A</v>
      </c>
      <c r="J60" s="420" t="e">
        <f>IF(ISNUMBER(Regressions!J70),ROUND(Regressions!J70, 1), NA())</f>
        <v>#N/A</v>
      </c>
      <c r="K60" s="308" t="e">
        <f>IF(ISNUMBER(Regressions!K70),ROUND(Regressions!K70, 1), NA())</f>
        <v>#N/A</v>
      </c>
      <c r="L60" s="421" t="e">
        <f>IF(ISNUMBER(Regressions!L70),ROUND(Regressions!L70, 1), NA())</f>
        <v>#N/A</v>
      </c>
      <c r="M60" s="418" t="e">
        <f>IF(ISNUMBER(Regressions!M70),ROUND(Regressions!M70, 1), NA())</f>
        <v>#N/A</v>
      </c>
      <c r="N60" s="422" t="e">
        <f>IF(ISNUMBER(Regressions!N70),ROUND(Regressions!N70, 1), NA())</f>
        <v>#N/A</v>
      </c>
      <c r="O60" s="416" t="e">
        <f>IF(ISNUMBER(Regressions!O70),ROUND(Regressions!O70, 1), NA())</f>
        <v>#N/A</v>
      </c>
      <c r="P60" s="308" t="e">
        <f>IF(ISNUMBER(Regressions!P70),ROUND(Regressions!P70, 1), NA())</f>
        <v>#N/A</v>
      </c>
      <c r="Q60" s="423" t="e">
        <f>IF(ISNUMBER(Regressions!Q70),ROUND(Regressions!Q70, 1), NA())</f>
        <v>#N/A</v>
      </c>
      <c r="R60" s="418" t="e">
        <f>IF(ISNUMBER(Regressions!R70),ROUND(Regressions!R70, 1), NA())</f>
        <v>#N/A</v>
      </c>
      <c r="S60" s="419" t="e">
        <f>IF(ISNUMBER(Regressions!S70),ROUND(Regressions!S70, 1), NA())</f>
        <v>#N/A</v>
      </c>
    </row>
    <row r="61" x14ac:dyDescent="0.2">
      <c r="A61" s="239" t="str">
        <f>IF(ISBLANK(Regressions!A71), " ", Regressions!A71)</f>
        <v>Costa Rica</v>
      </c>
      <c r="B61" s="234">
        <f>IF(ISBLANK(Regressions!B71), " ", Regressions!B71)</f>
        <v>2006</v>
      </c>
      <c r="C61" s="237" t="str">
        <f>IF(ISBLANK(Regressions!C71), " ", Regressions!C71)</f>
        <v>Pre-primary</v>
      </c>
      <c r="D61" s="241">
        <f>IF(ISBLANK(Regressions!D71), " ", Regressions!D71)</f>
        <v>149329</v>
      </c>
      <c r="E61" s="416">
        <f>IF(ISNUMBER(Regressions!E71),ROUND(Regressions!E71, 1), NA())</f>
        <v>100</v>
      </c>
      <c r="F61" s="308" t="e">
        <f>IF(ISNUMBER(Regressions!F71),ROUND(Regressions!F71, 1), NA())</f>
        <v>#N/A</v>
      </c>
      <c r="G61" s="417" t="e">
        <f>IF(ISNUMBER(Regressions!G71),ROUND(Regressions!G71, 1), NA())</f>
        <v>#N/A</v>
      </c>
      <c r="H61" s="418" t="e">
        <f>IF(ISNUMBER(Regressions!H71),ROUND(Regressions!H71, 1), NA())</f>
        <v>#N/A</v>
      </c>
      <c r="I61" s="419" t="e">
        <f>IF(ISNUMBER(Regressions!I71),ROUND(Regressions!I71, 1), NA())</f>
        <v>#N/A</v>
      </c>
      <c r="J61" s="420" t="e">
        <f>IF(ISNUMBER(Regressions!J71),ROUND(Regressions!J71, 1), NA())</f>
        <v>#N/A</v>
      </c>
      <c r="K61" s="308" t="e">
        <f>IF(ISNUMBER(Regressions!K71),ROUND(Regressions!K71, 1), NA())</f>
        <v>#N/A</v>
      </c>
      <c r="L61" s="421" t="e">
        <f>IF(ISNUMBER(Regressions!L71),ROUND(Regressions!L71, 1), NA())</f>
        <v>#N/A</v>
      </c>
      <c r="M61" s="418" t="e">
        <f>IF(ISNUMBER(Regressions!M71),ROUND(Regressions!M71, 1), NA())</f>
        <v>#N/A</v>
      </c>
      <c r="N61" s="422" t="e">
        <f>IF(ISNUMBER(Regressions!N71),ROUND(Regressions!N71, 1), NA())</f>
        <v>#N/A</v>
      </c>
      <c r="O61" s="416" t="e">
        <f>IF(ISNUMBER(Regressions!O71),ROUND(Regressions!O71, 1), NA())</f>
        <v>#N/A</v>
      </c>
      <c r="P61" s="308" t="e">
        <f>IF(ISNUMBER(Regressions!P71),ROUND(Regressions!P71, 1), NA())</f>
        <v>#N/A</v>
      </c>
      <c r="Q61" s="423" t="e">
        <f>IF(ISNUMBER(Regressions!Q71),ROUND(Regressions!Q71, 1), NA())</f>
        <v>#N/A</v>
      </c>
      <c r="R61" s="418" t="e">
        <f>IF(ISNUMBER(Regressions!R71),ROUND(Regressions!R71, 1), NA())</f>
        <v>#N/A</v>
      </c>
      <c r="S61" s="419" t="e">
        <f>IF(ISNUMBER(Regressions!S71),ROUND(Regressions!S71, 1), NA())</f>
        <v>#N/A</v>
      </c>
    </row>
    <row r="62" x14ac:dyDescent="0.2">
      <c r="A62" s="239" t="str">
        <f>IF(ISBLANK(Regressions!A72), " ", Regressions!A72)</f>
        <v>Costa Rica</v>
      </c>
      <c r="B62" s="234">
        <f>IF(ISBLANK(Regressions!B72), " ", Regressions!B72)</f>
        <v>2007</v>
      </c>
      <c r="C62" s="237" t="str">
        <f>IF(ISBLANK(Regressions!C72), " ", Regressions!C72)</f>
        <v>Pre-primary</v>
      </c>
      <c r="D62" s="241">
        <f>IF(ISBLANK(Regressions!D72), " ", Regressions!D72)</f>
        <v>145997</v>
      </c>
      <c r="E62" s="416">
        <f>IF(ISNUMBER(Regressions!E72),ROUND(Regressions!E72, 1), NA())</f>
        <v>100</v>
      </c>
      <c r="F62" s="308" t="e">
        <f>IF(ISNUMBER(Regressions!F72),ROUND(Regressions!F72, 1), NA())</f>
        <v>#N/A</v>
      </c>
      <c r="G62" s="417" t="e">
        <f>IF(ISNUMBER(Regressions!G72),ROUND(Regressions!G72, 1), NA())</f>
        <v>#N/A</v>
      </c>
      <c r="H62" s="418" t="e">
        <f>IF(ISNUMBER(Regressions!H72),ROUND(Regressions!H72, 1), NA())</f>
        <v>#N/A</v>
      </c>
      <c r="I62" s="419" t="e">
        <f>IF(ISNUMBER(Regressions!I72),ROUND(Regressions!I72, 1), NA())</f>
        <v>#N/A</v>
      </c>
      <c r="J62" s="420" t="e">
        <f>IF(ISNUMBER(Regressions!J72),ROUND(Regressions!J72, 1), NA())</f>
        <v>#N/A</v>
      </c>
      <c r="K62" s="308" t="e">
        <f>IF(ISNUMBER(Regressions!K72),ROUND(Regressions!K72, 1), NA())</f>
        <v>#N/A</v>
      </c>
      <c r="L62" s="421" t="e">
        <f>IF(ISNUMBER(Regressions!L72),ROUND(Regressions!L72, 1), NA())</f>
        <v>#N/A</v>
      </c>
      <c r="M62" s="418" t="e">
        <f>IF(ISNUMBER(Regressions!M72),ROUND(Regressions!M72, 1), NA())</f>
        <v>#N/A</v>
      </c>
      <c r="N62" s="422" t="e">
        <f>IF(ISNUMBER(Regressions!N72),ROUND(Regressions!N72, 1), NA())</f>
        <v>#N/A</v>
      </c>
      <c r="O62" s="416" t="e">
        <f>IF(ISNUMBER(Regressions!O72),ROUND(Regressions!O72, 1), NA())</f>
        <v>#N/A</v>
      </c>
      <c r="P62" s="308" t="e">
        <f>IF(ISNUMBER(Regressions!P72),ROUND(Regressions!P72, 1), NA())</f>
        <v>#N/A</v>
      </c>
      <c r="Q62" s="423" t="e">
        <f>IF(ISNUMBER(Regressions!Q72),ROUND(Regressions!Q72, 1), NA())</f>
        <v>#N/A</v>
      </c>
      <c r="R62" s="418" t="e">
        <f>IF(ISNUMBER(Regressions!R72),ROUND(Regressions!R72, 1), NA())</f>
        <v>#N/A</v>
      </c>
      <c r="S62" s="419" t="e">
        <f>IF(ISNUMBER(Regressions!S72),ROUND(Regressions!S72, 1), NA())</f>
        <v>#N/A</v>
      </c>
    </row>
    <row r="63" x14ac:dyDescent="0.2">
      <c r="A63" s="239" t="str">
        <f>IF(ISBLANK(Regressions!A73), " ", Regressions!A73)</f>
        <v>Costa Rica</v>
      </c>
      <c r="B63" s="234">
        <f>IF(ISBLANK(Regressions!B73), " ", Regressions!B73)</f>
        <v>2008</v>
      </c>
      <c r="C63" s="237" t="str">
        <f>IF(ISBLANK(Regressions!C73), " ", Regressions!C73)</f>
        <v>Pre-primary</v>
      </c>
      <c r="D63" s="241">
        <f>IF(ISBLANK(Regressions!D73), " ", Regressions!D73)</f>
        <v>142888</v>
      </c>
      <c r="E63" s="416">
        <f>IF(ISNUMBER(Regressions!E73),ROUND(Regressions!E73, 1), NA())</f>
        <v>100</v>
      </c>
      <c r="F63" s="308">
        <f>IF(ISNUMBER(Regressions!F73),ROUND(Regressions!F73, 1), NA())</f>
        <v>97.7</v>
      </c>
      <c r="G63" s="417" t="e">
        <f>IF(ISNUMBER(Regressions!G73),ROUND(Regressions!G73, 1), NA())</f>
        <v>#N/A</v>
      </c>
      <c r="H63" s="418">
        <f>IF(ISNUMBER(Regressions!H73),ROUND(Regressions!H73, 1), NA())</f>
        <v>97.7</v>
      </c>
      <c r="I63" s="419">
        <f>IF(ISNUMBER(Regressions!I73),ROUND(Regressions!I73, 1), NA())</f>
        <v>2.2999999999999998</v>
      </c>
      <c r="J63" s="420" t="e">
        <f>IF(ISNUMBER(Regressions!J73),ROUND(Regressions!J73, 1), NA())</f>
        <v>#N/A</v>
      </c>
      <c r="K63" s="308">
        <f>IF(ISNUMBER(Regressions!K73),ROUND(Regressions!K73, 1), NA())</f>
        <v>97.3</v>
      </c>
      <c r="L63" s="421">
        <f>IF(ISNUMBER(Regressions!L73),ROUND(Regressions!L73, 1), NA())</f>
        <v>88.7</v>
      </c>
      <c r="M63" s="418">
        <f>IF(ISNUMBER(Regressions!M73),ROUND(Regressions!M73, 1), NA())</f>
        <v>8.6</v>
      </c>
      <c r="N63" s="422">
        <f>IF(ISNUMBER(Regressions!N73),ROUND(Regressions!N73, 1), NA())</f>
        <v>2.7</v>
      </c>
      <c r="O63" s="416">
        <f>IF(ISNUMBER(Regressions!O73),ROUND(Regressions!O73, 1), NA())</f>
        <v>94</v>
      </c>
      <c r="P63" s="308">
        <f>IF(ISNUMBER(Regressions!P73),ROUND(Regressions!P73, 1), NA())</f>
        <v>87.3</v>
      </c>
      <c r="Q63" s="423" t="e">
        <f>IF(ISNUMBER(Regressions!Q73),ROUND(Regressions!Q73, 1), NA())</f>
        <v>#N/A</v>
      </c>
      <c r="R63" s="418">
        <f>IF(ISNUMBER(Regressions!R73),ROUND(Regressions!R73, 1), NA())</f>
        <v>87.3</v>
      </c>
      <c r="S63" s="419">
        <f>IF(ISNUMBER(Regressions!S73),ROUND(Regressions!S73, 1), NA())</f>
        <v>12.7</v>
      </c>
    </row>
    <row r="64" x14ac:dyDescent="0.2">
      <c r="A64" s="239" t="str">
        <f>IF(ISBLANK(Regressions!A74), " ", Regressions!A74)</f>
        <v>Costa Rica</v>
      </c>
      <c r="B64" s="234">
        <f>IF(ISBLANK(Regressions!B74), " ", Regressions!B74)</f>
        <v>2009</v>
      </c>
      <c r="C64" s="237" t="str">
        <f>IF(ISBLANK(Regressions!C74), " ", Regressions!C74)</f>
        <v>Pre-primary</v>
      </c>
      <c r="D64" s="241">
        <f>IF(ISBLANK(Regressions!D74), " ", Regressions!D74)</f>
        <v>140724</v>
      </c>
      <c r="E64" s="416">
        <f>IF(ISNUMBER(Regressions!E74),ROUND(Regressions!E74, 1), NA())</f>
        <v>100</v>
      </c>
      <c r="F64" s="308">
        <f>IF(ISNUMBER(Regressions!F74),ROUND(Regressions!F74, 1), NA())</f>
        <v>97.7</v>
      </c>
      <c r="G64" s="417" t="e">
        <f>IF(ISNUMBER(Regressions!G74),ROUND(Regressions!G74, 1), NA())</f>
        <v>#N/A</v>
      </c>
      <c r="H64" s="418">
        <f>IF(ISNUMBER(Regressions!H74),ROUND(Regressions!H74, 1), NA())</f>
        <v>97.7</v>
      </c>
      <c r="I64" s="419">
        <f>IF(ISNUMBER(Regressions!I74),ROUND(Regressions!I74, 1), NA())</f>
        <v>2.2999999999999998</v>
      </c>
      <c r="J64" s="420" t="e">
        <f>IF(ISNUMBER(Regressions!J74),ROUND(Regressions!J74, 1), NA())</f>
        <v>#N/A</v>
      </c>
      <c r="K64" s="308">
        <f>IF(ISNUMBER(Regressions!K74),ROUND(Regressions!K74, 1), NA())</f>
        <v>97.3</v>
      </c>
      <c r="L64" s="421">
        <f>IF(ISNUMBER(Regressions!L74),ROUND(Regressions!L74, 1), NA())</f>
        <v>88.7</v>
      </c>
      <c r="M64" s="418">
        <f>IF(ISNUMBER(Regressions!M74),ROUND(Regressions!M74, 1), NA())</f>
        <v>8.6</v>
      </c>
      <c r="N64" s="422">
        <f>IF(ISNUMBER(Regressions!N74),ROUND(Regressions!N74, 1), NA())</f>
        <v>2.7</v>
      </c>
      <c r="O64" s="416">
        <f>IF(ISNUMBER(Regressions!O74),ROUND(Regressions!O74, 1), NA())</f>
        <v>94</v>
      </c>
      <c r="P64" s="308">
        <f>IF(ISNUMBER(Regressions!P74),ROUND(Regressions!P74, 1), NA())</f>
        <v>87.3</v>
      </c>
      <c r="Q64" s="423" t="e">
        <f>IF(ISNUMBER(Regressions!Q74),ROUND(Regressions!Q74, 1), NA())</f>
        <v>#N/A</v>
      </c>
      <c r="R64" s="418">
        <f>IF(ISNUMBER(Regressions!R74),ROUND(Regressions!R74, 1), NA())</f>
        <v>87.3</v>
      </c>
      <c r="S64" s="419">
        <f>IF(ISNUMBER(Regressions!S74),ROUND(Regressions!S74, 1), NA())</f>
        <v>12.7</v>
      </c>
    </row>
    <row r="65" x14ac:dyDescent="0.2">
      <c r="A65" s="239" t="str">
        <f>IF(ISBLANK(Regressions!A75), " ", Regressions!A75)</f>
        <v>Costa Rica</v>
      </c>
      <c r="B65" s="234">
        <f>IF(ISBLANK(Regressions!B75), " ", Regressions!B75)</f>
        <v>2010</v>
      </c>
      <c r="C65" s="237" t="str">
        <f>IF(ISBLANK(Regressions!C75), " ", Regressions!C75)</f>
        <v>Pre-primary</v>
      </c>
      <c r="D65" s="241">
        <f>IF(ISBLANK(Regressions!D75), " ", Regressions!D75)</f>
        <v>140320</v>
      </c>
      <c r="E65" s="416">
        <f>IF(ISNUMBER(Regressions!E75),ROUND(Regressions!E75, 1), NA())</f>
        <v>100</v>
      </c>
      <c r="F65" s="308">
        <f>IF(ISNUMBER(Regressions!F75),ROUND(Regressions!F75, 1), NA())</f>
        <v>97.7</v>
      </c>
      <c r="G65" s="417" t="e">
        <f>IF(ISNUMBER(Regressions!G75),ROUND(Regressions!G75, 1), NA())</f>
        <v>#N/A</v>
      </c>
      <c r="H65" s="418">
        <f>IF(ISNUMBER(Regressions!H75),ROUND(Regressions!H75, 1), NA())</f>
        <v>97.7</v>
      </c>
      <c r="I65" s="419">
        <f>IF(ISNUMBER(Regressions!I75),ROUND(Regressions!I75, 1), NA())</f>
        <v>2.2999999999999998</v>
      </c>
      <c r="J65" s="420" t="e">
        <f>IF(ISNUMBER(Regressions!J75),ROUND(Regressions!J75, 1), NA())</f>
        <v>#N/A</v>
      </c>
      <c r="K65" s="308">
        <f>IF(ISNUMBER(Regressions!K75),ROUND(Regressions!K75, 1), NA())</f>
        <v>97.3</v>
      </c>
      <c r="L65" s="421">
        <f>IF(ISNUMBER(Regressions!L75),ROUND(Regressions!L75, 1), NA())</f>
        <v>88.7</v>
      </c>
      <c r="M65" s="418">
        <f>IF(ISNUMBER(Regressions!M75),ROUND(Regressions!M75, 1), NA())</f>
        <v>8.6</v>
      </c>
      <c r="N65" s="422">
        <f>IF(ISNUMBER(Regressions!N75),ROUND(Regressions!N75, 1), NA())</f>
        <v>2.7</v>
      </c>
      <c r="O65" s="416">
        <f>IF(ISNUMBER(Regressions!O75),ROUND(Regressions!O75, 1), NA())</f>
        <v>94</v>
      </c>
      <c r="P65" s="308">
        <f>IF(ISNUMBER(Regressions!P75),ROUND(Regressions!P75, 1), NA())</f>
        <v>87.3</v>
      </c>
      <c r="Q65" s="423" t="e">
        <f>IF(ISNUMBER(Regressions!Q75),ROUND(Regressions!Q75, 1), NA())</f>
        <v>#N/A</v>
      </c>
      <c r="R65" s="418">
        <f>IF(ISNUMBER(Regressions!R75),ROUND(Regressions!R75, 1), NA())</f>
        <v>87.3</v>
      </c>
      <c r="S65" s="419">
        <f>IF(ISNUMBER(Regressions!S75),ROUND(Regressions!S75, 1), NA())</f>
        <v>12.7</v>
      </c>
    </row>
    <row r="66" x14ac:dyDescent="0.2">
      <c r="A66" s="239" t="str">
        <f>IF(ISBLANK(Regressions!A76), " ", Regressions!A76)</f>
        <v>Costa Rica</v>
      </c>
      <c r="B66" s="234">
        <f>IF(ISBLANK(Regressions!B76), " ", Regressions!B76)</f>
        <v>2011</v>
      </c>
      <c r="C66" s="237" t="str">
        <f>IF(ISBLANK(Regressions!C76), " ", Regressions!C76)</f>
        <v>Pre-primary</v>
      </c>
      <c r="D66" s="241">
        <f>IF(ISBLANK(Regressions!D76), " ", Regressions!D76)</f>
        <v>141111</v>
      </c>
      <c r="E66" s="416">
        <f>IF(ISNUMBER(Regressions!E76),ROUND(Regressions!E76, 1), NA())</f>
        <v>100</v>
      </c>
      <c r="F66" s="308">
        <f>IF(ISNUMBER(Regressions!F76),ROUND(Regressions!F76, 1), NA())</f>
        <v>97.7</v>
      </c>
      <c r="G66" s="417" t="e">
        <f>IF(ISNUMBER(Regressions!G76),ROUND(Regressions!G76, 1), NA())</f>
        <v>#N/A</v>
      </c>
      <c r="H66" s="418">
        <f>IF(ISNUMBER(Regressions!H76),ROUND(Regressions!H76, 1), NA())</f>
        <v>97.7</v>
      </c>
      <c r="I66" s="419">
        <f>IF(ISNUMBER(Regressions!I76),ROUND(Regressions!I76, 1), NA())</f>
        <v>2.2999999999999998</v>
      </c>
      <c r="J66" s="420" t="e">
        <f>IF(ISNUMBER(Regressions!J76),ROUND(Regressions!J76, 1), NA())</f>
        <v>#N/A</v>
      </c>
      <c r="K66" s="308">
        <f>IF(ISNUMBER(Regressions!K76),ROUND(Regressions!K76, 1), NA())</f>
        <v>97.3</v>
      </c>
      <c r="L66" s="421">
        <f>IF(ISNUMBER(Regressions!L76),ROUND(Regressions!L76, 1), NA())</f>
        <v>88.7</v>
      </c>
      <c r="M66" s="418">
        <f>IF(ISNUMBER(Regressions!M76),ROUND(Regressions!M76, 1), NA())</f>
        <v>8.6</v>
      </c>
      <c r="N66" s="422">
        <f>IF(ISNUMBER(Regressions!N76),ROUND(Regressions!N76, 1), NA())</f>
        <v>2.7</v>
      </c>
      <c r="O66" s="416">
        <f>IF(ISNUMBER(Regressions!O76),ROUND(Regressions!O76, 1), NA())</f>
        <v>94</v>
      </c>
      <c r="P66" s="308">
        <f>IF(ISNUMBER(Regressions!P76),ROUND(Regressions!P76, 1), NA())</f>
        <v>87.3</v>
      </c>
      <c r="Q66" s="423" t="e">
        <f>IF(ISNUMBER(Regressions!Q76),ROUND(Regressions!Q76, 1), NA())</f>
        <v>#N/A</v>
      </c>
      <c r="R66" s="418">
        <f>IF(ISNUMBER(Regressions!R76),ROUND(Regressions!R76, 1), NA())</f>
        <v>87.3</v>
      </c>
      <c r="S66" s="419">
        <f>IF(ISNUMBER(Regressions!S76),ROUND(Regressions!S76, 1), NA())</f>
        <v>12.7</v>
      </c>
    </row>
    <row r="67" x14ac:dyDescent="0.2">
      <c r="A67" s="239" t="str">
        <f>IF(ISBLANK(Regressions!A77), " ", Regressions!A77)</f>
        <v>Costa Rica</v>
      </c>
      <c r="B67" s="234">
        <f>IF(ISBLANK(Regressions!B77), " ", Regressions!B77)</f>
        <v>2012</v>
      </c>
      <c r="C67" s="237" t="str">
        <f>IF(ISBLANK(Regressions!C77), " ", Regressions!C77)</f>
        <v>Pre-primary</v>
      </c>
      <c r="D67" s="241">
        <f>IF(ISBLANK(Regressions!D77), " ", Regressions!D77)</f>
        <v>142744</v>
      </c>
      <c r="E67" s="416">
        <f>IF(ISNUMBER(Regressions!E77),ROUND(Regressions!E77, 1), NA())</f>
        <v>100</v>
      </c>
      <c r="F67" s="308">
        <f>IF(ISNUMBER(Regressions!F77),ROUND(Regressions!F77, 1), NA())</f>
        <v>97.7</v>
      </c>
      <c r="G67" s="417" t="e">
        <f>IF(ISNUMBER(Regressions!G77),ROUND(Regressions!G77, 1), NA())</f>
        <v>#N/A</v>
      </c>
      <c r="H67" s="418">
        <f>IF(ISNUMBER(Regressions!H77),ROUND(Regressions!H77, 1), NA())</f>
        <v>97.7</v>
      </c>
      <c r="I67" s="419">
        <f>IF(ISNUMBER(Regressions!I77),ROUND(Regressions!I77, 1), NA())</f>
        <v>2.2999999999999998</v>
      </c>
      <c r="J67" s="420" t="e">
        <f>IF(ISNUMBER(Regressions!J77),ROUND(Regressions!J77, 1), NA())</f>
        <v>#N/A</v>
      </c>
      <c r="K67" s="308">
        <f>IF(ISNUMBER(Regressions!K77),ROUND(Regressions!K77, 1), NA())</f>
        <v>97.3</v>
      </c>
      <c r="L67" s="421">
        <f>IF(ISNUMBER(Regressions!L77),ROUND(Regressions!L77, 1), NA())</f>
        <v>88.7</v>
      </c>
      <c r="M67" s="418">
        <f>IF(ISNUMBER(Regressions!M77),ROUND(Regressions!M77, 1), NA())</f>
        <v>8.6</v>
      </c>
      <c r="N67" s="422">
        <f>IF(ISNUMBER(Regressions!N77),ROUND(Regressions!N77, 1), NA())</f>
        <v>2.7</v>
      </c>
      <c r="O67" s="416">
        <f>IF(ISNUMBER(Regressions!O77),ROUND(Regressions!O77, 1), NA())</f>
        <v>94</v>
      </c>
      <c r="P67" s="308">
        <f>IF(ISNUMBER(Regressions!P77),ROUND(Regressions!P77, 1), NA())</f>
        <v>87.3</v>
      </c>
      <c r="Q67" s="423" t="e">
        <f>IF(ISNUMBER(Regressions!Q77),ROUND(Regressions!Q77, 1), NA())</f>
        <v>#N/A</v>
      </c>
      <c r="R67" s="418">
        <f>IF(ISNUMBER(Regressions!R77),ROUND(Regressions!R77, 1), NA())</f>
        <v>87.3</v>
      </c>
      <c r="S67" s="419">
        <f>IF(ISNUMBER(Regressions!S77),ROUND(Regressions!S77, 1), NA())</f>
        <v>12.7</v>
      </c>
    </row>
    <row r="68" x14ac:dyDescent="0.2">
      <c r="A68" s="239" t="str">
        <f>IF(ISBLANK(Regressions!A78), " ", Regressions!A78)</f>
        <v>Costa Rica</v>
      </c>
      <c r="B68" s="234">
        <f>IF(ISBLANK(Regressions!B78), " ", Regressions!B78)</f>
        <v>2013</v>
      </c>
      <c r="C68" s="237" t="str">
        <f>IF(ISBLANK(Regressions!C78), " ", Regressions!C78)</f>
        <v>Pre-primary</v>
      </c>
      <c r="D68" s="241">
        <f>IF(ISBLANK(Regressions!D78), " ", Regressions!D78)</f>
        <v>144490</v>
      </c>
      <c r="E68" s="416">
        <f>IF(ISNUMBER(Regressions!E78),ROUND(Regressions!E78, 1), NA())</f>
        <v>100</v>
      </c>
      <c r="F68" s="308">
        <f>IF(ISNUMBER(Regressions!F78),ROUND(Regressions!F78, 1), NA())</f>
        <v>97.7</v>
      </c>
      <c r="G68" s="417" t="e">
        <f>IF(ISNUMBER(Regressions!G78),ROUND(Regressions!G78, 1), NA())</f>
        <v>#N/A</v>
      </c>
      <c r="H68" s="418">
        <f>IF(ISNUMBER(Regressions!H78),ROUND(Regressions!H78, 1), NA())</f>
        <v>97.7</v>
      </c>
      <c r="I68" s="419">
        <f>IF(ISNUMBER(Regressions!I78),ROUND(Regressions!I78, 1), NA())</f>
        <v>2.2999999999999998</v>
      </c>
      <c r="J68" s="420" t="e">
        <f>IF(ISNUMBER(Regressions!J78),ROUND(Regressions!J78, 1), NA())</f>
        <v>#N/A</v>
      </c>
      <c r="K68" s="308">
        <f>IF(ISNUMBER(Regressions!K78),ROUND(Regressions!K78, 1), NA())</f>
        <v>97.3</v>
      </c>
      <c r="L68" s="421">
        <f>IF(ISNUMBER(Regressions!L78),ROUND(Regressions!L78, 1), NA())</f>
        <v>88.7</v>
      </c>
      <c r="M68" s="418">
        <f>IF(ISNUMBER(Regressions!M78),ROUND(Regressions!M78, 1), NA())</f>
        <v>8.6</v>
      </c>
      <c r="N68" s="422">
        <f>IF(ISNUMBER(Regressions!N78),ROUND(Regressions!N78, 1), NA())</f>
        <v>2.7</v>
      </c>
      <c r="O68" s="416">
        <f>IF(ISNUMBER(Regressions!O78),ROUND(Regressions!O78, 1), NA())</f>
        <v>94</v>
      </c>
      <c r="P68" s="308">
        <f>IF(ISNUMBER(Regressions!P78),ROUND(Regressions!P78, 1), NA())</f>
        <v>87.3</v>
      </c>
      <c r="Q68" s="423" t="e">
        <f>IF(ISNUMBER(Regressions!Q78),ROUND(Regressions!Q78, 1), NA())</f>
        <v>#N/A</v>
      </c>
      <c r="R68" s="418">
        <f>IF(ISNUMBER(Regressions!R78),ROUND(Regressions!R78, 1), NA())</f>
        <v>87.3</v>
      </c>
      <c r="S68" s="419">
        <f>IF(ISNUMBER(Regressions!S78),ROUND(Regressions!S78, 1), NA())</f>
        <v>12.7</v>
      </c>
    </row>
    <row r="69" x14ac:dyDescent="0.2">
      <c r="A69" s="239" t="str">
        <f>IF(ISBLANK(Regressions!A79), " ", Regressions!A79)</f>
        <v>Costa Rica</v>
      </c>
      <c r="B69" s="234">
        <f>IF(ISBLANK(Regressions!B79), " ", Regressions!B79)</f>
        <v>2014</v>
      </c>
      <c r="C69" s="237" t="str">
        <f>IF(ISBLANK(Regressions!C79), " ", Regressions!C79)</f>
        <v>Pre-primary</v>
      </c>
      <c r="D69" s="241">
        <f>IF(ISBLANK(Regressions!D79), " ", Regressions!D79)</f>
        <v>145347</v>
      </c>
      <c r="E69" s="416">
        <f>IF(ISNUMBER(Regressions!E79),ROUND(Regressions!E79, 1), NA())</f>
        <v>100</v>
      </c>
      <c r="F69" s="308">
        <f>IF(ISNUMBER(Regressions!F79),ROUND(Regressions!F79, 1), NA())</f>
        <v>97.7</v>
      </c>
      <c r="G69" s="417" t="e">
        <f>IF(ISNUMBER(Regressions!G79),ROUND(Regressions!G79, 1), NA())</f>
        <v>#N/A</v>
      </c>
      <c r="H69" s="418">
        <f>IF(ISNUMBER(Regressions!H79),ROUND(Regressions!H79, 1), NA())</f>
        <v>97.7</v>
      </c>
      <c r="I69" s="419">
        <f>IF(ISNUMBER(Regressions!I79),ROUND(Regressions!I79, 1), NA())</f>
        <v>2.2999999999999998</v>
      </c>
      <c r="J69" s="420" t="e">
        <f>IF(ISNUMBER(Regressions!J79),ROUND(Regressions!J79, 1), NA())</f>
        <v>#N/A</v>
      </c>
      <c r="K69" s="308">
        <f>IF(ISNUMBER(Regressions!K79),ROUND(Regressions!K79, 1), NA())</f>
        <v>97.3</v>
      </c>
      <c r="L69" s="421">
        <f>IF(ISNUMBER(Regressions!L79),ROUND(Regressions!L79, 1), NA())</f>
        <v>88.7</v>
      </c>
      <c r="M69" s="418">
        <f>IF(ISNUMBER(Regressions!M79),ROUND(Regressions!M79, 1), NA())</f>
        <v>8.6</v>
      </c>
      <c r="N69" s="422">
        <f>IF(ISNUMBER(Regressions!N79),ROUND(Regressions!N79, 1), NA())</f>
        <v>2.7</v>
      </c>
      <c r="O69" s="416">
        <f>IF(ISNUMBER(Regressions!O79),ROUND(Regressions!O79, 1), NA())</f>
        <v>94</v>
      </c>
      <c r="P69" s="308">
        <f>IF(ISNUMBER(Regressions!P79),ROUND(Regressions!P79, 1), NA())</f>
        <v>87.3</v>
      </c>
      <c r="Q69" s="423" t="e">
        <f>IF(ISNUMBER(Regressions!Q79),ROUND(Regressions!Q79, 1), NA())</f>
        <v>#N/A</v>
      </c>
      <c r="R69" s="418">
        <f>IF(ISNUMBER(Regressions!R79),ROUND(Regressions!R79, 1), NA())</f>
        <v>87.3</v>
      </c>
      <c r="S69" s="419">
        <f>IF(ISNUMBER(Regressions!S79),ROUND(Regressions!S79, 1), NA())</f>
        <v>12.7</v>
      </c>
    </row>
    <row r="70" x14ac:dyDescent="0.2">
      <c r="A70" s="239" t="str">
        <f>IF(ISBLANK(Regressions!A80), " ", Regressions!A80)</f>
        <v>Costa Rica</v>
      </c>
      <c r="B70" s="234">
        <f>IF(ISBLANK(Regressions!B80), " ", Regressions!B80)</f>
        <v>2015</v>
      </c>
      <c r="C70" s="237" t="str">
        <f>IF(ISBLANK(Regressions!C80), " ", Regressions!C80)</f>
        <v>Pre-primary</v>
      </c>
      <c r="D70" s="241">
        <f>IF(ISBLANK(Regressions!D80), " ", Regressions!D80)</f>
        <v>144109</v>
      </c>
      <c r="E70" s="416">
        <f>IF(ISNUMBER(Regressions!E80),ROUND(Regressions!E80, 1), NA())</f>
        <v>100</v>
      </c>
      <c r="F70" s="308">
        <f>IF(ISNUMBER(Regressions!F80),ROUND(Regressions!F80, 1), NA())</f>
        <v>97.7</v>
      </c>
      <c r="G70" s="417" t="e">
        <f>IF(ISNUMBER(Regressions!G80),ROUND(Regressions!G80, 1), NA())</f>
        <v>#N/A</v>
      </c>
      <c r="H70" s="418">
        <f>IF(ISNUMBER(Regressions!H80),ROUND(Regressions!H80, 1), NA())</f>
        <v>97.7</v>
      </c>
      <c r="I70" s="419">
        <f>IF(ISNUMBER(Regressions!I80),ROUND(Regressions!I80, 1), NA())</f>
        <v>2.2999999999999998</v>
      </c>
      <c r="J70" s="420" t="e">
        <f>IF(ISNUMBER(Regressions!J80),ROUND(Regressions!J80, 1), NA())</f>
        <v>#N/A</v>
      </c>
      <c r="K70" s="308">
        <f>IF(ISNUMBER(Regressions!K80),ROUND(Regressions!K80, 1), NA())</f>
        <v>97.3</v>
      </c>
      <c r="L70" s="421">
        <f>IF(ISNUMBER(Regressions!L80),ROUND(Regressions!L80, 1), NA())</f>
        <v>88.7</v>
      </c>
      <c r="M70" s="418">
        <f>IF(ISNUMBER(Regressions!M80),ROUND(Regressions!M80, 1), NA())</f>
        <v>8.6</v>
      </c>
      <c r="N70" s="422">
        <f>IF(ISNUMBER(Regressions!N80),ROUND(Regressions!N80, 1), NA())</f>
        <v>2.7</v>
      </c>
      <c r="O70" s="416">
        <f>IF(ISNUMBER(Regressions!O80),ROUND(Regressions!O80, 1), NA())</f>
        <v>94</v>
      </c>
      <c r="P70" s="308">
        <f>IF(ISNUMBER(Regressions!P80),ROUND(Regressions!P80, 1), NA())</f>
        <v>87.3</v>
      </c>
      <c r="Q70" s="423" t="e">
        <f>IF(ISNUMBER(Regressions!Q80),ROUND(Regressions!Q80, 1), NA())</f>
        <v>#N/A</v>
      </c>
      <c r="R70" s="418">
        <f>IF(ISNUMBER(Regressions!R80),ROUND(Regressions!R80, 1), NA())</f>
        <v>87.3</v>
      </c>
      <c r="S70" s="419">
        <f>IF(ISNUMBER(Regressions!S80),ROUND(Regressions!S80, 1), NA())</f>
        <v>12.7</v>
      </c>
    </row>
    <row r="71" x14ac:dyDescent="0.2">
      <c r="A71" s="393" t="str">
        <f>IF(ISBLANK(Regressions!A81), " ", Regressions!A81)</f>
        <v>Costa Rica</v>
      </c>
      <c r="B71" s="394">
        <f>IF(ISBLANK(Regressions!B81), " ", Regressions!B81)</f>
        <v>2016</v>
      </c>
      <c r="C71" s="395" t="str">
        <f>IF(ISBLANK(Regressions!C81), " ", Regressions!C81)</f>
        <v>Pre-primary</v>
      </c>
      <c r="D71" s="396">
        <f>IF(ISBLANK(Regressions!D81), " ", Regressions!D81)</f>
        <v>143045</v>
      </c>
      <c r="E71" s="424">
        <f>IF(ISNUMBER(Regressions!E81),ROUND(Regressions!E81, 1), NA())</f>
        <v>100</v>
      </c>
      <c r="F71" s="309">
        <f>IF(ISNUMBER(Regressions!F81),ROUND(Regressions!F81, 1), NA())</f>
        <v>97.7</v>
      </c>
      <c r="G71" s="425" t="e">
        <f>IF(ISNUMBER(Regressions!G81),ROUND(Regressions!G81, 1), NA())</f>
        <v>#N/A</v>
      </c>
      <c r="H71" s="426">
        <f>IF(ISNUMBER(Regressions!H81),ROUND(Regressions!H81, 1), NA())</f>
        <v>97.7</v>
      </c>
      <c r="I71" s="427">
        <f>IF(ISNUMBER(Regressions!I81),ROUND(Regressions!I81, 1), NA())</f>
        <v>2.2999999999999998</v>
      </c>
      <c r="J71" s="428" t="e">
        <f>IF(ISNUMBER(Regressions!J81),ROUND(Regressions!J81, 1), NA())</f>
        <v>#N/A</v>
      </c>
      <c r="K71" s="309">
        <f>IF(ISNUMBER(Regressions!K81),ROUND(Regressions!K81, 1), NA())</f>
        <v>97.3</v>
      </c>
      <c r="L71" s="429">
        <f>IF(ISNUMBER(Regressions!L81),ROUND(Regressions!L81, 1), NA())</f>
        <v>88.7</v>
      </c>
      <c r="M71" s="426">
        <f>IF(ISNUMBER(Regressions!M81),ROUND(Regressions!M81, 1), NA())</f>
        <v>8.6</v>
      </c>
      <c r="N71" s="430">
        <f>IF(ISNUMBER(Regressions!N81),ROUND(Regressions!N81, 1), NA())</f>
        <v>2.7</v>
      </c>
      <c r="O71" s="424">
        <f>IF(ISNUMBER(Regressions!O81),ROUND(Regressions!O81, 1), NA())</f>
        <v>94</v>
      </c>
      <c r="P71" s="309">
        <f>IF(ISNUMBER(Regressions!P81),ROUND(Regressions!P81, 1), NA())</f>
        <v>87.3</v>
      </c>
      <c r="Q71" s="431" t="e">
        <f>IF(ISNUMBER(Regressions!Q81),ROUND(Regressions!Q81, 1), NA())</f>
        <v>#N/A</v>
      </c>
      <c r="R71" s="426">
        <f>IF(ISNUMBER(Regressions!R81),ROUND(Regressions!R81, 1), NA())</f>
        <v>87.3</v>
      </c>
      <c r="S71" s="427">
        <f>IF(ISNUMBER(Regressions!S81),ROUND(Regressions!S81, 1), NA())</f>
        <v>12.7</v>
      </c>
    </row>
    <row r="72" x14ac:dyDescent="0.2">
      <c r="A72" s="239" t="str">
        <f>IF(ISBLANK(Regressions!A82), " ", Regressions!A82)</f>
        <v>Costa Rica</v>
      </c>
      <c r="B72" s="234">
        <f>IF(ISBLANK(Regressions!B82), " ", Regressions!B82)</f>
        <v>2000</v>
      </c>
      <c r="C72" s="237" t="str">
        <f>IF(ISBLANK(Regressions!C82), " ", Regressions!C82)</f>
        <v>Primary</v>
      </c>
      <c r="D72" s="241">
        <f>IF(ISBLANK(Regressions!D82), " ", Regressions!D82)</f>
        <v>489713</v>
      </c>
      <c r="E72" s="416">
        <f>IF(ISNUMBER(Regressions!E82),ROUND(Regressions!E82, 1), NA())</f>
        <v>99.7</v>
      </c>
      <c r="F72" s="308">
        <f>IF(ISNUMBER(Regressions!F82),ROUND(Regressions!F82, 1), NA())</f>
        <v>91.6</v>
      </c>
      <c r="G72" s="417" t="e">
        <f>IF(ISNUMBER(Regressions!G82),ROUND(Regressions!G82, 1), NA())</f>
        <v>#N/A</v>
      </c>
      <c r="H72" s="418" t="e">
        <f>IF(ISNUMBER(Regressions!H82),ROUND(Regressions!H82, 1), NA())</f>
        <v>#N/A</v>
      </c>
      <c r="I72" s="419">
        <f>IF(ISNUMBER(Regressions!I82),ROUND(Regressions!I82, 1), NA())</f>
        <v>8.4</v>
      </c>
      <c r="J72" s="420" t="e">
        <f>IF(ISNUMBER(Regressions!J82),ROUND(Regressions!J82, 1), NA())</f>
        <v>#N/A</v>
      </c>
      <c r="K72" s="308" t="e">
        <f>IF(ISNUMBER(Regressions!K82),ROUND(Regressions!K82, 1), NA())</f>
        <v>#N/A</v>
      </c>
      <c r="L72" s="421">
        <f>IF(ISNUMBER(Regressions!L82),ROUND(Regressions!L82, 1), NA())</f>
        <v>47</v>
      </c>
      <c r="M72" s="418" t="e">
        <f>IF(ISNUMBER(Regressions!M82),ROUND(Regressions!M82, 1), NA())</f>
        <v>#N/A</v>
      </c>
      <c r="N72" s="422" t="e">
        <f>IF(ISNUMBER(Regressions!N82),ROUND(Regressions!N82, 1), NA())</f>
        <v>#N/A</v>
      </c>
      <c r="O72" s="416" t="e">
        <f>IF(ISNUMBER(Regressions!O82),ROUND(Regressions!O82, 1), NA())</f>
        <v>#N/A</v>
      </c>
      <c r="P72" s="308">
        <f>IF(ISNUMBER(Regressions!P82),ROUND(Regressions!P82, 1), NA())</f>
        <v>54.6</v>
      </c>
      <c r="Q72" s="423" t="e">
        <f>IF(ISNUMBER(Regressions!Q82),ROUND(Regressions!Q82, 1), NA())</f>
        <v>#N/A</v>
      </c>
      <c r="R72" s="418" t="e">
        <f>IF(ISNUMBER(Regressions!R82),ROUND(Regressions!R82, 1), NA())</f>
        <v>#N/A</v>
      </c>
      <c r="S72" s="419">
        <f>IF(ISNUMBER(Regressions!S82),ROUND(Regressions!S82, 1), NA())</f>
        <v>45.4</v>
      </c>
    </row>
    <row r="73" x14ac:dyDescent="0.2">
      <c r="A73" s="239" t="str">
        <f>IF(ISBLANK(Regressions!A83), " ", Regressions!A83)</f>
        <v>Costa Rica</v>
      </c>
      <c r="B73" s="234">
        <f>IF(ISBLANK(Regressions!B83), " ", Regressions!B83)</f>
        <v>2001</v>
      </c>
      <c r="C73" s="237" t="str">
        <f>IF(ISBLANK(Regressions!C83), " ", Regressions!C83)</f>
        <v>Primary</v>
      </c>
      <c r="D73" s="241">
        <f>IF(ISBLANK(Regressions!D83), " ", Regressions!D83)</f>
        <v>489459</v>
      </c>
      <c r="E73" s="416">
        <f>IF(ISNUMBER(Regressions!E83),ROUND(Regressions!E83, 1), NA())</f>
        <v>99.7</v>
      </c>
      <c r="F73" s="308">
        <f>IF(ISNUMBER(Regressions!F83),ROUND(Regressions!F83, 1), NA())</f>
        <v>91.6</v>
      </c>
      <c r="G73" s="417" t="e">
        <f>IF(ISNUMBER(Regressions!G83),ROUND(Regressions!G83, 1), NA())</f>
        <v>#N/A</v>
      </c>
      <c r="H73" s="418" t="e">
        <f>IF(ISNUMBER(Regressions!H83),ROUND(Regressions!H83, 1), NA())</f>
        <v>#N/A</v>
      </c>
      <c r="I73" s="419">
        <f>IF(ISNUMBER(Regressions!I83),ROUND(Regressions!I83, 1), NA())</f>
        <v>8.4</v>
      </c>
      <c r="J73" s="420" t="e">
        <f>IF(ISNUMBER(Regressions!J83),ROUND(Regressions!J83, 1), NA())</f>
        <v>#N/A</v>
      </c>
      <c r="K73" s="308" t="e">
        <f>IF(ISNUMBER(Regressions!K83),ROUND(Regressions!K83, 1), NA())</f>
        <v>#N/A</v>
      </c>
      <c r="L73" s="421">
        <f>IF(ISNUMBER(Regressions!L83),ROUND(Regressions!L83, 1), NA())</f>
        <v>47</v>
      </c>
      <c r="M73" s="418" t="e">
        <f>IF(ISNUMBER(Regressions!M83),ROUND(Regressions!M83, 1), NA())</f>
        <v>#N/A</v>
      </c>
      <c r="N73" s="422" t="e">
        <f>IF(ISNUMBER(Regressions!N83),ROUND(Regressions!N83, 1), NA())</f>
        <v>#N/A</v>
      </c>
      <c r="O73" s="416" t="e">
        <f>IF(ISNUMBER(Regressions!O83),ROUND(Regressions!O83, 1), NA())</f>
        <v>#N/A</v>
      </c>
      <c r="P73" s="308">
        <f>IF(ISNUMBER(Regressions!P83),ROUND(Regressions!P83, 1), NA())</f>
        <v>54.6</v>
      </c>
      <c r="Q73" s="423" t="e">
        <f>IF(ISNUMBER(Regressions!Q83),ROUND(Regressions!Q83, 1), NA())</f>
        <v>#N/A</v>
      </c>
      <c r="R73" s="418" t="e">
        <f>IF(ISNUMBER(Regressions!R83),ROUND(Regressions!R83, 1), NA())</f>
        <v>#N/A</v>
      </c>
      <c r="S73" s="419">
        <f>IF(ISNUMBER(Regressions!S83),ROUND(Regressions!S83, 1), NA())</f>
        <v>45.4</v>
      </c>
    </row>
    <row r="74" x14ac:dyDescent="0.2">
      <c r="A74" s="239" t="str">
        <f>IF(ISBLANK(Regressions!A84), " ", Regressions!A84)</f>
        <v>Costa Rica</v>
      </c>
      <c r="B74" s="234">
        <f>IF(ISBLANK(Regressions!B84), " ", Regressions!B84)</f>
        <v>2002</v>
      </c>
      <c r="C74" s="237" t="str">
        <f>IF(ISBLANK(Regressions!C84), " ", Regressions!C84)</f>
        <v>Primary</v>
      </c>
      <c r="D74" s="241">
        <f>IF(ISBLANK(Regressions!D84), " ", Regressions!D84)</f>
        <v>488323</v>
      </c>
      <c r="E74" s="416">
        <f>IF(ISNUMBER(Regressions!E84),ROUND(Regressions!E84, 1), NA())</f>
        <v>99.7</v>
      </c>
      <c r="F74" s="308">
        <f>IF(ISNUMBER(Regressions!F84),ROUND(Regressions!F84, 1), NA())</f>
        <v>91.6</v>
      </c>
      <c r="G74" s="417" t="e">
        <f>IF(ISNUMBER(Regressions!G84),ROUND(Regressions!G84, 1), NA())</f>
        <v>#N/A</v>
      </c>
      <c r="H74" s="418" t="e">
        <f>IF(ISNUMBER(Regressions!H84),ROUND(Regressions!H84, 1), NA())</f>
        <v>#N/A</v>
      </c>
      <c r="I74" s="419">
        <f>IF(ISNUMBER(Regressions!I84),ROUND(Regressions!I84, 1), NA())</f>
        <v>8.4</v>
      </c>
      <c r="J74" s="420" t="e">
        <f>IF(ISNUMBER(Regressions!J84),ROUND(Regressions!J84, 1), NA())</f>
        <v>#N/A</v>
      </c>
      <c r="K74" s="308" t="e">
        <f>IF(ISNUMBER(Regressions!K84),ROUND(Regressions!K84, 1), NA())</f>
        <v>#N/A</v>
      </c>
      <c r="L74" s="421">
        <f>IF(ISNUMBER(Regressions!L84),ROUND(Regressions!L84, 1), NA())</f>
        <v>48.5</v>
      </c>
      <c r="M74" s="418" t="e">
        <f>IF(ISNUMBER(Regressions!M84),ROUND(Regressions!M84, 1), NA())</f>
        <v>#N/A</v>
      </c>
      <c r="N74" s="422" t="e">
        <f>IF(ISNUMBER(Regressions!N84),ROUND(Regressions!N84, 1), NA())</f>
        <v>#N/A</v>
      </c>
      <c r="O74" s="416" t="e">
        <f>IF(ISNUMBER(Regressions!O84),ROUND(Regressions!O84, 1), NA())</f>
        <v>#N/A</v>
      </c>
      <c r="P74" s="308">
        <f>IF(ISNUMBER(Regressions!P84),ROUND(Regressions!P84, 1), NA())</f>
        <v>55.5</v>
      </c>
      <c r="Q74" s="423" t="e">
        <f>IF(ISNUMBER(Regressions!Q84),ROUND(Regressions!Q84, 1), NA())</f>
        <v>#N/A</v>
      </c>
      <c r="R74" s="418" t="e">
        <f>IF(ISNUMBER(Regressions!R84),ROUND(Regressions!R84, 1), NA())</f>
        <v>#N/A</v>
      </c>
      <c r="S74" s="419">
        <f>IF(ISNUMBER(Regressions!S84),ROUND(Regressions!S84, 1), NA())</f>
        <v>44.5</v>
      </c>
    </row>
    <row r="75" x14ac:dyDescent="0.2">
      <c r="A75" s="239" t="str">
        <f>IF(ISBLANK(Regressions!A85), " ", Regressions!A85)</f>
        <v>Costa Rica</v>
      </c>
      <c r="B75" s="234">
        <f>IF(ISBLANK(Regressions!B85), " ", Regressions!B85)</f>
        <v>2003</v>
      </c>
      <c r="C75" s="237" t="str">
        <f>IF(ISBLANK(Regressions!C85), " ", Regressions!C85)</f>
        <v>Primary</v>
      </c>
      <c r="D75" s="241">
        <f>IF(ISBLANK(Regressions!D85), " ", Regressions!D85)</f>
        <v>486362</v>
      </c>
      <c r="E75" s="416">
        <f>IF(ISNUMBER(Regressions!E85),ROUND(Regressions!E85, 1), NA())</f>
        <v>99.7</v>
      </c>
      <c r="F75" s="308">
        <f>IF(ISNUMBER(Regressions!F85),ROUND(Regressions!F85, 1), NA())</f>
        <v>91.6</v>
      </c>
      <c r="G75" s="417" t="e">
        <f>IF(ISNUMBER(Regressions!G85),ROUND(Regressions!G85, 1), NA())</f>
        <v>#N/A</v>
      </c>
      <c r="H75" s="418" t="e">
        <f>IF(ISNUMBER(Regressions!H85),ROUND(Regressions!H85, 1), NA())</f>
        <v>#N/A</v>
      </c>
      <c r="I75" s="419">
        <f>IF(ISNUMBER(Regressions!I85),ROUND(Regressions!I85, 1), NA())</f>
        <v>8.4</v>
      </c>
      <c r="J75" s="420" t="e">
        <f>IF(ISNUMBER(Regressions!J85),ROUND(Regressions!J85, 1), NA())</f>
        <v>#N/A</v>
      </c>
      <c r="K75" s="308" t="e">
        <f>IF(ISNUMBER(Regressions!K85),ROUND(Regressions!K85, 1), NA())</f>
        <v>#N/A</v>
      </c>
      <c r="L75" s="421">
        <f>IF(ISNUMBER(Regressions!L85),ROUND(Regressions!L85, 1), NA())</f>
        <v>49.9</v>
      </c>
      <c r="M75" s="418" t="e">
        <f>IF(ISNUMBER(Regressions!M85),ROUND(Regressions!M85, 1), NA())</f>
        <v>#N/A</v>
      </c>
      <c r="N75" s="422" t="e">
        <f>IF(ISNUMBER(Regressions!N85),ROUND(Regressions!N85, 1), NA())</f>
        <v>#N/A</v>
      </c>
      <c r="O75" s="416" t="e">
        <f>IF(ISNUMBER(Regressions!O85),ROUND(Regressions!O85, 1), NA())</f>
        <v>#N/A</v>
      </c>
      <c r="P75" s="308">
        <f>IF(ISNUMBER(Regressions!P85),ROUND(Regressions!P85, 1), NA())</f>
        <v>56.4</v>
      </c>
      <c r="Q75" s="423" t="e">
        <f>IF(ISNUMBER(Regressions!Q85),ROUND(Regressions!Q85, 1), NA())</f>
        <v>#N/A</v>
      </c>
      <c r="R75" s="418" t="e">
        <f>IF(ISNUMBER(Regressions!R85),ROUND(Regressions!R85, 1), NA())</f>
        <v>#N/A</v>
      </c>
      <c r="S75" s="419">
        <f>IF(ISNUMBER(Regressions!S85),ROUND(Regressions!S85, 1), NA())</f>
        <v>43.6</v>
      </c>
    </row>
    <row r="76" x14ac:dyDescent="0.2">
      <c r="A76" s="239" t="str">
        <f>IF(ISBLANK(Regressions!A86), " ", Regressions!A86)</f>
        <v>Costa Rica</v>
      </c>
      <c r="B76" s="234">
        <f>IF(ISBLANK(Regressions!B86), " ", Regressions!B86)</f>
        <v>2004</v>
      </c>
      <c r="C76" s="237" t="str">
        <f>IF(ISBLANK(Regressions!C86), " ", Regressions!C86)</f>
        <v>Primary</v>
      </c>
      <c r="D76" s="241">
        <f>IF(ISBLANK(Regressions!D86), " ", Regressions!D86)</f>
        <v>483577</v>
      </c>
      <c r="E76" s="416">
        <f>IF(ISNUMBER(Regressions!E86),ROUND(Regressions!E86, 1), NA())</f>
        <v>99.7</v>
      </c>
      <c r="F76" s="308">
        <f>IF(ISNUMBER(Regressions!F86),ROUND(Regressions!F86, 1), NA())</f>
        <v>91.6</v>
      </c>
      <c r="G76" s="417" t="e">
        <f>IF(ISNUMBER(Regressions!G86),ROUND(Regressions!G86, 1), NA())</f>
        <v>#N/A</v>
      </c>
      <c r="H76" s="418" t="e">
        <f>IF(ISNUMBER(Regressions!H86),ROUND(Regressions!H86, 1), NA())</f>
        <v>#N/A</v>
      </c>
      <c r="I76" s="419">
        <f>IF(ISNUMBER(Regressions!I86),ROUND(Regressions!I86, 1), NA())</f>
        <v>8.4</v>
      </c>
      <c r="J76" s="420" t="e">
        <f>IF(ISNUMBER(Regressions!J86),ROUND(Regressions!J86, 1), NA())</f>
        <v>#N/A</v>
      </c>
      <c r="K76" s="308" t="e">
        <f>IF(ISNUMBER(Regressions!K86),ROUND(Regressions!K86, 1), NA())</f>
        <v>#N/A</v>
      </c>
      <c r="L76" s="421">
        <f>IF(ISNUMBER(Regressions!L86),ROUND(Regressions!L86, 1), NA())</f>
        <v>51.3</v>
      </c>
      <c r="M76" s="418" t="e">
        <f>IF(ISNUMBER(Regressions!M86),ROUND(Regressions!M86, 1), NA())</f>
        <v>#N/A</v>
      </c>
      <c r="N76" s="422" t="e">
        <f>IF(ISNUMBER(Regressions!N86),ROUND(Regressions!N86, 1), NA())</f>
        <v>#N/A</v>
      </c>
      <c r="O76" s="416" t="e">
        <f>IF(ISNUMBER(Regressions!O86),ROUND(Regressions!O86, 1), NA())</f>
        <v>#N/A</v>
      </c>
      <c r="P76" s="308">
        <f>IF(ISNUMBER(Regressions!P86),ROUND(Regressions!P86, 1), NA())</f>
        <v>57.3</v>
      </c>
      <c r="Q76" s="423" t="e">
        <f>IF(ISNUMBER(Regressions!Q86),ROUND(Regressions!Q86, 1), NA())</f>
        <v>#N/A</v>
      </c>
      <c r="R76" s="418" t="e">
        <f>IF(ISNUMBER(Regressions!R86),ROUND(Regressions!R86, 1), NA())</f>
        <v>#N/A</v>
      </c>
      <c r="S76" s="419">
        <f>IF(ISNUMBER(Regressions!S86),ROUND(Regressions!S86, 1), NA())</f>
        <v>42.7</v>
      </c>
    </row>
    <row r="77" x14ac:dyDescent="0.2">
      <c r="A77" s="239" t="str">
        <f>IF(ISBLANK(Regressions!A87), " ", Regressions!A87)</f>
        <v>Costa Rica</v>
      </c>
      <c r="B77" s="234">
        <f>IF(ISBLANK(Regressions!B87), " ", Regressions!B87)</f>
        <v>2005</v>
      </c>
      <c r="C77" s="237" t="str">
        <f>IF(ISBLANK(Regressions!C87), " ", Regressions!C87)</f>
        <v>Primary</v>
      </c>
      <c r="D77" s="241">
        <f>IF(ISBLANK(Regressions!D87), " ", Regressions!D87)</f>
        <v>479846</v>
      </c>
      <c r="E77" s="416">
        <f>IF(ISNUMBER(Regressions!E87),ROUND(Regressions!E87, 1), NA())</f>
        <v>99.7</v>
      </c>
      <c r="F77" s="308">
        <f>IF(ISNUMBER(Regressions!F87),ROUND(Regressions!F87, 1), NA())</f>
        <v>91.3</v>
      </c>
      <c r="G77" s="417" t="e">
        <f>IF(ISNUMBER(Regressions!G87),ROUND(Regressions!G87, 1), NA())</f>
        <v>#N/A</v>
      </c>
      <c r="H77" s="418" t="e">
        <f>IF(ISNUMBER(Regressions!H87),ROUND(Regressions!H87, 1), NA())</f>
        <v>#N/A</v>
      </c>
      <c r="I77" s="419">
        <f>IF(ISNUMBER(Regressions!I87),ROUND(Regressions!I87, 1), NA())</f>
        <v>8.6999999999999993</v>
      </c>
      <c r="J77" s="420" t="e">
        <f>IF(ISNUMBER(Regressions!J87),ROUND(Regressions!J87, 1), NA())</f>
        <v>#N/A</v>
      </c>
      <c r="K77" s="308" t="e">
        <f>IF(ISNUMBER(Regressions!K87),ROUND(Regressions!K87, 1), NA())</f>
        <v>#N/A</v>
      </c>
      <c r="L77" s="421">
        <f>IF(ISNUMBER(Regressions!L87),ROUND(Regressions!L87, 1), NA())</f>
        <v>52.7</v>
      </c>
      <c r="M77" s="418" t="e">
        <f>IF(ISNUMBER(Regressions!M87),ROUND(Regressions!M87, 1), NA())</f>
        <v>#N/A</v>
      </c>
      <c r="N77" s="422" t="e">
        <f>IF(ISNUMBER(Regressions!N87),ROUND(Regressions!N87, 1), NA())</f>
        <v>#N/A</v>
      </c>
      <c r="O77" s="416" t="e">
        <f>IF(ISNUMBER(Regressions!O87),ROUND(Regressions!O87, 1), NA())</f>
        <v>#N/A</v>
      </c>
      <c r="P77" s="308">
        <f>IF(ISNUMBER(Regressions!P87),ROUND(Regressions!P87, 1), NA())</f>
        <v>58.2</v>
      </c>
      <c r="Q77" s="423" t="e">
        <f>IF(ISNUMBER(Regressions!Q87),ROUND(Regressions!Q87, 1), NA())</f>
        <v>#N/A</v>
      </c>
      <c r="R77" s="418" t="e">
        <f>IF(ISNUMBER(Regressions!R87),ROUND(Regressions!R87, 1), NA())</f>
        <v>#N/A</v>
      </c>
      <c r="S77" s="419">
        <f>IF(ISNUMBER(Regressions!S87),ROUND(Regressions!S87, 1), NA())</f>
        <v>41.8</v>
      </c>
    </row>
    <row r="78" x14ac:dyDescent="0.2">
      <c r="A78" s="239" t="str">
        <f>IF(ISBLANK(Regressions!A88), " ", Regressions!A88)</f>
        <v>Costa Rica</v>
      </c>
      <c r="B78" s="234">
        <f>IF(ISBLANK(Regressions!B88), " ", Regressions!B88)</f>
        <v>2006</v>
      </c>
      <c r="C78" s="237" t="str">
        <f>IF(ISBLANK(Regressions!C88), " ", Regressions!C88)</f>
        <v>Primary</v>
      </c>
      <c r="D78" s="241">
        <f>IF(ISBLANK(Regressions!D88), " ", Regressions!D88)</f>
        <v>476146</v>
      </c>
      <c r="E78" s="416">
        <f>IF(ISNUMBER(Regressions!E88),ROUND(Regressions!E88, 1), NA())</f>
        <v>99.7</v>
      </c>
      <c r="F78" s="308">
        <f>IF(ISNUMBER(Regressions!F88),ROUND(Regressions!F88, 1), NA())</f>
        <v>91</v>
      </c>
      <c r="G78" s="417" t="e">
        <f>IF(ISNUMBER(Regressions!G88),ROUND(Regressions!G88, 1), NA())</f>
        <v>#N/A</v>
      </c>
      <c r="H78" s="418" t="e">
        <f>IF(ISNUMBER(Regressions!H88),ROUND(Regressions!H88, 1), NA())</f>
        <v>#N/A</v>
      </c>
      <c r="I78" s="419">
        <f>IF(ISNUMBER(Regressions!I88),ROUND(Regressions!I88, 1), NA())</f>
        <v>9</v>
      </c>
      <c r="J78" s="420" t="e">
        <f>IF(ISNUMBER(Regressions!J88),ROUND(Regressions!J88, 1), NA())</f>
        <v>#N/A</v>
      </c>
      <c r="K78" s="308" t="e">
        <f>IF(ISNUMBER(Regressions!K88),ROUND(Regressions!K88, 1), NA())</f>
        <v>#N/A</v>
      </c>
      <c r="L78" s="421">
        <f>IF(ISNUMBER(Regressions!L88),ROUND(Regressions!L88, 1), NA())</f>
        <v>54.2</v>
      </c>
      <c r="M78" s="418" t="e">
        <f>IF(ISNUMBER(Regressions!M88),ROUND(Regressions!M88, 1), NA())</f>
        <v>#N/A</v>
      </c>
      <c r="N78" s="422" t="e">
        <f>IF(ISNUMBER(Regressions!N88),ROUND(Regressions!N88, 1), NA())</f>
        <v>#N/A</v>
      </c>
      <c r="O78" s="416" t="e">
        <f>IF(ISNUMBER(Regressions!O88),ROUND(Regressions!O88, 1), NA())</f>
        <v>#N/A</v>
      </c>
      <c r="P78" s="308">
        <f>IF(ISNUMBER(Regressions!P88),ROUND(Regressions!P88, 1), NA())</f>
        <v>59</v>
      </c>
      <c r="Q78" s="423" t="e">
        <f>IF(ISNUMBER(Regressions!Q88),ROUND(Regressions!Q88, 1), NA())</f>
        <v>#N/A</v>
      </c>
      <c r="R78" s="418" t="e">
        <f>IF(ISNUMBER(Regressions!R88),ROUND(Regressions!R88, 1), NA())</f>
        <v>#N/A</v>
      </c>
      <c r="S78" s="419">
        <f>IF(ISNUMBER(Regressions!S88),ROUND(Regressions!S88, 1), NA())</f>
        <v>41</v>
      </c>
    </row>
    <row r="79" x14ac:dyDescent="0.2">
      <c r="A79" s="239" t="str">
        <f>IF(ISBLANK(Regressions!A89), " ", Regressions!A89)</f>
        <v>Costa Rica</v>
      </c>
      <c r="B79" s="234">
        <f>IF(ISBLANK(Regressions!B89), " ", Regressions!B89)</f>
        <v>2007</v>
      </c>
      <c r="C79" s="237" t="str">
        <f>IF(ISBLANK(Regressions!C89), " ", Regressions!C89)</f>
        <v>Primary</v>
      </c>
      <c r="D79" s="241">
        <f>IF(ISBLANK(Regressions!D89), " ", Regressions!D89)</f>
        <v>470503</v>
      </c>
      <c r="E79" s="416">
        <f>IF(ISNUMBER(Regressions!E89),ROUND(Regressions!E89, 1), NA())</f>
        <v>99.7</v>
      </c>
      <c r="F79" s="308">
        <f>IF(ISNUMBER(Regressions!F89),ROUND(Regressions!F89, 1), NA())</f>
        <v>90.8</v>
      </c>
      <c r="G79" s="417" t="e">
        <f>IF(ISNUMBER(Regressions!G89),ROUND(Regressions!G89, 1), NA())</f>
        <v>#N/A</v>
      </c>
      <c r="H79" s="418" t="e">
        <f>IF(ISNUMBER(Regressions!H89),ROUND(Regressions!H89, 1), NA())</f>
        <v>#N/A</v>
      </c>
      <c r="I79" s="419">
        <f>IF(ISNUMBER(Regressions!I89),ROUND(Regressions!I89, 1), NA())</f>
        <v>9.1999999999999993</v>
      </c>
      <c r="J79" s="420" t="e">
        <f>IF(ISNUMBER(Regressions!J89),ROUND(Regressions!J89, 1), NA())</f>
        <v>#N/A</v>
      </c>
      <c r="K79" s="308" t="e">
        <f>IF(ISNUMBER(Regressions!K89),ROUND(Regressions!K89, 1), NA())</f>
        <v>#N/A</v>
      </c>
      <c r="L79" s="421">
        <f>IF(ISNUMBER(Regressions!L89),ROUND(Regressions!L89, 1), NA())</f>
        <v>55.6</v>
      </c>
      <c r="M79" s="418" t="e">
        <f>IF(ISNUMBER(Regressions!M89),ROUND(Regressions!M89, 1), NA())</f>
        <v>#N/A</v>
      </c>
      <c r="N79" s="422" t="e">
        <f>IF(ISNUMBER(Regressions!N89),ROUND(Regressions!N89, 1), NA())</f>
        <v>#N/A</v>
      </c>
      <c r="O79" s="416" t="e">
        <f>IF(ISNUMBER(Regressions!O89),ROUND(Regressions!O89, 1), NA())</f>
        <v>#N/A</v>
      </c>
      <c r="P79" s="308">
        <f>IF(ISNUMBER(Regressions!P89),ROUND(Regressions!P89, 1), NA())</f>
        <v>59.9</v>
      </c>
      <c r="Q79" s="423" t="e">
        <f>IF(ISNUMBER(Regressions!Q89),ROUND(Regressions!Q89, 1), NA())</f>
        <v>#N/A</v>
      </c>
      <c r="R79" s="418" t="e">
        <f>IF(ISNUMBER(Regressions!R89),ROUND(Regressions!R89, 1), NA())</f>
        <v>#N/A</v>
      </c>
      <c r="S79" s="419">
        <f>IF(ISNUMBER(Regressions!S89),ROUND(Regressions!S89, 1), NA())</f>
        <v>40.1</v>
      </c>
    </row>
    <row r="80" x14ac:dyDescent="0.2">
      <c r="A80" s="239" t="str">
        <f>IF(ISBLANK(Regressions!A90), " ", Regressions!A90)</f>
        <v>Costa Rica</v>
      </c>
      <c r="B80" s="234">
        <f>IF(ISBLANK(Regressions!B90), " ", Regressions!B90)</f>
        <v>2008</v>
      </c>
      <c r="C80" s="237" t="str">
        <f>IF(ISBLANK(Regressions!C90), " ", Regressions!C90)</f>
        <v>Primary</v>
      </c>
      <c r="D80" s="241">
        <f>IF(ISBLANK(Regressions!D90), " ", Regressions!D90)</f>
        <v>463095</v>
      </c>
      <c r="E80" s="416">
        <f>IF(ISNUMBER(Regressions!E90),ROUND(Regressions!E90, 1), NA())</f>
        <v>99.7</v>
      </c>
      <c r="F80" s="308">
        <f>IF(ISNUMBER(Regressions!F90),ROUND(Regressions!F90, 1), NA())</f>
        <v>90.5</v>
      </c>
      <c r="G80" s="417" t="e">
        <f>IF(ISNUMBER(Regressions!G90),ROUND(Regressions!G90, 1), NA())</f>
        <v>#N/A</v>
      </c>
      <c r="H80" s="418" t="e">
        <f>IF(ISNUMBER(Regressions!H90),ROUND(Regressions!H90, 1), NA())</f>
        <v>#N/A</v>
      </c>
      <c r="I80" s="419">
        <f>IF(ISNUMBER(Regressions!I90),ROUND(Regressions!I90, 1), NA())</f>
        <v>9.5</v>
      </c>
      <c r="J80" s="420" t="e">
        <f>IF(ISNUMBER(Regressions!J90),ROUND(Regressions!J90, 1), NA())</f>
        <v>#N/A</v>
      </c>
      <c r="K80" s="308">
        <f>IF(ISNUMBER(Regressions!K90),ROUND(Regressions!K90, 1), NA())</f>
        <v>88.9</v>
      </c>
      <c r="L80" s="421">
        <f>IF(ISNUMBER(Regressions!L90),ROUND(Regressions!L90, 1), NA())</f>
        <v>57</v>
      </c>
      <c r="M80" s="418">
        <f>IF(ISNUMBER(Regressions!M90),ROUND(Regressions!M90, 1), NA())</f>
        <v>31.9</v>
      </c>
      <c r="N80" s="422">
        <f>IF(ISNUMBER(Regressions!N90),ROUND(Regressions!N90, 1), NA())</f>
        <v>11.1</v>
      </c>
      <c r="O80" s="416">
        <f>IF(ISNUMBER(Regressions!O90),ROUND(Regressions!O90, 1), NA())</f>
        <v>78</v>
      </c>
      <c r="P80" s="308">
        <f>IF(ISNUMBER(Regressions!P90),ROUND(Regressions!P90, 1), NA())</f>
        <v>60.8</v>
      </c>
      <c r="Q80" s="423" t="e">
        <f>IF(ISNUMBER(Regressions!Q90),ROUND(Regressions!Q90, 1), NA())</f>
        <v>#N/A</v>
      </c>
      <c r="R80" s="418" t="e">
        <f>IF(ISNUMBER(Regressions!R90),ROUND(Regressions!R90, 1), NA())</f>
        <v>#N/A</v>
      </c>
      <c r="S80" s="419">
        <f>IF(ISNUMBER(Regressions!S90),ROUND(Regressions!S90, 1), NA())</f>
        <v>39.200000000000003</v>
      </c>
    </row>
    <row r="81" x14ac:dyDescent="0.2">
      <c r="A81" s="239" t="str">
        <f>IF(ISBLANK(Regressions!A91), " ", Regressions!A91)</f>
        <v>Costa Rica</v>
      </c>
      <c r="B81" s="234">
        <f>IF(ISBLANK(Regressions!B91), " ", Regressions!B91)</f>
        <v>2009</v>
      </c>
      <c r="C81" s="237" t="str">
        <f>IF(ISBLANK(Regressions!C91), " ", Regressions!C91)</f>
        <v>Primary</v>
      </c>
      <c r="D81" s="241">
        <f>IF(ISBLANK(Regressions!D91), " ", Regressions!D91)</f>
        <v>454293</v>
      </c>
      <c r="E81" s="416">
        <f>IF(ISNUMBER(Regressions!E91),ROUND(Regressions!E91, 1), NA())</f>
        <v>99.7</v>
      </c>
      <c r="F81" s="308">
        <f>IF(ISNUMBER(Regressions!F91),ROUND(Regressions!F91, 1), NA())</f>
        <v>90.3</v>
      </c>
      <c r="G81" s="417" t="e">
        <f>IF(ISNUMBER(Regressions!G91),ROUND(Regressions!G91, 1), NA())</f>
        <v>#N/A</v>
      </c>
      <c r="H81" s="418" t="e">
        <f>IF(ISNUMBER(Regressions!H91),ROUND(Regressions!H91, 1), NA())</f>
        <v>#N/A</v>
      </c>
      <c r="I81" s="419">
        <f>IF(ISNUMBER(Regressions!I91),ROUND(Regressions!I91, 1), NA())</f>
        <v>9.6999999999999993</v>
      </c>
      <c r="J81" s="420" t="e">
        <f>IF(ISNUMBER(Regressions!J91),ROUND(Regressions!J91, 1), NA())</f>
        <v>#N/A</v>
      </c>
      <c r="K81" s="308">
        <f>IF(ISNUMBER(Regressions!K91),ROUND(Regressions!K91, 1), NA())</f>
        <v>88.9</v>
      </c>
      <c r="L81" s="421">
        <f>IF(ISNUMBER(Regressions!L91),ROUND(Regressions!L91, 1), NA())</f>
        <v>58.4</v>
      </c>
      <c r="M81" s="418">
        <f>IF(ISNUMBER(Regressions!M91),ROUND(Regressions!M91, 1), NA())</f>
        <v>30.5</v>
      </c>
      <c r="N81" s="422">
        <f>IF(ISNUMBER(Regressions!N91),ROUND(Regressions!N91, 1), NA())</f>
        <v>11.1</v>
      </c>
      <c r="O81" s="416">
        <f>IF(ISNUMBER(Regressions!O91),ROUND(Regressions!O91, 1), NA())</f>
        <v>78</v>
      </c>
      <c r="P81" s="308">
        <f>IF(ISNUMBER(Regressions!P91),ROUND(Regressions!P91, 1), NA())</f>
        <v>61.7</v>
      </c>
      <c r="Q81" s="423" t="e">
        <f>IF(ISNUMBER(Regressions!Q91),ROUND(Regressions!Q91, 1), NA())</f>
        <v>#N/A</v>
      </c>
      <c r="R81" s="418" t="e">
        <f>IF(ISNUMBER(Regressions!R91),ROUND(Regressions!R91, 1), NA())</f>
        <v>#N/A</v>
      </c>
      <c r="S81" s="419">
        <f>IF(ISNUMBER(Regressions!S91),ROUND(Regressions!S91, 1), NA())</f>
        <v>38.299999999999997</v>
      </c>
    </row>
    <row r="82" x14ac:dyDescent="0.2">
      <c r="A82" s="239" t="str">
        <f>IF(ISBLANK(Regressions!A92), " ", Regressions!A92)</f>
        <v>Costa Rica</v>
      </c>
      <c r="B82" s="234">
        <f>IF(ISBLANK(Regressions!B92), " ", Regressions!B92)</f>
        <v>2010</v>
      </c>
      <c r="C82" s="237" t="str">
        <f>IF(ISBLANK(Regressions!C92), " ", Regressions!C92)</f>
        <v>Primary</v>
      </c>
      <c r="D82" s="241">
        <f>IF(ISBLANK(Regressions!D92), " ", Regressions!D92)</f>
        <v>444988</v>
      </c>
      <c r="E82" s="416">
        <f>IF(ISNUMBER(Regressions!E92),ROUND(Regressions!E92, 1), NA())</f>
        <v>99.7</v>
      </c>
      <c r="F82" s="308">
        <f>IF(ISNUMBER(Regressions!F92),ROUND(Regressions!F92, 1), NA())</f>
        <v>90</v>
      </c>
      <c r="G82" s="417" t="e">
        <f>IF(ISNUMBER(Regressions!G92),ROUND(Regressions!G92, 1), NA())</f>
        <v>#N/A</v>
      </c>
      <c r="H82" s="418" t="e">
        <f>IF(ISNUMBER(Regressions!H92),ROUND(Regressions!H92, 1), NA())</f>
        <v>#N/A</v>
      </c>
      <c r="I82" s="419">
        <f>IF(ISNUMBER(Regressions!I92),ROUND(Regressions!I92, 1), NA())</f>
        <v>10</v>
      </c>
      <c r="J82" s="420" t="e">
        <f>IF(ISNUMBER(Regressions!J92),ROUND(Regressions!J92, 1), NA())</f>
        <v>#N/A</v>
      </c>
      <c r="K82" s="308">
        <f>IF(ISNUMBER(Regressions!K92),ROUND(Regressions!K92, 1), NA())</f>
        <v>88.9</v>
      </c>
      <c r="L82" s="421">
        <f>IF(ISNUMBER(Regressions!L92),ROUND(Regressions!L92, 1), NA())</f>
        <v>59.9</v>
      </c>
      <c r="M82" s="418">
        <f>IF(ISNUMBER(Regressions!M92),ROUND(Regressions!M92, 1), NA())</f>
        <v>29.1</v>
      </c>
      <c r="N82" s="422">
        <f>IF(ISNUMBER(Regressions!N92),ROUND(Regressions!N92, 1), NA())</f>
        <v>11.1</v>
      </c>
      <c r="O82" s="416">
        <f>IF(ISNUMBER(Regressions!O92),ROUND(Regressions!O92, 1), NA())</f>
        <v>78</v>
      </c>
      <c r="P82" s="308">
        <f>IF(ISNUMBER(Regressions!P92),ROUND(Regressions!P92, 1), NA())</f>
        <v>62.5</v>
      </c>
      <c r="Q82" s="423" t="e">
        <f>IF(ISNUMBER(Regressions!Q92),ROUND(Regressions!Q92, 1), NA())</f>
        <v>#N/A</v>
      </c>
      <c r="R82" s="418" t="e">
        <f>IF(ISNUMBER(Regressions!R92),ROUND(Regressions!R92, 1), NA())</f>
        <v>#N/A</v>
      </c>
      <c r="S82" s="419">
        <f>IF(ISNUMBER(Regressions!S92),ROUND(Regressions!S92, 1), NA())</f>
        <v>37.5</v>
      </c>
    </row>
    <row r="83" x14ac:dyDescent="0.2">
      <c r="A83" s="239" t="str">
        <f>IF(ISBLANK(Regressions!A93), " ", Regressions!A93)</f>
        <v>Costa Rica</v>
      </c>
      <c r="B83" s="234">
        <f>IF(ISBLANK(Regressions!B93), " ", Regressions!B93)</f>
        <v>2011</v>
      </c>
      <c r="C83" s="237" t="str">
        <f>IF(ISBLANK(Regressions!C93), " ", Regressions!C93)</f>
        <v>Primary</v>
      </c>
      <c r="D83" s="241">
        <f>IF(ISBLANK(Regressions!D93), " ", Regressions!D93)</f>
        <v>437121</v>
      </c>
      <c r="E83" s="416">
        <f>IF(ISNUMBER(Regressions!E93),ROUND(Regressions!E93, 1), NA())</f>
        <v>99.7</v>
      </c>
      <c r="F83" s="308">
        <f>IF(ISNUMBER(Regressions!F93),ROUND(Regressions!F93, 1), NA())</f>
        <v>89.8</v>
      </c>
      <c r="G83" s="417" t="e">
        <f>IF(ISNUMBER(Regressions!G93),ROUND(Regressions!G93, 1), NA())</f>
        <v>#N/A</v>
      </c>
      <c r="H83" s="418" t="e">
        <f>IF(ISNUMBER(Regressions!H93),ROUND(Regressions!H93, 1), NA())</f>
        <v>#N/A</v>
      </c>
      <c r="I83" s="419">
        <f>IF(ISNUMBER(Regressions!I93),ROUND(Regressions!I93, 1), NA())</f>
        <v>10.199999999999999</v>
      </c>
      <c r="J83" s="420" t="e">
        <f>IF(ISNUMBER(Regressions!J93),ROUND(Regressions!J93, 1), NA())</f>
        <v>#N/A</v>
      </c>
      <c r="K83" s="308">
        <f>IF(ISNUMBER(Regressions!K93),ROUND(Regressions!K93, 1), NA())</f>
        <v>88.9</v>
      </c>
      <c r="L83" s="421">
        <f>IF(ISNUMBER(Regressions!L93),ROUND(Regressions!L93, 1), NA())</f>
        <v>61.3</v>
      </c>
      <c r="M83" s="418">
        <f>IF(ISNUMBER(Regressions!M93),ROUND(Regressions!M93, 1), NA())</f>
        <v>27.7</v>
      </c>
      <c r="N83" s="422">
        <f>IF(ISNUMBER(Regressions!N93),ROUND(Regressions!N93, 1), NA())</f>
        <v>11.1</v>
      </c>
      <c r="O83" s="416">
        <f>IF(ISNUMBER(Regressions!O93),ROUND(Regressions!O93, 1), NA())</f>
        <v>78</v>
      </c>
      <c r="P83" s="308">
        <f>IF(ISNUMBER(Regressions!P93),ROUND(Regressions!P93, 1), NA())</f>
        <v>63.4</v>
      </c>
      <c r="Q83" s="423" t="e">
        <f>IF(ISNUMBER(Regressions!Q93),ROUND(Regressions!Q93, 1), NA())</f>
        <v>#N/A</v>
      </c>
      <c r="R83" s="418" t="e">
        <f>IF(ISNUMBER(Regressions!R93),ROUND(Regressions!R93, 1), NA())</f>
        <v>#N/A</v>
      </c>
      <c r="S83" s="419">
        <f>IF(ISNUMBER(Regressions!S93),ROUND(Regressions!S93, 1), NA())</f>
        <v>36.6</v>
      </c>
    </row>
    <row r="84" x14ac:dyDescent="0.2">
      <c r="A84" s="239" t="str">
        <f>IF(ISBLANK(Regressions!A94), " ", Regressions!A94)</f>
        <v>Costa Rica</v>
      </c>
      <c r="B84" s="234">
        <f>IF(ISBLANK(Regressions!B94), " ", Regressions!B94)</f>
        <v>2012</v>
      </c>
      <c r="C84" s="237" t="str">
        <f>IF(ISBLANK(Regressions!C94), " ", Regressions!C94)</f>
        <v>Primary</v>
      </c>
      <c r="D84" s="241">
        <f>IF(ISBLANK(Regressions!D94), " ", Regressions!D94)</f>
        <v>431854</v>
      </c>
      <c r="E84" s="416">
        <f>IF(ISNUMBER(Regressions!E94),ROUND(Regressions!E94, 1), NA())</f>
        <v>99.7</v>
      </c>
      <c r="F84" s="308">
        <f>IF(ISNUMBER(Regressions!F94),ROUND(Regressions!F94, 1), NA())</f>
        <v>89.5</v>
      </c>
      <c r="G84" s="417">
        <f>IF(ISNUMBER(Regressions!G94),ROUND(Regressions!G94, 1), NA())</f>
        <v>85</v>
      </c>
      <c r="H84" s="418">
        <f>IF(ISNUMBER(Regressions!H94),ROUND(Regressions!H94, 1), NA())</f>
        <v>4.5</v>
      </c>
      <c r="I84" s="419">
        <f>IF(ISNUMBER(Regressions!I94),ROUND(Regressions!I94, 1), NA())</f>
        <v>10.5</v>
      </c>
      <c r="J84" s="420" t="e">
        <f>IF(ISNUMBER(Regressions!J94),ROUND(Regressions!J94, 1), NA())</f>
        <v>#N/A</v>
      </c>
      <c r="K84" s="308">
        <f>IF(ISNUMBER(Regressions!K94),ROUND(Regressions!K94, 1), NA())</f>
        <v>88.9</v>
      </c>
      <c r="L84" s="421">
        <f>IF(ISNUMBER(Regressions!L94),ROUND(Regressions!L94, 1), NA())</f>
        <v>62.7</v>
      </c>
      <c r="M84" s="418">
        <f>IF(ISNUMBER(Regressions!M94),ROUND(Regressions!M94, 1), NA())</f>
        <v>26.2</v>
      </c>
      <c r="N84" s="422">
        <f>IF(ISNUMBER(Regressions!N94),ROUND(Regressions!N94, 1), NA())</f>
        <v>11.1</v>
      </c>
      <c r="O84" s="416">
        <f>IF(ISNUMBER(Regressions!O94),ROUND(Regressions!O94, 1), NA())</f>
        <v>78</v>
      </c>
      <c r="P84" s="308">
        <f>IF(ISNUMBER(Regressions!P94),ROUND(Regressions!P94, 1), NA())</f>
        <v>64.3</v>
      </c>
      <c r="Q84" s="423">
        <f>IF(ISNUMBER(Regressions!Q94),ROUND(Regressions!Q94, 1), NA())</f>
        <v>64.3</v>
      </c>
      <c r="R84" s="418">
        <f>IF(ISNUMBER(Regressions!R94),ROUND(Regressions!R94, 1), NA())</f>
        <v>0</v>
      </c>
      <c r="S84" s="419">
        <f>IF(ISNUMBER(Regressions!S94),ROUND(Regressions!S94, 1), NA())</f>
        <v>35.700000000000003</v>
      </c>
    </row>
    <row r="85" x14ac:dyDescent="0.2">
      <c r="A85" s="239" t="str">
        <f>IF(ISBLANK(Regressions!A95), " ", Regressions!A95)</f>
        <v>Costa Rica</v>
      </c>
      <c r="B85" s="234">
        <f>IF(ISBLANK(Regressions!B95), " ", Regressions!B95)</f>
        <v>2013</v>
      </c>
      <c r="C85" s="237" t="str">
        <f>IF(ISBLANK(Regressions!C95), " ", Regressions!C95)</f>
        <v>Primary</v>
      </c>
      <c r="D85" s="241">
        <f>IF(ISBLANK(Regressions!D95), " ", Regressions!D95)</f>
        <v>429314</v>
      </c>
      <c r="E85" s="416">
        <f>IF(ISNUMBER(Regressions!E95),ROUND(Regressions!E95, 1), NA())</f>
        <v>99.7</v>
      </c>
      <c r="F85" s="308">
        <f>IF(ISNUMBER(Regressions!F95),ROUND(Regressions!F95, 1), NA())</f>
        <v>89.3</v>
      </c>
      <c r="G85" s="417">
        <f>IF(ISNUMBER(Regressions!G95),ROUND(Regressions!G95, 1), NA())</f>
        <v>85</v>
      </c>
      <c r="H85" s="418">
        <f>IF(ISNUMBER(Regressions!H95),ROUND(Regressions!H95, 1), NA())</f>
        <v>4.2</v>
      </c>
      <c r="I85" s="419">
        <f>IF(ISNUMBER(Regressions!I95),ROUND(Regressions!I95, 1), NA())</f>
        <v>10.7</v>
      </c>
      <c r="J85" s="420" t="e">
        <f>IF(ISNUMBER(Regressions!J95),ROUND(Regressions!J95, 1), NA())</f>
        <v>#N/A</v>
      </c>
      <c r="K85" s="308">
        <f>IF(ISNUMBER(Regressions!K95),ROUND(Regressions!K95, 1), NA())</f>
        <v>88.9</v>
      </c>
      <c r="L85" s="421">
        <f>IF(ISNUMBER(Regressions!L95),ROUND(Regressions!L95, 1), NA())</f>
        <v>64.099999999999994</v>
      </c>
      <c r="M85" s="418">
        <f>IF(ISNUMBER(Regressions!M95),ROUND(Regressions!M95, 1), NA())</f>
        <v>24.8</v>
      </c>
      <c r="N85" s="422">
        <f>IF(ISNUMBER(Regressions!N95),ROUND(Regressions!N95, 1), NA())</f>
        <v>11.1</v>
      </c>
      <c r="O85" s="416">
        <f>IF(ISNUMBER(Regressions!O95),ROUND(Regressions!O95, 1), NA())</f>
        <v>78</v>
      </c>
      <c r="P85" s="308">
        <f>IF(ISNUMBER(Regressions!P95),ROUND(Regressions!P95, 1), NA())</f>
        <v>65.2</v>
      </c>
      <c r="Q85" s="423">
        <f>IF(ISNUMBER(Regressions!Q95),ROUND(Regressions!Q95, 1), NA())</f>
        <v>65.2</v>
      </c>
      <c r="R85" s="418">
        <f>IF(ISNUMBER(Regressions!R95),ROUND(Regressions!R95, 1), NA())</f>
        <v>0</v>
      </c>
      <c r="S85" s="419">
        <f>IF(ISNUMBER(Regressions!S95),ROUND(Regressions!S95, 1), NA())</f>
        <v>34.799999999999997</v>
      </c>
    </row>
    <row r="86" x14ac:dyDescent="0.2">
      <c r="A86" s="239" t="str">
        <f>IF(ISBLANK(Regressions!A96), " ", Regressions!A96)</f>
        <v>Costa Rica</v>
      </c>
      <c r="B86" s="234">
        <f>IF(ISBLANK(Regressions!B96), " ", Regressions!B96)</f>
        <v>2014</v>
      </c>
      <c r="C86" s="237" t="str">
        <f>IF(ISBLANK(Regressions!C96), " ", Regressions!C96)</f>
        <v>Primary</v>
      </c>
      <c r="D86" s="241">
        <f>IF(ISBLANK(Regressions!D96), " ", Regressions!D96)</f>
        <v>429410</v>
      </c>
      <c r="E86" s="416">
        <f>IF(ISNUMBER(Regressions!E96),ROUND(Regressions!E96, 1), NA())</f>
        <v>99.7</v>
      </c>
      <c r="F86" s="308">
        <f>IF(ISNUMBER(Regressions!F96),ROUND(Regressions!F96, 1), NA())</f>
        <v>89</v>
      </c>
      <c r="G86" s="417">
        <f>IF(ISNUMBER(Regressions!G96),ROUND(Regressions!G96, 1), NA())</f>
        <v>85</v>
      </c>
      <c r="H86" s="418">
        <f>IF(ISNUMBER(Regressions!H96),ROUND(Regressions!H96, 1), NA())</f>
        <v>4</v>
      </c>
      <c r="I86" s="419">
        <f>IF(ISNUMBER(Regressions!I96),ROUND(Regressions!I96, 1), NA())</f>
        <v>11</v>
      </c>
      <c r="J86" s="420" t="e">
        <f>IF(ISNUMBER(Regressions!J96),ROUND(Regressions!J96, 1), NA())</f>
        <v>#N/A</v>
      </c>
      <c r="K86" s="308">
        <f>IF(ISNUMBER(Regressions!K96),ROUND(Regressions!K96, 1), NA())</f>
        <v>88.9</v>
      </c>
      <c r="L86" s="421">
        <f>IF(ISNUMBER(Regressions!L96),ROUND(Regressions!L96, 1), NA())</f>
        <v>65.5</v>
      </c>
      <c r="M86" s="418">
        <f>IF(ISNUMBER(Regressions!M96),ROUND(Regressions!M96, 1), NA())</f>
        <v>23.4</v>
      </c>
      <c r="N86" s="422">
        <f>IF(ISNUMBER(Regressions!N96),ROUND(Regressions!N96, 1), NA())</f>
        <v>11.1</v>
      </c>
      <c r="O86" s="416">
        <f>IF(ISNUMBER(Regressions!O96),ROUND(Regressions!O96, 1), NA())</f>
        <v>78</v>
      </c>
      <c r="P86" s="308">
        <f>IF(ISNUMBER(Regressions!P96),ROUND(Regressions!P96, 1), NA())</f>
        <v>66</v>
      </c>
      <c r="Q86" s="423">
        <f>IF(ISNUMBER(Regressions!Q96),ROUND(Regressions!Q96, 1), NA())</f>
        <v>66</v>
      </c>
      <c r="R86" s="418">
        <f>IF(ISNUMBER(Regressions!R96),ROUND(Regressions!R96, 1), NA())</f>
        <v>0</v>
      </c>
      <c r="S86" s="419">
        <f>IF(ISNUMBER(Regressions!S96),ROUND(Regressions!S96, 1), NA())</f>
        <v>34</v>
      </c>
    </row>
    <row r="87" x14ac:dyDescent="0.2">
      <c r="A87" s="239" t="str">
        <f>IF(ISBLANK(Regressions!A97), " ", Regressions!A97)</f>
        <v>Costa Rica</v>
      </c>
      <c r="B87" s="234">
        <f>IF(ISBLANK(Regressions!B97), " ", Regressions!B97)</f>
        <v>2015</v>
      </c>
      <c r="C87" s="237" t="str">
        <f>IF(ISBLANK(Regressions!C97), " ", Regressions!C97)</f>
        <v>Primary</v>
      </c>
      <c r="D87" s="241">
        <f>IF(ISBLANK(Regressions!D97), " ", Regressions!D97)</f>
        <v>431122</v>
      </c>
      <c r="E87" s="416">
        <f>IF(ISNUMBER(Regressions!E97),ROUND(Regressions!E97, 1), NA())</f>
        <v>99.7</v>
      </c>
      <c r="F87" s="308">
        <f>IF(ISNUMBER(Regressions!F97),ROUND(Regressions!F97, 1), NA())</f>
        <v>88.8</v>
      </c>
      <c r="G87" s="417">
        <f>IF(ISNUMBER(Regressions!G97),ROUND(Regressions!G97, 1), NA())</f>
        <v>85</v>
      </c>
      <c r="H87" s="418">
        <f>IF(ISNUMBER(Regressions!H97),ROUND(Regressions!H97, 1), NA())</f>
        <v>3.7</v>
      </c>
      <c r="I87" s="419">
        <f>IF(ISNUMBER(Regressions!I97),ROUND(Regressions!I97, 1), NA())</f>
        <v>11.2</v>
      </c>
      <c r="J87" s="420" t="e">
        <f>IF(ISNUMBER(Regressions!J97),ROUND(Regressions!J97, 1), NA())</f>
        <v>#N/A</v>
      </c>
      <c r="K87" s="308">
        <f>IF(ISNUMBER(Regressions!K97),ROUND(Regressions!K97, 1), NA())</f>
        <v>88.9</v>
      </c>
      <c r="L87" s="421">
        <f>IF(ISNUMBER(Regressions!L97),ROUND(Regressions!L97, 1), NA())</f>
        <v>67</v>
      </c>
      <c r="M87" s="418">
        <f>IF(ISNUMBER(Regressions!M97),ROUND(Regressions!M97, 1), NA())</f>
        <v>22</v>
      </c>
      <c r="N87" s="422">
        <f>IF(ISNUMBER(Regressions!N97),ROUND(Regressions!N97, 1), NA())</f>
        <v>11.1</v>
      </c>
      <c r="O87" s="416">
        <f>IF(ISNUMBER(Regressions!O97),ROUND(Regressions!O97, 1), NA())</f>
        <v>78</v>
      </c>
      <c r="P87" s="308">
        <f>IF(ISNUMBER(Regressions!P97),ROUND(Regressions!P97, 1), NA())</f>
        <v>66.900000000000006</v>
      </c>
      <c r="Q87" s="423">
        <f>IF(ISNUMBER(Regressions!Q97),ROUND(Regressions!Q97, 1), NA())</f>
        <v>66.900000000000006</v>
      </c>
      <c r="R87" s="418">
        <f>IF(ISNUMBER(Regressions!R97),ROUND(Regressions!R97, 1), NA())</f>
        <v>0</v>
      </c>
      <c r="S87" s="419">
        <f>IF(ISNUMBER(Regressions!S97),ROUND(Regressions!S97, 1), NA())</f>
        <v>33.1</v>
      </c>
    </row>
    <row r="88" x14ac:dyDescent="0.2">
      <c r="A88" s="393" t="str">
        <f>IF(ISBLANK(Regressions!A98), " ", Regressions!A98)</f>
        <v>Costa Rica</v>
      </c>
      <c r="B88" s="394">
        <f>IF(ISBLANK(Regressions!B98), " ", Regressions!B98)</f>
        <v>2016</v>
      </c>
      <c r="C88" s="395" t="str">
        <f>IF(ISBLANK(Regressions!C98), " ", Regressions!C98)</f>
        <v>Primary</v>
      </c>
      <c r="D88" s="396">
        <f>IF(ISBLANK(Regressions!D98), " ", Regressions!D98)</f>
        <v>432627</v>
      </c>
      <c r="E88" s="424">
        <f>IF(ISNUMBER(Regressions!E98),ROUND(Regressions!E98, 1), NA())</f>
        <v>99.7</v>
      </c>
      <c r="F88" s="309">
        <f>IF(ISNUMBER(Regressions!F98),ROUND(Regressions!F98, 1), NA())</f>
        <v>88.5</v>
      </c>
      <c r="G88" s="425">
        <f>IF(ISNUMBER(Regressions!G98),ROUND(Regressions!G98, 1), NA())</f>
        <v>85</v>
      </c>
      <c r="H88" s="426">
        <f>IF(ISNUMBER(Regressions!H98),ROUND(Regressions!H98, 1), NA())</f>
        <v>3.5</v>
      </c>
      <c r="I88" s="427">
        <f>IF(ISNUMBER(Regressions!I98),ROUND(Regressions!I98, 1), NA())</f>
        <v>11.5</v>
      </c>
      <c r="J88" s="428" t="e">
        <f>IF(ISNUMBER(Regressions!J98),ROUND(Regressions!J98, 1), NA())</f>
        <v>#N/A</v>
      </c>
      <c r="K88" s="309">
        <f>IF(ISNUMBER(Regressions!K98),ROUND(Regressions!K98, 1), NA())</f>
        <v>88.9</v>
      </c>
      <c r="L88" s="429">
        <f>IF(ISNUMBER(Regressions!L98),ROUND(Regressions!L98, 1), NA())</f>
        <v>68.400000000000006</v>
      </c>
      <c r="M88" s="426">
        <f>IF(ISNUMBER(Regressions!M98),ROUND(Regressions!M98, 1), NA())</f>
        <v>20.5</v>
      </c>
      <c r="N88" s="430">
        <f>IF(ISNUMBER(Regressions!N98),ROUND(Regressions!N98, 1), NA())</f>
        <v>11.1</v>
      </c>
      <c r="O88" s="424">
        <f>IF(ISNUMBER(Regressions!O98),ROUND(Regressions!O98, 1), NA())</f>
        <v>78</v>
      </c>
      <c r="P88" s="309">
        <f>IF(ISNUMBER(Regressions!P98),ROUND(Regressions!P98, 1), NA())</f>
        <v>67.8</v>
      </c>
      <c r="Q88" s="431">
        <f>IF(ISNUMBER(Regressions!Q98),ROUND(Regressions!Q98, 1), NA())</f>
        <v>67.8</v>
      </c>
      <c r="R88" s="426">
        <f>IF(ISNUMBER(Regressions!R98),ROUND(Regressions!R98, 1), NA())</f>
        <v>0</v>
      </c>
      <c r="S88" s="427">
        <f>IF(ISNUMBER(Regressions!S98),ROUND(Regressions!S98, 1), NA())</f>
        <v>32.200000000000003</v>
      </c>
    </row>
    <row r="89" x14ac:dyDescent="0.2">
      <c r="A89" s="239" t="str">
        <f>IF(ISBLANK(Regressions!A99), " ", Regressions!A99)</f>
        <v>Costa Rica</v>
      </c>
      <c r="B89" s="234">
        <f>IF(ISBLANK(Regressions!B99), " ", Regressions!B99)</f>
        <v>2000</v>
      </c>
      <c r="C89" s="237" t="str">
        <f>IF(ISBLANK(Regressions!C99), " ", Regressions!C99)</f>
        <v>Secondary</v>
      </c>
      <c r="D89" s="241">
        <f>IF(ISBLANK(Regressions!D99), " ", Regressions!D99)</f>
        <v>399633</v>
      </c>
      <c r="E89" s="416">
        <f>IF(ISNUMBER(Regressions!E99),ROUND(Regressions!E99, 1), NA())</f>
        <v>99.9</v>
      </c>
      <c r="F89" s="308" t="e">
        <f>IF(ISNUMBER(Regressions!F99),ROUND(Regressions!F99, 1), NA())</f>
        <v>#N/A</v>
      </c>
      <c r="G89" s="417" t="e">
        <f>IF(ISNUMBER(Regressions!G99),ROUND(Regressions!G99, 1), NA())</f>
        <v>#N/A</v>
      </c>
      <c r="H89" s="418" t="e">
        <f>IF(ISNUMBER(Regressions!H99),ROUND(Regressions!H99, 1), NA())</f>
        <v>#N/A</v>
      </c>
      <c r="I89" s="419" t="e">
        <f>IF(ISNUMBER(Regressions!I99),ROUND(Regressions!I99, 1), NA())</f>
        <v>#N/A</v>
      </c>
      <c r="J89" s="420" t="e">
        <f>IF(ISNUMBER(Regressions!J99),ROUND(Regressions!J99, 1), NA())</f>
        <v>#N/A</v>
      </c>
      <c r="K89" s="308" t="e">
        <f>IF(ISNUMBER(Regressions!K99),ROUND(Regressions!K99, 1), NA())</f>
        <v>#N/A</v>
      </c>
      <c r="L89" s="421">
        <f>IF(ISNUMBER(Regressions!L99),ROUND(Regressions!L99, 1), NA())</f>
        <v>43.1</v>
      </c>
      <c r="M89" s="418" t="e">
        <f>IF(ISNUMBER(Regressions!M99),ROUND(Regressions!M99, 1), NA())</f>
        <v>#N/A</v>
      </c>
      <c r="N89" s="422" t="e">
        <f>IF(ISNUMBER(Regressions!N99),ROUND(Regressions!N99, 1), NA())</f>
        <v>#N/A</v>
      </c>
      <c r="O89" s="416" t="e">
        <f>IF(ISNUMBER(Regressions!O99),ROUND(Regressions!O99, 1), NA())</f>
        <v>#N/A</v>
      </c>
      <c r="P89" s="308">
        <f>IF(ISNUMBER(Regressions!P99),ROUND(Regressions!P99, 1), NA())</f>
        <v>51.9</v>
      </c>
      <c r="Q89" s="423" t="e">
        <f>IF(ISNUMBER(Regressions!Q99),ROUND(Regressions!Q99, 1), NA())</f>
        <v>#N/A</v>
      </c>
      <c r="R89" s="418" t="e">
        <f>IF(ISNUMBER(Regressions!R99),ROUND(Regressions!R99, 1), NA())</f>
        <v>#N/A</v>
      </c>
      <c r="S89" s="419">
        <f>IF(ISNUMBER(Regressions!S99),ROUND(Regressions!S99, 1), NA())</f>
        <v>48.1</v>
      </c>
    </row>
    <row r="90" x14ac:dyDescent="0.2">
      <c r="A90" s="239" t="str">
        <f>IF(ISBLANK(Regressions!A100), " ", Regressions!A100)</f>
        <v>Costa Rica</v>
      </c>
      <c r="B90" s="234">
        <f>IF(ISBLANK(Regressions!B100), " ", Regressions!B100)</f>
        <v>2001</v>
      </c>
      <c r="C90" s="237" t="str">
        <f>IF(ISBLANK(Regressions!C100), " ", Regressions!C100)</f>
        <v>Secondary</v>
      </c>
      <c r="D90" s="241">
        <f>IF(ISBLANK(Regressions!D100), " ", Regressions!D100)</f>
        <v>404623</v>
      </c>
      <c r="E90" s="416">
        <f>IF(ISNUMBER(Regressions!E100),ROUND(Regressions!E100, 1), NA())</f>
        <v>99.9</v>
      </c>
      <c r="F90" s="308" t="e">
        <f>IF(ISNUMBER(Regressions!F100),ROUND(Regressions!F100, 1), NA())</f>
        <v>#N/A</v>
      </c>
      <c r="G90" s="417" t="e">
        <f>IF(ISNUMBER(Regressions!G100),ROUND(Regressions!G100, 1), NA())</f>
        <v>#N/A</v>
      </c>
      <c r="H90" s="418" t="e">
        <f>IF(ISNUMBER(Regressions!H100),ROUND(Regressions!H100, 1), NA())</f>
        <v>#N/A</v>
      </c>
      <c r="I90" s="419" t="e">
        <f>IF(ISNUMBER(Regressions!I100),ROUND(Regressions!I100, 1), NA())</f>
        <v>#N/A</v>
      </c>
      <c r="J90" s="420" t="e">
        <f>IF(ISNUMBER(Regressions!J100),ROUND(Regressions!J100, 1), NA())</f>
        <v>#N/A</v>
      </c>
      <c r="K90" s="308" t="e">
        <f>IF(ISNUMBER(Regressions!K100),ROUND(Regressions!K100, 1), NA())</f>
        <v>#N/A</v>
      </c>
      <c r="L90" s="421">
        <f>IF(ISNUMBER(Regressions!L100),ROUND(Regressions!L100, 1), NA())</f>
        <v>43.1</v>
      </c>
      <c r="M90" s="418" t="e">
        <f>IF(ISNUMBER(Regressions!M100),ROUND(Regressions!M100, 1), NA())</f>
        <v>#N/A</v>
      </c>
      <c r="N90" s="422" t="e">
        <f>IF(ISNUMBER(Regressions!N100),ROUND(Regressions!N100, 1), NA())</f>
        <v>#N/A</v>
      </c>
      <c r="O90" s="416" t="e">
        <f>IF(ISNUMBER(Regressions!O100),ROUND(Regressions!O100, 1), NA())</f>
        <v>#N/A</v>
      </c>
      <c r="P90" s="308">
        <f>IF(ISNUMBER(Regressions!P100),ROUND(Regressions!P100, 1), NA())</f>
        <v>51.9</v>
      </c>
      <c r="Q90" s="423" t="e">
        <f>IF(ISNUMBER(Regressions!Q100),ROUND(Regressions!Q100, 1), NA())</f>
        <v>#N/A</v>
      </c>
      <c r="R90" s="418" t="e">
        <f>IF(ISNUMBER(Regressions!R100),ROUND(Regressions!R100, 1), NA())</f>
        <v>#N/A</v>
      </c>
      <c r="S90" s="419">
        <f>IF(ISNUMBER(Regressions!S100),ROUND(Regressions!S100, 1), NA())</f>
        <v>48.1</v>
      </c>
    </row>
    <row r="91" x14ac:dyDescent="0.2">
      <c r="A91" s="239" t="str">
        <f>IF(ISBLANK(Regressions!A101), " ", Regressions!A101)</f>
        <v>Costa Rica</v>
      </c>
      <c r="B91" s="234">
        <f>IF(ISBLANK(Regressions!B101), " ", Regressions!B101)</f>
        <v>2002</v>
      </c>
      <c r="C91" s="237" t="str">
        <f>IF(ISBLANK(Regressions!C101), " ", Regressions!C101)</f>
        <v>Secondary</v>
      </c>
      <c r="D91" s="241">
        <f>IF(ISBLANK(Regressions!D101), " ", Regressions!D101)</f>
        <v>408368</v>
      </c>
      <c r="E91" s="416">
        <f>IF(ISNUMBER(Regressions!E101),ROUND(Regressions!E101, 1), NA())</f>
        <v>99.9</v>
      </c>
      <c r="F91" s="308" t="e">
        <f>IF(ISNUMBER(Regressions!F101),ROUND(Regressions!F101, 1), NA())</f>
        <v>#N/A</v>
      </c>
      <c r="G91" s="417" t="e">
        <f>IF(ISNUMBER(Regressions!G101),ROUND(Regressions!G101, 1), NA())</f>
        <v>#N/A</v>
      </c>
      <c r="H91" s="418" t="e">
        <f>IF(ISNUMBER(Regressions!H101),ROUND(Regressions!H101, 1), NA())</f>
        <v>#N/A</v>
      </c>
      <c r="I91" s="419" t="e">
        <f>IF(ISNUMBER(Regressions!I101),ROUND(Regressions!I101, 1), NA())</f>
        <v>#N/A</v>
      </c>
      <c r="J91" s="420" t="e">
        <f>IF(ISNUMBER(Regressions!J101),ROUND(Regressions!J101, 1), NA())</f>
        <v>#N/A</v>
      </c>
      <c r="K91" s="308" t="e">
        <f>IF(ISNUMBER(Regressions!K101),ROUND(Regressions!K101, 1), NA())</f>
        <v>#N/A</v>
      </c>
      <c r="L91" s="421">
        <f>IF(ISNUMBER(Regressions!L101),ROUND(Regressions!L101, 1), NA())</f>
        <v>45.4</v>
      </c>
      <c r="M91" s="418" t="e">
        <f>IF(ISNUMBER(Regressions!M101),ROUND(Regressions!M101, 1), NA())</f>
        <v>#N/A</v>
      </c>
      <c r="N91" s="422" t="e">
        <f>IF(ISNUMBER(Regressions!N101),ROUND(Regressions!N101, 1), NA())</f>
        <v>#N/A</v>
      </c>
      <c r="O91" s="416" t="e">
        <f>IF(ISNUMBER(Regressions!O101),ROUND(Regressions!O101, 1), NA())</f>
        <v>#N/A</v>
      </c>
      <c r="P91" s="308">
        <f>IF(ISNUMBER(Regressions!P101),ROUND(Regressions!P101, 1), NA())</f>
        <v>53.6</v>
      </c>
      <c r="Q91" s="423" t="e">
        <f>IF(ISNUMBER(Regressions!Q101),ROUND(Regressions!Q101, 1), NA())</f>
        <v>#N/A</v>
      </c>
      <c r="R91" s="418" t="e">
        <f>IF(ISNUMBER(Regressions!R101),ROUND(Regressions!R101, 1), NA())</f>
        <v>#N/A</v>
      </c>
      <c r="S91" s="419">
        <f>IF(ISNUMBER(Regressions!S101),ROUND(Regressions!S101, 1), NA())</f>
        <v>46.4</v>
      </c>
    </row>
    <row r="92" x14ac:dyDescent="0.2">
      <c r="A92" s="239" t="str">
        <f>IF(ISBLANK(Regressions!A102), " ", Regressions!A102)</f>
        <v>Costa Rica</v>
      </c>
      <c r="B92" s="234">
        <f>IF(ISBLANK(Regressions!B102), " ", Regressions!B102)</f>
        <v>2003</v>
      </c>
      <c r="C92" s="237" t="str">
        <f>IF(ISBLANK(Regressions!C102), " ", Regressions!C102)</f>
        <v>Secondary</v>
      </c>
      <c r="D92" s="241">
        <f>IF(ISBLANK(Regressions!D102), " ", Regressions!D102)</f>
        <v>410814</v>
      </c>
      <c r="E92" s="416">
        <f>IF(ISNUMBER(Regressions!E102),ROUND(Regressions!E102, 1), NA())</f>
        <v>99.9</v>
      </c>
      <c r="F92" s="308" t="e">
        <f>IF(ISNUMBER(Regressions!F102),ROUND(Regressions!F102, 1), NA())</f>
        <v>#N/A</v>
      </c>
      <c r="G92" s="417" t="e">
        <f>IF(ISNUMBER(Regressions!G102),ROUND(Regressions!G102, 1), NA())</f>
        <v>#N/A</v>
      </c>
      <c r="H92" s="418" t="e">
        <f>IF(ISNUMBER(Regressions!H102),ROUND(Regressions!H102, 1), NA())</f>
        <v>#N/A</v>
      </c>
      <c r="I92" s="419" t="e">
        <f>IF(ISNUMBER(Regressions!I102),ROUND(Regressions!I102, 1), NA())</f>
        <v>#N/A</v>
      </c>
      <c r="J92" s="420" t="e">
        <f>IF(ISNUMBER(Regressions!J102),ROUND(Regressions!J102, 1), NA())</f>
        <v>#N/A</v>
      </c>
      <c r="K92" s="308" t="e">
        <f>IF(ISNUMBER(Regressions!K102),ROUND(Regressions!K102, 1), NA())</f>
        <v>#N/A</v>
      </c>
      <c r="L92" s="421">
        <f>IF(ISNUMBER(Regressions!L102),ROUND(Regressions!L102, 1), NA())</f>
        <v>47.6</v>
      </c>
      <c r="M92" s="418" t="e">
        <f>IF(ISNUMBER(Regressions!M102),ROUND(Regressions!M102, 1), NA())</f>
        <v>#N/A</v>
      </c>
      <c r="N92" s="422" t="e">
        <f>IF(ISNUMBER(Regressions!N102),ROUND(Regressions!N102, 1), NA())</f>
        <v>#N/A</v>
      </c>
      <c r="O92" s="416" t="e">
        <f>IF(ISNUMBER(Regressions!O102),ROUND(Regressions!O102, 1), NA())</f>
        <v>#N/A</v>
      </c>
      <c r="P92" s="308">
        <f>IF(ISNUMBER(Regressions!P102),ROUND(Regressions!P102, 1), NA())</f>
        <v>55.3</v>
      </c>
      <c r="Q92" s="423" t="e">
        <f>IF(ISNUMBER(Regressions!Q102),ROUND(Regressions!Q102, 1), NA())</f>
        <v>#N/A</v>
      </c>
      <c r="R92" s="418" t="e">
        <f>IF(ISNUMBER(Regressions!R102),ROUND(Regressions!R102, 1), NA())</f>
        <v>#N/A</v>
      </c>
      <c r="S92" s="419">
        <f>IF(ISNUMBER(Regressions!S102),ROUND(Regressions!S102, 1), NA())</f>
        <v>44.7</v>
      </c>
    </row>
    <row r="93" x14ac:dyDescent="0.2">
      <c r="A93" s="239" t="str">
        <f>IF(ISBLANK(Regressions!A103), " ", Regressions!A103)</f>
        <v>Costa Rica</v>
      </c>
      <c r="B93" s="234">
        <f>IF(ISBLANK(Regressions!B103), " ", Regressions!B103)</f>
        <v>2004</v>
      </c>
      <c r="C93" s="237" t="str">
        <f>IF(ISBLANK(Regressions!C103), " ", Regressions!C103)</f>
        <v>Secondary</v>
      </c>
      <c r="D93" s="241">
        <f>IF(ISBLANK(Regressions!D103), " ", Regressions!D103)</f>
        <v>411837</v>
      </c>
      <c r="E93" s="416">
        <f>IF(ISNUMBER(Regressions!E103),ROUND(Regressions!E103, 1), NA())</f>
        <v>99.9</v>
      </c>
      <c r="F93" s="308" t="e">
        <f>IF(ISNUMBER(Regressions!F103),ROUND(Regressions!F103, 1), NA())</f>
        <v>#N/A</v>
      </c>
      <c r="G93" s="417" t="e">
        <f>IF(ISNUMBER(Regressions!G103),ROUND(Regressions!G103, 1), NA())</f>
        <v>#N/A</v>
      </c>
      <c r="H93" s="418" t="e">
        <f>IF(ISNUMBER(Regressions!H103),ROUND(Regressions!H103, 1), NA())</f>
        <v>#N/A</v>
      </c>
      <c r="I93" s="419" t="e">
        <f>IF(ISNUMBER(Regressions!I103),ROUND(Regressions!I103, 1), NA())</f>
        <v>#N/A</v>
      </c>
      <c r="J93" s="420" t="e">
        <f>IF(ISNUMBER(Regressions!J103),ROUND(Regressions!J103, 1), NA())</f>
        <v>#N/A</v>
      </c>
      <c r="K93" s="308" t="e">
        <f>IF(ISNUMBER(Regressions!K103),ROUND(Regressions!K103, 1), NA())</f>
        <v>#N/A</v>
      </c>
      <c r="L93" s="421">
        <f>IF(ISNUMBER(Regressions!L103),ROUND(Regressions!L103, 1), NA())</f>
        <v>49.8</v>
      </c>
      <c r="M93" s="418" t="e">
        <f>IF(ISNUMBER(Regressions!M103),ROUND(Regressions!M103, 1), NA())</f>
        <v>#N/A</v>
      </c>
      <c r="N93" s="422" t="e">
        <f>IF(ISNUMBER(Regressions!N103),ROUND(Regressions!N103, 1), NA())</f>
        <v>#N/A</v>
      </c>
      <c r="O93" s="416" t="e">
        <f>IF(ISNUMBER(Regressions!O103),ROUND(Regressions!O103, 1), NA())</f>
        <v>#N/A</v>
      </c>
      <c r="P93" s="308">
        <f>IF(ISNUMBER(Regressions!P103),ROUND(Regressions!P103, 1), NA())</f>
        <v>57</v>
      </c>
      <c r="Q93" s="423" t="e">
        <f>IF(ISNUMBER(Regressions!Q103),ROUND(Regressions!Q103, 1), NA())</f>
        <v>#N/A</v>
      </c>
      <c r="R93" s="418" t="e">
        <f>IF(ISNUMBER(Regressions!R103),ROUND(Regressions!R103, 1), NA())</f>
        <v>#N/A</v>
      </c>
      <c r="S93" s="419">
        <f>IF(ISNUMBER(Regressions!S103),ROUND(Regressions!S103, 1), NA())</f>
        <v>43</v>
      </c>
    </row>
    <row r="94" x14ac:dyDescent="0.2">
      <c r="A94" s="239" t="str">
        <f>IF(ISBLANK(Regressions!A104), " ", Regressions!A104)</f>
        <v>Costa Rica</v>
      </c>
      <c r="B94" s="234">
        <f>IF(ISBLANK(Regressions!B104), " ", Regressions!B104)</f>
        <v>2005</v>
      </c>
      <c r="C94" s="237" t="str">
        <f>IF(ISBLANK(Regressions!C104), " ", Regressions!C104)</f>
        <v>Secondary</v>
      </c>
      <c r="D94" s="241">
        <f>IF(ISBLANK(Regressions!D104), " ", Regressions!D104)</f>
        <v>411601</v>
      </c>
      <c r="E94" s="416">
        <f>IF(ISNUMBER(Regressions!E104),ROUND(Regressions!E104, 1), NA())</f>
        <v>99.9</v>
      </c>
      <c r="F94" s="308" t="e">
        <f>IF(ISNUMBER(Regressions!F104),ROUND(Regressions!F104, 1), NA())</f>
        <v>#N/A</v>
      </c>
      <c r="G94" s="417" t="e">
        <f>IF(ISNUMBER(Regressions!G104),ROUND(Regressions!G104, 1), NA())</f>
        <v>#N/A</v>
      </c>
      <c r="H94" s="418" t="e">
        <f>IF(ISNUMBER(Regressions!H104),ROUND(Regressions!H104, 1), NA())</f>
        <v>#N/A</v>
      </c>
      <c r="I94" s="419" t="e">
        <f>IF(ISNUMBER(Regressions!I104),ROUND(Regressions!I104, 1), NA())</f>
        <v>#N/A</v>
      </c>
      <c r="J94" s="420" t="e">
        <f>IF(ISNUMBER(Regressions!J104),ROUND(Regressions!J104, 1), NA())</f>
        <v>#N/A</v>
      </c>
      <c r="K94" s="308" t="e">
        <f>IF(ISNUMBER(Regressions!K104),ROUND(Regressions!K104, 1), NA())</f>
        <v>#N/A</v>
      </c>
      <c r="L94" s="421">
        <f>IF(ISNUMBER(Regressions!L104),ROUND(Regressions!L104, 1), NA())</f>
        <v>52</v>
      </c>
      <c r="M94" s="418" t="e">
        <f>IF(ISNUMBER(Regressions!M104),ROUND(Regressions!M104, 1), NA())</f>
        <v>#N/A</v>
      </c>
      <c r="N94" s="422" t="e">
        <f>IF(ISNUMBER(Regressions!N104),ROUND(Regressions!N104, 1), NA())</f>
        <v>#N/A</v>
      </c>
      <c r="O94" s="416" t="e">
        <f>IF(ISNUMBER(Regressions!O104),ROUND(Regressions!O104, 1), NA())</f>
        <v>#N/A</v>
      </c>
      <c r="P94" s="308">
        <f>IF(ISNUMBER(Regressions!P104),ROUND(Regressions!P104, 1), NA())</f>
        <v>58.7</v>
      </c>
      <c r="Q94" s="423" t="e">
        <f>IF(ISNUMBER(Regressions!Q104),ROUND(Regressions!Q104, 1), NA())</f>
        <v>#N/A</v>
      </c>
      <c r="R94" s="418" t="e">
        <f>IF(ISNUMBER(Regressions!R104),ROUND(Regressions!R104, 1), NA())</f>
        <v>#N/A</v>
      </c>
      <c r="S94" s="419">
        <f>IF(ISNUMBER(Regressions!S104),ROUND(Regressions!S104, 1), NA())</f>
        <v>41.3</v>
      </c>
    </row>
    <row r="95" x14ac:dyDescent="0.2">
      <c r="A95" s="239" t="str">
        <f>IF(ISBLANK(Regressions!A105), " ", Regressions!A105)</f>
        <v>Costa Rica</v>
      </c>
      <c r="B95" s="234">
        <f>IF(ISBLANK(Regressions!B105), " ", Regressions!B105)</f>
        <v>2006</v>
      </c>
      <c r="C95" s="237" t="str">
        <f>IF(ISBLANK(Regressions!C105), " ", Regressions!C105)</f>
        <v>Secondary</v>
      </c>
      <c r="D95" s="241">
        <f>IF(ISBLANK(Regressions!D105), " ", Regressions!D105)</f>
        <v>411422</v>
      </c>
      <c r="E95" s="416">
        <f>IF(ISNUMBER(Regressions!E105),ROUND(Regressions!E105, 1), NA())</f>
        <v>99.9</v>
      </c>
      <c r="F95" s="308" t="e">
        <f>IF(ISNUMBER(Regressions!F105),ROUND(Regressions!F105, 1), NA())</f>
        <v>#N/A</v>
      </c>
      <c r="G95" s="417" t="e">
        <f>IF(ISNUMBER(Regressions!G105),ROUND(Regressions!G105, 1), NA())</f>
        <v>#N/A</v>
      </c>
      <c r="H95" s="418" t="e">
        <f>IF(ISNUMBER(Regressions!H105),ROUND(Regressions!H105, 1), NA())</f>
        <v>#N/A</v>
      </c>
      <c r="I95" s="419" t="e">
        <f>IF(ISNUMBER(Regressions!I105),ROUND(Regressions!I105, 1), NA())</f>
        <v>#N/A</v>
      </c>
      <c r="J95" s="420" t="e">
        <f>IF(ISNUMBER(Regressions!J105),ROUND(Regressions!J105, 1), NA())</f>
        <v>#N/A</v>
      </c>
      <c r="K95" s="308" t="e">
        <f>IF(ISNUMBER(Regressions!K105),ROUND(Regressions!K105, 1), NA())</f>
        <v>#N/A</v>
      </c>
      <c r="L95" s="421">
        <f>IF(ISNUMBER(Regressions!L105),ROUND(Regressions!L105, 1), NA())</f>
        <v>54.3</v>
      </c>
      <c r="M95" s="418" t="e">
        <f>IF(ISNUMBER(Regressions!M105),ROUND(Regressions!M105, 1), NA())</f>
        <v>#N/A</v>
      </c>
      <c r="N95" s="422" t="e">
        <f>IF(ISNUMBER(Regressions!N105),ROUND(Regressions!N105, 1), NA())</f>
        <v>#N/A</v>
      </c>
      <c r="O95" s="416" t="e">
        <f>IF(ISNUMBER(Regressions!O105),ROUND(Regressions!O105, 1), NA())</f>
        <v>#N/A</v>
      </c>
      <c r="P95" s="308">
        <f>IF(ISNUMBER(Regressions!P105),ROUND(Regressions!P105, 1), NA())</f>
        <v>60.3</v>
      </c>
      <c r="Q95" s="423" t="e">
        <f>IF(ISNUMBER(Regressions!Q105),ROUND(Regressions!Q105, 1), NA())</f>
        <v>#N/A</v>
      </c>
      <c r="R95" s="418" t="e">
        <f>IF(ISNUMBER(Regressions!R105),ROUND(Regressions!R105, 1), NA())</f>
        <v>#N/A</v>
      </c>
      <c r="S95" s="419">
        <f>IF(ISNUMBER(Regressions!S105),ROUND(Regressions!S105, 1), NA())</f>
        <v>39.700000000000003</v>
      </c>
    </row>
    <row r="96" x14ac:dyDescent="0.2">
      <c r="A96" s="239" t="str">
        <f>IF(ISBLANK(Regressions!A106), " ", Regressions!A106)</f>
        <v>Costa Rica</v>
      </c>
      <c r="B96" s="234">
        <f>IF(ISBLANK(Regressions!B106), " ", Regressions!B106)</f>
        <v>2007</v>
      </c>
      <c r="C96" s="237" t="str">
        <f>IF(ISBLANK(Regressions!C106), " ", Regressions!C106)</f>
        <v>Secondary</v>
      </c>
      <c r="D96" s="241">
        <f>IF(ISBLANK(Regressions!D106), " ", Regressions!D106)</f>
        <v>410452</v>
      </c>
      <c r="E96" s="416">
        <f>IF(ISNUMBER(Regressions!E106),ROUND(Regressions!E106, 1), NA())</f>
        <v>99.9</v>
      </c>
      <c r="F96" s="308" t="e">
        <f>IF(ISNUMBER(Regressions!F106),ROUND(Regressions!F106, 1), NA())</f>
        <v>#N/A</v>
      </c>
      <c r="G96" s="417" t="e">
        <f>IF(ISNUMBER(Regressions!G106),ROUND(Regressions!G106, 1), NA())</f>
        <v>#N/A</v>
      </c>
      <c r="H96" s="418" t="e">
        <f>IF(ISNUMBER(Regressions!H106),ROUND(Regressions!H106, 1), NA())</f>
        <v>#N/A</v>
      </c>
      <c r="I96" s="419" t="e">
        <f>IF(ISNUMBER(Regressions!I106),ROUND(Regressions!I106, 1), NA())</f>
        <v>#N/A</v>
      </c>
      <c r="J96" s="420" t="e">
        <f>IF(ISNUMBER(Regressions!J106),ROUND(Regressions!J106, 1), NA())</f>
        <v>#N/A</v>
      </c>
      <c r="K96" s="308" t="e">
        <f>IF(ISNUMBER(Regressions!K106),ROUND(Regressions!K106, 1), NA())</f>
        <v>#N/A</v>
      </c>
      <c r="L96" s="421">
        <f>IF(ISNUMBER(Regressions!L106),ROUND(Regressions!L106, 1), NA())</f>
        <v>56.5</v>
      </c>
      <c r="M96" s="418" t="e">
        <f>IF(ISNUMBER(Regressions!M106),ROUND(Regressions!M106, 1), NA())</f>
        <v>#N/A</v>
      </c>
      <c r="N96" s="422" t="e">
        <f>IF(ISNUMBER(Regressions!N106),ROUND(Regressions!N106, 1), NA())</f>
        <v>#N/A</v>
      </c>
      <c r="O96" s="416" t="e">
        <f>IF(ISNUMBER(Regressions!O106),ROUND(Regressions!O106, 1), NA())</f>
        <v>#N/A</v>
      </c>
      <c r="P96" s="308">
        <f>IF(ISNUMBER(Regressions!P106),ROUND(Regressions!P106, 1), NA())</f>
        <v>62</v>
      </c>
      <c r="Q96" s="423" t="e">
        <f>IF(ISNUMBER(Regressions!Q106),ROUND(Regressions!Q106, 1), NA())</f>
        <v>#N/A</v>
      </c>
      <c r="R96" s="418" t="e">
        <f>IF(ISNUMBER(Regressions!R106),ROUND(Regressions!R106, 1), NA())</f>
        <v>#N/A</v>
      </c>
      <c r="S96" s="419">
        <f>IF(ISNUMBER(Regressions!S106),ROUND(Regressions!S106, 1), NA())</f>
        <v>38</v>
      </c>
    </row>
    <row r="97" x14ac:dyDescent="0.2">
      <c r="A97" s="239" t="str">
        <f>IF(ISBLANK(Regressions!A107), " ", Regressions!A107)</f>
        <v>Costa Rica</v>
      </c>
      <c r="B97" s="234">
        <f>IF(ISBLANK(Regressions!B107), " ", Regressions!B107)</f>
        <v>2008</v>
      </c>
      <c r="C97" s="237" t="str">
        <f>IF(ISBLANK(Regressions!C107), " ", Regressions!C107)</f>
        <v>Secondary</v>
      </c>
      <c r="D97" s="241">
        <f>IF(ISBLANK(Regressions!D107), " ", Regressions!D107)</f>
        <v>408847</v>
      </c>
      <c r="E97" s="416">
        <f>IF(ISNUMBER(Regressions!E107),ROUND(Regressions!E107, 1), NA())</f>
        <v>99.9</v>
      </c>
      <c r="F97" s="308">
        <f>IF(ISNUMBER(Regressions!F107),ROUND(Regressions!F107, 1), NA())</f>
        <v>93.9</v>
      </c>
      <c r="G97" s="417" t="e">
        <f>IF(ISNUMBER(Regressions!G107),ROUND(Regressions!G107, 1), NA())</f>
        <v>#N/A</v>
      </c>
      <c r="H97" s="418" t="e">
        <f>IF(ISNUMBER(Regressions!H107),ROUND(Regressions!H107, 1), NA())</f>
        <v>#N/A</v>
      </c>
      <c r="I97" s="419">
        <f>IF(ISNUMBER(Regressions!I107),ROUND(Regressions!I107, 1), NA())</f>
        <v>6.2</v>
      </c>
      <c r="J97" s="420" t="e">
        <f>IF(ISNUMBER(Regressions!J107),ROUND(Regressions!J107, 1), NA())</f>
        <v>#N/A</v>
      </c>
      <c r="K97" s="308">
        <f>IF(ISNUMBER(Regressions!K107),ROUND(Regressions!K107, 1), NA())</f>
        <v>95</v>
      </c>
      <c r="L97" s="421">
        <f>IF(ISNUMBER(Regressions!L107),ROUND(Regressions!L107, 1), NA())</f>
        <v>58.7</v>
      </c>
      <c r="M97" s="418">
        <f>IF(ISNUMBER(Regressions!M107),ROUND(Regressions!M107, 1), NA())</f>
        <v>36.299999999999997</v>
      </c>
      <c r="N97" s="422">
        <f>IF(ISNUMBER(Regressions!N107),ROUND(Regressions!N107, 1), NA())</f>
        <v>5.0999999999999996</v>
      </c>
      <c r="O97" s="416">
        <f>IF(ISNUMBER(Regressions!O107),ROUND(Regressions!O107, 1), NA())</f>
        <v>90.5</v>
      </c>
      <c r="P97" s="308">
        <f>IF(ISNUMBER(Regressions!P107),ROUND(Regressions!P107, 1), NA())</f>
        <v>63.7</v>
      </c>
      <c r="Q97" s="423" t="e">
        <f>IF(ISNUMBER(Regressions!Q107),ROUND(Regressions!Q107, 1), NA())</f>
        <v>#N/A</v>
      </c>
      <c r="R97" s="418" t="e">
        <f>IF(ISNUMBER(Regressions!R107),ROUND(Regressions!R107, 1), NA())</f>
        <v>#N/A</v>
      </c>
      <c r="S97" s="419">
        <f>IF(ISNUMBER(Regressions!S107),ROUND(Regressions!S107, 1), NA())</f>
        <v>36.299999999999997</v>
      </c>
    </row>
    <row r="98" x14ac:dyDescent="0.2">
      <c r="A98" s="239" t="str">
        <f>IF(ISBLANK(Regressions!A108), " ", Regressions!A108)</f>
        <v>Costa Rica</v>
      </c>
      <c r="B98" s="234">
        <f>IF(ISBLANK(Regressions!B108), " ", Regressions!B108)</f>
        <v>2009</v>
      </c>
      <c r="C98" s="237" t="str">
        <f>IF(ISBLANK(Regressions!C108), " ", Regressions!C108)</f>
        <v>Secondary</v>
      </c>
      <c r="D98" s="241">
        <f>IF(ISBLANK(Regressions!D108), " ", Regressions!D108)</f>
        <v>407025</v>
      </c>
      <c r="E98" s="416">
        <f>IF(ISNUMBER(Regressions!E108),ROUND(Regressions!E108, 1), NA())</f>
        <v>99.9</v>
      </c>
      <c r="F98" s="308">
        <f>IF(ISNUMBER(Regressions!F108),ROUND(Regressions!F108, 1), NA())</f>
        <v>93.9</v>
      </c>
      <c r="G98" s="417" t="e">
        <f>IF(ISNUMBER(Regressions!G108),ROUND(Regressions!G108, 1), NA())</f>
        <v>#N/A</v>
      </c>
      <c r="H98" s="418" t="e">
        <f>IF(ISNUMBER(Regressions!H108),ROUND(Regressions!H108, 1), NA())</f>
        <v>#N/A</v>
      </c>
      <c r="I98" s="419">
        <f>IF(ISNUMBER(Regressions!I108),ROUND(Regressions!I108, 1), NA())</f>
        <v>6.2</v>
      </c>
      <c r="J98" s="420" t="e">
        <f>IF(ISNUMBER(Regressions!J108),ROUND(Regressions!J108, 1), NA())</f>
        <v>#N/A</v>
      </c>
      <c r="K98" s="308">
        <f>IF(ISNUMBER(Regressions!K108),ROUND(Regressions!K108, 1), NA())</f>
        <v>95</v>
      </c>
      <c r="L98" s="421">
        <f>IF(ISNUMBER(Regressions!L108),ROUND(Regressions!L108, 1), NA())</f>
        <v>60.9</v>
      </c>
      <c r="M98" s="418">
        <f>IF(ISNUMBER(Regressions!M108),ROUND(Regressions!M108, 1), NA())</f>
        <v>34</v>
      </c>
      <c r="N98" s="422">
        <f>IF(ISNUMBER(Regressions!N108),ROUND(Regressions!N108, 1), NA())</f>
        <v>5.0999999999999996</v>
      </c>
      <c r="O98" s="416">
        <f>IF(ISNUMBER(Regressions!O108),ROUND(Regressions!O108, 1), NA())</f>
        <v>90.5</v>
      </c>
      <c r="P98" s="308">
        <f>IF(ISNUMBER(Regressions!P108),ROUND(Regressions!P108, 1), NA())</f>
        <v>65.400000000000006</v>
      </c>
      <c r="Q98" s="423" t="e">
        <f>IF(ISNUMBER(Regressions!Q108),ROUND(Regressions!Q108, 1), NA())</f>
        <v>#N/A</v>
      </c>
      <c r="R98" s="418" t="e">
        <f>IF(ISNUMBER(Regressions!R108),ROUND(Regressions!R108, 1), NA())</f>
        <v>#N/A</v>
      </c>
      <c r="S98" s="419">
        <f>IF(ISNUMBER(Regressions!S108),ROUND(Regressions!S108, 1), NA())</f>
        <v>34.6</v>
      </c>
    </row>
    <row r="99" x14ac:dyDescent="0.2">
      <c r="A99" s="239" t="str">
        <f>IF(ISBLANK(Regressions!A109), " ", Regressions!A109)</f>
        <v>Costa Rica</v>
      </c>
      <c r="B99" s="234">
        <f>IF(ISBLANK(Regressions!B109), " ", Regressions!B109)</f>
        <v>2010</v>
      </c>
      <c r="C99" s="237" t="str">
        <f>IF(ISBLANK(Regressions!C109), " ", Regressions!C109)</f>
        <v>Secondary</v>
      </c>
      <c r="D99" s="241">
        <f>IF(ISBLANK(Regressions!D109), " ", Regressions!D109)</f>
        <v>404838</v>
      </c>
      <c r="E99" s="416">
        <f>IF(ISNUMBER(Regressions!E109),ROUND(Regressions!E109, 1), NA())</f>
        <v>99.9</v>
      </c>
      <c r="F99" s="308">
        <f>IF(ISNUMBER(Regressions!F109),ROUND(Regressions!F109, 1), NA())</f>
        <v>93.9</v>
      </c>
      <c r="G99" s="417" t="e">
        <f>IF(ISNUMBER(Regressions!G109),ROUND(Regressions!G109, 1), NA())</f>
        <v>#N/A</v>
      </c>
      <c r="H99" s="418" t="e">
        <f>IF(ISNUMBER(Regressions!H109),ROUND(Regressions!H109, 1), NA())</f>
        <v>#N/A</v>
      </c>
      <c r="I99" s="419">
        <f>IF(ISNUMBER(Regressions!I109),ROUND(Regressions!I109, 1), NA())</f>
        <v>6.2</v>
      </c>
      <c r="J99" s="420" t="e">
        <f>IF(ISNUMBER(Regressions!J109),ROUND(Regressions!J109, 1), NA())</f>
        <v>#N/A</v>
      </c>
      <c r="K99" s="308">
        <f>IF(ISNUMBER(Regressions!K109),ROUND(Regressions!K109, 1), NA())</f>
        <v>95</v>
      </c>
      <c r="L99" s="421">
        <f>IF(ISNUMBER(Regressions!L109),ROUND(Regressions!L109, 1), NA())</f>
        <v>63.1</v>
      </c>
      <c r="M99" s="418">
        <f>IF(ISNUMBER(Regressions!M109),ROUND(Regressions!M109, 1), NA())</f>
        <v>31.8</v>
      </c>
      <c r="N99" s="422">
        <f>IF(ISNUMBER(Regressions!N109),ROUND(Regressions!N109, 1), NA())</f>
        <v>5.0999999999999996</v>
      </c>
      <c r="O99" s="416">
        <f>IF(ISNUMBER(Regressions!O109),ROUND(Regressions!O109, 1), NA())</f>
        <v>90.5</v>
      </c>
      <c r="P99" s="308">
        <f>IF(ISNUMBER(Regressions!P109),ROUND(Regressions!P109, 1), NA())</f>
        <v>67.099999999999994</v>
      </c>
      <c r="Q99" s="423" t="e">
        <f>IF(ISNUMBER(Regressions!Q109),ROUND(Regressions!Q109, 1), NA())</f>
        <v>#N/A</v>
      </c>
      <c r="R99" s="418" t="e">
        <f>IF(ISNUMBER(Regressions!R109),ROUND(Regressions!R109, 1), NA())</f>
        <v>#N/A</v>
      </c>
      <c r="S99" s="419">
        <f>IF(ISNUMBER(Regressions!S109),ROUND(Regressions!S109, 1), NA())</f>
        <v>32.9</v>
      </c>
    </row>
    <row r="100" x14ac:dyDescent="0.2">
      <c r="A100" s="239" t="str">
        <f>IF(ISBLANK(Regressions!A110), " ", Regressions!A110)</f>
        <v>Costa Rica</v>
      </c>
      <c r="B100" s="234">
        <f>IF(ISBLANK(Regressions!B110), " ", Regressions!B110)</f>
        <v>2011</v>
      </c>
      <c r="C100" s="237" t="str">
        <f>IF(ISBLANK(Regressions!C110), " ", Regressions!C110)</f>
        <v>Secondary</v>
      </c>
      <c r="D100" s="241">
        <f>IF(ISBLANK(Regressions!D110), " ", Regressions!D110)</f>
        <v>401139</v>
      </c>
      <c r="E100" s="416">
        <f>IF(ISNUMBER(Regressions!E110),ROUND(Regressions!E110, 1), NA())</f>
        <v>99.9</v>
      </c>
      <c r="F100" s="308">
        <f>IF(ISNUMBER(Regressions!F110),ROUND(Regressions!F110, 1), NA())</f>
        <v>93.9</v>
      </c>
      <c r="G100" s="417" t="e">
        <f>IF(ISNUMBER(Regressions!G110),ROUND(Regressions!G110, 1), NA())</f>
        <v>#N/A</v>
      </c>
      <c r="H100" s="418" t="e">
        <f>IF(ISNUMBER(Regressions!H110),ROUND(Regressions!H110, 1), NA())</f>
        <v>#N/A</v>
      </c>
      <c r="I100" s="419">
        <f>IF(ISNUMBER(Regressions!I110),ROUND(Regressions!I110, 1), NA())</f>
        <v>6.2</v>
      </c>
      <c r="J100" s="420" t="e">
        <f>IF(ISNUMBER(Regressions!J110),ROUND(Regressions!J110, 1), NA())</f>
        <v>#N/A</v>
      </c>
      <c r="K100" s="308">
        <f>IF(ISNUMBER(Regressions!K110),ROUND(Regressions!K110, 1), NA())</f>
        <v>95</v>
      </c>
      <c r="L100" s="421">
        <f>IF(ISNUMBER(Regressions!L110),ROUND(Regressions!L110, 1), NA())</f>
        <v>65.400000000000006</v>
      </c>
      <c r="M100" s="418">
        <f>IF(ISNUMBER(Regressions!M110),ROUND(Regressions!M110, 1), NA())</f>
        <v>29.6</v>
      </c>
      <c r="N100" s="422">
        <f>IF(ISNUMBER(Regressions!N110),ROUND(Regressions!N110, 1), NA())</f>
        <v>5.0999999999999996</v>
      </c>
      <c r="O100" s="416">
        <f>IF(ISNUMBER(Regressions!O110),ROUND(Regressions!O110, 1), NA())</f>
        <v>90.5</v>
      </c>
      <c r="P100" s="308">
        <f>IF(ISNUMBER(Regressions!P110),ROUND(Regressions!P110, 1), NA())</f>
        <v>68.8</v>
      </c>
      <c r="Q100" s="423" t="e">
        <f>IF(ISNUMBER(Regressions!Q110),ROUND(Regressions!Q110, 1), NA())</f>
        <v>#N/A</v>
      </c>
      <c r="R100" s="418" t="e">
        <f>IF(ISNUMBER(Regressions!R110),ROUND(Regressions!R110, 1), NA())</f>
        <v>#N/A</v>
      </c>
      <c r="S100" s="419">
        <f>IF(ISNUMBER(Regressions!S110),ROUND(Regressions!S110, 1), NA())</f>
        <v>31.2</v>
      </c>
    </row>
    <row r="101" x14ac:dyDescent="0.2">
      <c r="A101" s="239" t="str">
        <f>IF(ISBLANK(Regressions!A111), " ", Regressions!A111)</f>
        <v>Costa Rica</v>
      </c>
      <c r="B101" s="234">
        <f>IF(ISBLANK(Regressions!B111), " ", Regressions!B111)</f>
        <v>2012</v>
      </c>
      <c r="C101" s="237" t="str">
        <f>IF(ISBLANK(Regressions!C111), " ", Regressions!C111)</f>
        <v>Secondary</v>
      </c>
      <c r="D101" s="241">
        <f>IF(ISBLANK(Regressions!D111), " ", Regressions!D111)</f>
        <v>396244</v>
      </c>
      <c r="E101" s="416">
        <f>IF(ISNUMBER(Regressions!E111),ROUND(Regressions!E111, 1), NA())</f>
        <v>99.9</v>
      </c>
      <c r="F101" s="308">
        <f>IF(ISNUMBER(Regressions!F111),ROUND(Regressions!F111, 1), NA())</f>
        <v>93.9</v>
      </c>
      <c r="G101" s="417">
        <f>IF(ISNUMBER(Regressions!G111),ROUND(Regressions!G111, 1), NA())</f>
        <v>78</v>
      </c>
      <c r="H101" s="418">
        <f>IF(ISNUMBER(Regressions!H111),ROUND(Regressions!H111, 1), NA())</f>
        <v>15.8</v>
      </c>
      <c r="I101" s="419">
        <f>IF(ISNUMBER(Regressions!I111),ROUND(Regressions!I111, 1), NA())</f>
        <v>6.2</v>
      </c>
      <c r="J101" s="420" t="e">
        <f>IF(ISNUMBER(Regressions!J111),ROUND(Regressions!J111, 1), NA())</f>
        <v>#N/A</v>
      </c>
      <c r="K101" s="308">
        <f>IF(ISNUMBER(Regressions!K111),ROUND(Regressions!K111, 1), NA())</f>
        <v>95</v>
      </c>
      <c r="L101" s="421">
        <f>IF(ISNUMBER(Regressions!L111),ROUND(Regressions!L111, 1), NA())</f>
        <v>67.599999999999994</v>
      </c>
      <c r="M101" s="418">
        <f>IF(ISNUMBER(Regressions!M111),ROUND(Regressions!M111, 1), NA())</f>
        <v>27.4</v>
      </c>
      <c r="N101" s="422">
        <f>IF(ISNUMBER(Regressions!N111),ROUND(Regressions!N111, 1), NA())</f>
        <v>5.0999999999999996</v>
      </c>
      <c r="O101" s="416">
        <f>IF(ISNUMBER(Regressions!O111),ROUND(Regressions!O111, 1), NA())</f>
        <v>90.5</v>
      </c>
      <c r="P101" s="308">
        <f>IF(ISNUMBER(Regressions!P111),ROUND(Regressions!P111, 1), NA())</f>
        <v>70.5</v>
      </c>
      <c r="Q101" s="423">
        <f>IF(ISNUMBER(Regressions!Q111),ROUND(Regressions!Q111, 1), NA())</f>
        <v>70.5</v>
      </c>
      <c r="R101" s="418">
        <f>IF(ISNUMBER(Regressions!R111),ROUND(Regressions!R111, 1), NA())</f>
        <v>0</v>
      </c>
      <c r="S101" s="419">
        <f>IF(ISNUMBER(Regressions!S111),ROUND(Regressions!S111, 1), NA())</f>
        <v>29.5</v>
      </c>
    </row>
    <row r="102" x14ac:dyDescent="0.2">
      <c r="A102" s="239" t="str">
        <f>IF(ISBLANK(Regressions!A112), " ", Regressions!A112)</f>
        <v>Costa Rica</v>
      </c>
      <c r="B102" s="234">
        <f>IF(ISBLANK(Regressions!B112), " ", Regressions!B112)</f>
        <v>2013</v>
      </c>
      <c r="C102" s="237" t="str">
        <f>IF(ISBLANK(Regressions!C112), " ", Regressions!C112)</f>
        <v>Secondary</v>
      </c>
      <c r="D102" s="241">
        <f>IF(ISBLANK(Regressions!D112), " ", Regressions!D112)</f>
        <v>390165</v>
      </c>
      <c r="E102" s="416">
        <f>IF(ISNUMBER(Regressions!E112),ROUND(Regressions!E112, 1), NA())</f>
        <v>99.9</v>
      </c>
      <c r="F102" s="308">
        <f>IF(ISNUMBER(Regressions!F112),ROUND(Regressions!F112, 1), NA())</f>
        <v>93.9</v>
      </c>
      <c r="G102" s="417">
        <f>IF(ISNUMBER(Regressions!G112),ROUND(Regressions!G112, 1), NA())</f>
        <v>78</v>
      </c>
      <c r="H102" s="418">
        <f>IF(ISNUMBER(Regressions!H112),ROUND(Regressions!H112, 1), NA())</f>
        <v>15.8</v>
      </c>
      <c r="I102" s="419">
        <f>IF(ISNUMBER(Regressions!I112),ROUND(Regressions!I112, 1), NA())</f>
        <v>6.2</v>
      </c>
      <c r="J102" s="420" t="e">
        <f>IF(ISNUMBER(Regressions!J112),ROUND(Regressions!J112, 1), NA())</f>
        <v>#N/A</v>
      </c>
      <c r="K102" s="308">
        <f>IF(ISNUMBER(Regressions!K112),ROUND(Regressions!K112, 1), NA())</f>
        <v>95</v>
      </c>
      <c r="L102" s="421">
        <f>IF(ISNUMBER(Regressions!L112),ROUND(Regressions!L112, 1), NA())</f>
        <v>69.8</v>
      </c>
      <c r="M102" s="418">
        <f>IF(ISNUMBER(Regressions!M112),ROUND(Regressions!M112, 1), NA())</f>
        <v>25.1</v>
      </c>
      <c r="N102" s="422">
        <f>IF(ISNUMBER(Regressions!N112),ROUND(Regressions!N112, 1), NA())</f>
        <v>5.0999999999999996</v>
      </c>
      <c r="O102" s="416">
        <f>IF(ISNUMBER(Regressions!O112),ROUND(Regressions!O112, 1), NA())</f>
        <v>90.5</v>
      </c>
      <c r="P102" s="308">
        <f>IF(ISNUMBER(Regressions!P112),ROUND(Regressions!P112, 1), NA())</f>
        <v>72.2</v>
      </c>
      <c r="Q102" s="423">
        <f>IF(ISNUMBER(Regressions!Q112),ROUND(Regressions!Q112, 1), NA())</f>
        <v>72.2</v>
      </c>
      <c r="R102" s="418">
        <f>IF(ISNUMBER(Regressions!R112),ROUND(Regressions!R112, 1), NA())</f>
        <v>0</v>
      </c>
      <c r="S102" s="419">
        <f>IF(ISNUMBER(Regressions!S112),ROUND(Regressions!S112, 1), NA())</f>
        <v>27.8</v>
      </c>
    </row>
    <row r="103" x14ac:dyDescent="0.2">
      <c r="A103" s="239" t="str">
        <f>IF(ISBLANK(Regressions!A113), " ", Regressions!A113)</f>
        <v>Costa Rica</v>
      </c>
      <c r="B103" s="234">
        <f>IF(ISBLANK(Regressions!B113), " ", Regressions!B113)</f>
        <v>2014</v>
      </c>
      <c r="C103" s="237" t="str">
        <f>IF(ISBLANK(Regressions!C113), " ", Regressions!C113)</f>
        <v>Secondary</v>
      </c>
      <c r="D103" s="241">
        <f>IF(ISBLANK(Regressions!D113), " ", Regressions!D113)</f>
        <v>382485</v>
      </c>
      <c r="E103" s="416">
        <f>IF(ISNUMBER(Regressions!E113),ROUND(Regressions!E113, 1), NA())</f>
        <v>99.9</v>
      </c>
      <c r="F103" s="308">
        <f>IF(ISNUMBER(Regressions!F113),ROUND(Regressions!F113, 1), NA())</f>
        <v>93.9</v>
      </c>
      <c r="G103" s="417">
        <f>IF(ISNUMBER(Regressions!G113),ROUND(Regressions!G113, 1), NA())</f>
        <v>78</v>
      </c>
      <c r="H103" s="418">
        <f>IF(ISNUMBER(Regressions!H113),ROUND(Regressions!H113, 1), NA())</f>
        <v>15.8</v>
      </c>
      <c r="I103" s="419">
        <f>IF(ISNUMBER(Regressions!I113),ROUND(Regressions!I113, 1), NA())</f>
        <v>6.2</v>
      </c>
      <c r="J103" s="420" t="e">
        <f>IF(ISNUMBER(Regressions!J113),ROUND(Regressions!J113, 1), NA())</f>
        <v>#N/A</v>
      </c>
      <c r="K103" s="308">
        <f>IF(ISNUMBER(Regressions!K113),ROUND(Regressions!K113, 1), NA())</f>
        <v>95</v>
      </c>
      <c r="L103" s="421">
        <f>IF(ISNUMBER(Regressions!L113),ROUND(Regressions!L113, 1), NA())</f>
        <v>72</v>
      </c>
      <c r="M103" s="418">
        <f>IF(ISNUMBER(Regressions!M113),ROUND(Regressions!M113, 1), NA())</f>
        <v>22.9</v>
      </c>
      <c r="N103" s="422">
        <f>IF(ISNUMBER(Regressions!N113),ROUND(Regressions!N113, 1), NA())</f>
        <v>5.0999999999999996</v>
      </c>
      <c r="O103" s="416">
        <f>IF(ISNUMBER(Regressions!O113),ROUND(Regressions!O113, 1), NA())</f>
        <v>90.5</v>
      </c>
      <c r="P103" s="308">
        <f>IF(ISNUMBER(Regressions!P113),ROUND(Regressions!P113, 1), NA())</f>
        <v>73.900000000000006</v>
      </c>
      <c r="Q103" s="423">
        <f>IF(ISNUMBER(Regressions!Q113),ROUND(Regressions!Q113, 1), NA())</f>
        <v>73.900000000000006</v>
      </c>
      <c r="R103" s="418">
        <f>IF(ISNUMBER(Regressions!R113),ROUND(Regressions!R113, 1), NA())</f>
        <v>0</v>
      </c>
      <c r="S103" s="419">
        <f>IF(ISNUMBER(Regressions!S113),ROUND(Regressions!S113, 1), NA())</f>
        <v>26.1</v>
      </c>
    </row>
    <row r="104" x14ac:dyDescent="0.2">
      <c r="A104" s="239" t="str">
        <f>IF(ISBLANK(Regressions!A114), " ", Regressions!A114)</f>
        <v>Costa Rica</v>
      </c>
      <c r="B104" s="234">
        <f>IF(ISBLANK(Regressions!B114), " ", Regressions!B114)</f>
        <v>2015</v>
      </c>
      <c r="C104" s="237" t="str">
        <f>IF(ISBLANK(Regressions!C114), " ", Regressions!C114)</f>
        <v>Secondary</v>
      </c>
      <c r="D104" s="241">
        <f>IF(ISBLANK(Regressions!D114), " ", Regressions!D114)</f>
        <v>373927</v>
      </c>
      <c r="E104" s="416">
        <f>IF(ISNUMBER(Regressions!E114),ROUND(Regressions!E114, 1), NA())</f>
        <v>99.9</v>
      </c>
      <c r="F104" s="308">
        <f>IF(ISNUMBER(Regressions!F114),ROUND(Regressions!F114, 1), NA())</f>
        <v>93.9</v>
      </c>
      <c r="G104" s="417">
        <f>IF(ISNUMBER(Regressions!G114),ROUND(Regressions!G114, 1), NA())</f>
        <v>78</v>
      </c>
      <c r="H104" s="418">
        <f>IF(ISNUMBER(Regressions!H114),ROUND(Regressions!H114, 1), NA())</f>
        <v>15.8</v>
      </c>
      <c r="I104" s="419">
        <f>IF(ISNUMBER(Regressions!I114),ROUND(Regressions!I114, 1), NA())</f>
        <v>6.2</v>
      </c>
      <c r="J104" s="420" t="e">
        <f>IF(ISNUMBER(Regressions!J114),ROUND(Regressions!J114, 1), NA())</f>
        <v>#N/A</v>
      </c>
      <c r="K104" s="308">
        <f>IF(ISNUMBER(Regressions!K114),ROUND(Regressions!K114, 1), NA())</f>
        <v>95</v>
      </c>
      <c r="L104" s="421">
        <f>IF(ISNUMBER(Regressions!L114),ROUND(Regressions!L114, 1), NA())</f>
        <v>74.2</v>
      </c>
      <c r="M104" s="418">
        <f>IF(ISNUMBER(Regressions!M114),ROUND(Regressions!M114, 1), NA())</f>
        <v>20.7</v>
      </c>
      <c r="N104" s="422">
        <f>IF(ISNUMBER(Regressions!N114),ROUND(Regressions!N114, 1), NA())</f>
        <v>5.0999999999999996</v>
      </c>
      <c r="O104" s="416">
        <f>IF(ISNUMBER(Regressions!O114),ROUND(Regressions!O114, 1), NA())</f>
        <v>90.5</v>
      </c>
      <c r="P104" s="308">
        <f>IF(ISNUMBER(Regressions!P114),ROUND(Regressions!P114, 1), NA())</f>
        <v>75.599999999999994</v>
      </c>
      <c r="Q104" s="423">
        <f>IF(ISNUMBER(Regressions!Q114),ROUND(Regressions!Q114, 1), NA())</f>
        <v>75.599999999999994</v>
      </c>
      <c r="R104" s="418">
        <f>IF(ISNUMBER(Regressions!R114),ROUND(Regressions!R114, 1), NA())</f>
        <v>0</v>
      </c>
      <c r="S104" s="419">
        <f>IF(ISNUMBER(Regressions!S114),ROUND(Regressions!S114, 1), NA())</f>
        <v>24.4</v>
      </c>
    </row>
    <row r="105" x14ac:dyDescent="0.2">
      <c r="A105" s="393" t="str">
        <f>IF(ISBLANK(Regressions!A115), " ", Regressions!A115)</f>
        <v>Costa Rica</v>
      </c>
      <c r="B105" s="394">
        <f>IF(ISBLANK(Regressions!B115), " ", Regressions!B115)</f>
        <v>2016</v>
      </c>
      <c r="C105" s="395" t="str">
        <f>IF(ISBLANK(Regressions!C115), " ", Regressions!C115)</f>
        <v>Secondary</v>
      </c>
      <c r="D105" s="396">
        <f>IF(ISBLANK(Regressions!D115), " ", Regressions!D115)</f>
        <v>367188</v>
      </c>
      <c r="E105" s="424">
        <f>IF(ISNUMBER(Regressions!E115),ROUND(Regressions!E115, 1), NA())</f>
        <v>99.9</v>
      </c>
      <c r="F105" s="309">
        <f>IF(ISNUMBER(Regressions!F115),ROUND(Regressions!F115, 1), NA())</f>
        <v>93.9</v>
      </c>
      <c r="G105" s="425">
        <f>IF(ISNUMBER(Regressions!G115),ROUND(Regressions!G115, 1), NA())</f>
        <v>78</v>
      </c>
      <c r="H105" s="426">
        <f>IF(ISNUMBER(Regressions!H115),ROUND(Regressions!H115, 1), NA())</f>
        <v>15.8</v>
      </c>
      <c r="I105" s="427">
        <f>IF(ISNUMBER(Regressions!I115),ROUND(Regressions!I115, 1), NA())</f>
        <v>6.2</v>
      </c>
      <c r="J105" s="428" t="e">
        <f>IF(ISNUMBER(Regressions!J115),ROUND(Regressions!J115, 1), NA())</f>
        <v>#N/A</v>
      </c>
      <c r="K105" s="309">
        <f>IF(ISNUMBER(Regressions!K115),ROUND(Regressions!K115, 1), NA())</f>
        <v>95</v>
      </c>
      <c r="L105" s="429">
        <f>IF(ISNUMBER(Regressions!L115),ROUND(Regressions!L115, 1), NA())</f>
        <v>76.5</v>
      </c>
      <c r="M105" s="426">
        <f>IF(ISNUMBER(Regressions!M115),ROUND(Regressions!M115, 1), NA())</f>
        <v>18.5</v>
      </c>
      <c r="N105" s="430">
        <f>IF(ISNUMBER(Regressions!N115),ROUND(Regressions!N115, 1), NA())</f>
        <v>5.0999999999999996</v>
      </c>
      <c r="O105" s="424">
        <f>IF(ISNUMBER(Regressions!O115),ROUND(Regressions!O115, 1), NA())</f>
        <v>90.5</v>
      </c>
      <c r="P105" s="309">
        <f>IF(ISNUMBER(Regressions!P115),ROUND(Regressions!P115, 1), NA())</f>
        <v>77.3</v>
      </c>
      <c r="Q105" s="431">
        <f>IF(ISNUMBER(Regressions!Q115),ROUND(Regressions!Q115, 1), NA())</f>
        <v>75.599999999999994</v>
      </c>
      <c r="R105" s="426">
        <f>IF(ISNUMBER(Regressions!R115),ROUND(Regressions!R115, 1), NA())</f>
        <v>1.7</v>
      </c>
      <c r="S105" s="427">
        <f>IF(ISNUMBER(Regressions!S115),ROUND(Regressions!S115, 1), NA())</f>
        <v>22.7</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89"/>
      <c r="I1" s="589"/>
      <c r="J1" s="589"/>
      <c r="K1" s="589"/>
      <c r="L1" s="589"/>
      <c r="M1" s="589"/>
      <c r="N1" s="589"/>
      <c r="O1" s="589"/>
      <c r="P1" s="589"/>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81.81</v>
      </c>
      <c r="D4"/>
      <c r="E4"/>
      <c r="F4"/>
      <c r="G4">
        <v>85.03</v>
      </c>
      <c r="H4">
        <v>78.02</v>
      </c>
      <c r="I4" s="69"/>
      <c r="J4" s="67" t="s">
        <v>35</v>
      </c>
      <c r="K4">
        <v>2016</v>
      </c>
      <c r="L4">
        <v>69.609573889999993</v>
      </c>
      <c r="M4"/>
      <c r="N4"/>
      <c r="O4">
        <v>88.678549480000001</v>
      </c>
      <c r="P4">
        <v>68.398150639999997</v>
      </c>
      <c r="Q4">
        <v>76.466181230000004</v>
      </c>
      <c r="R4" s="66"/>
      <c r="S4" s="67" t="s">
        <v>35</v>
      </c>
      <c r="T4">
        <v>2016</v>
      </c>
      <c r="U4">
        <v>70.160445569999993</v>
      </c>
      <c r="V4"/>
      <c r="W4"/>
      <c r="X4"/>
      <c r="Y4">
        <v>67.795226540000002</v>
      </c>
      <c r="Z4">
        <v>75.55</v>
      </c>
      <c r="AA4" s="66"/>
      <c r="AB4" s="66"/>
      <c r="AC4" s="66"/>
      <c r="AD4" s="66"/>
      <c r="AE4" s="66"/>
      <c r="AF4" s="66"/>
      <c r="AG4" s="66"/>
    </row>
    <row r="5" ht="15.75" x14ac:dyDescent="0.25">
      <c r="A5" s="67" t="s">
        <v>36</v>
      </c>
      <c r="B5">
        <v>2016</v>
      </c>
      <c r="C5">
        <v>8.1797761290000004</v>
      </c>
      <c r="D5">
        <v>96.597246130000002</v>
      </c>
      <c r="E5">
        <v>100</v>
      </c>
      <c r="F5">
        <v>97.676900000000003</v>
      </c>
      <c r="G5">
        <v>3.4779291200000002</v>
      </c>
      <c r="H5">
        <v>15.83</v>
      </c>
      <c r="I5" s="69"/>
      <c r="J5" s="67" t="s">
        <v>36</v>
      </c>
      <c r="K5">
        <v>2016</v>
      </c>
      <c r="L5">
        <v>20.290890480000002</v>
      </c>
      <c r="M5"/>
      <c r="N5"/>
      <c r="O5">
        <v>8.6108673150000001</v>
      </c>
      <c r="P5">
        <v>20.535182689999999</v>
      </c>
      <c r="Q5">
        <v>18.483818769999999</v>
      </c>
      <c r="R5" s="66"/>
      <c r="S5" s="67" t="s">
        <v>36</v>
      </c>
      <c r="T5">
        <v>2016</v>
      </c>
      <c r="U5">
        <v>0</v>
      </c>
      <c r="V5"/>
      <c r="W5"/>
      <c r="X5">
        <v>87.30618235</v>
      </c>
      <c r="Y5">
        <v>0</v>
      </c>
      <c r="Z5">
        <v>1.7440405240000001</v>
      </c>
      <c r="AA5" s="66"/>
      <c r="AB5" s="66"/>
      <c r="AC5" s="66"/>
      <c r="AD5" s="66"/>
      <c r="AE5" s="66"/>
      <c r="AF5" s="66"/>
      <c r="AG5" s="66"/>
    </row>
    <row r="6" s="46" customFormat="true" ht="15.75" x14ac:dyDescent="0.25">
      <c r="A6" s="67" t="s">
        <v>37</v>
      </c>
      <c r="B6">
        <v>2016</v>
      </c>
      <c r="C6">
        <v>10.010223870000001</v>
      </c>
      <c r="D6">
        <v>3.402753873</v>
      </c>
      <c r="E6">
        <v>0</v>
      </c>
      <c r="F6">
        <v>2.3231000000000002</v>
      </c>
      <c r="G6">
        <v>11.49207088</v>
      </c>
      <c r="H6">
        <v>6.15</v>
      </c>
      <c r="I6" s="69"/>
      <c r="J6" s="67" t="s">
        <v>37</v>
      </c>
      <c r="K6">
        <v>2016</v>
      </c>
      <c r="L6">
        <v>10.09953563</v>
      </c>
      <c r="M6"/>
      <c r="N6"/>
      <c r="O6">
        <v>2.7105832009999999</v>
      </c>
      <c r="P6">
        <v>11.06666667</v>
      </c>
      <c r="Q6">
        <v>5.05</v>
      </c>
      <c r="R6" s="65"/>
      <c r="S6" s="67" t="s">
        <v>37</v>
      </c>
      <c r="T6">
        <v>2016</v>
      </c>
      <c r="U6">
        <v>29.83955443</v>
      </c>
      <c r="V6"/>
      <c r="W6"/>
      <c r="X6">
        <v>12.69381765</v>
      </c>
      <c r="Y6">
        <v>32.204773459999998</v>
      </c>
      <c r="Z6">
        <v>22.705959480000001</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223</v>
      </c>
      <c r="F13" s="80" t="s">
        <v>103</v>
      </c>
      <c r="G13" s="80" t="s">
        <v>104</v>
      </c>
      <c r="H13" s="80" t="s">
        <v>105</v>
      </c>
      <c r="I13" s="80" t="s">
        <v>106</v>
      </c>
      <c r="J13" s="80" t="s">
        <v>224</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1049921</v>
      </c>
      <c r="E14">
        <v>99.738725663791413</v>
      </c>
      <c r="F14">
        <v>91.068935835586359</v>
      </c>
      <c r="G14"/>
      <c r="H14"/>
      <c r="I14">
        <v>8.931064164413641</v>
      </c>
      <c r="J14"/>
      <c r="K14"/>
      <c r="L14">
        <v>46.542622090990342</v>
      </c>
      <c r="M14"/>
      <c r="N14"/>
      <c r="O14"/>
      <c r="P14">
        <v>54.092927478808633</v>
      </c>
      <c r="Q14"/>
      <c r="R14"/>
      <c r="S14">
        <v>45.907072521191367</v>
      </c>
      <c r="T14" s="126"/>
    </row>
    <row r="15" s="78" customFormat="true" ht="15.75" x14ac:dyDescent="0.25">
      <c r="A15" s="125" t="s">
        <v>180</v>
      </c>
      <c r="B15">
        <v>2001</v>
      </c>
      <c r="C15" s="127" t="s">
        <v>7</v>
      </c>
      <c r="D15">
        <v>1053852</v>
      </c>
      <c r="E15">
        <v>99.738725663791413</v>
      </c>
      <c r="F15">
        <v>91.068935835586359</v>
      </c>
      <c r="G15"/>
      <c r="H15"/>
      <c r="I15">
        <v>8.931064164413641</v>
      </c>
      <c r="J15"/>
      <c r="K15"/>
      <c r="L15">
        <v>46.542622090990335</v>
      </c>
      <c r="M15"/>
      <c r="N15"/>
      <c r="O15"/>
      <c r="P15">
        <v>54.092927478808633</v>
      </c>
      <c r="Q15"/>
      <c r="R15"/>
      <c r="S15">
        <v>45.907072521191367</v>
      </c>
      <c r="T15" s="126"/>
    </row>
    <row r="16" s="78" customFormat="true" ht="15.75" x14ac:dyDescent="0.25">
      <c r="A16" s="125" t="s">
        <v>180</v>
      </c>
      <c r="B16">
        <v>2002</v>
      </c>
      <c r="C16" s="127" t="s">
        <v>7</v>
      </c>
      <c r="D16">
        <v>1055362</v>
      </c>
      <c r="E16">
        <v>99.738725663791413</v>
      </c>
      <c r="F16">
        <v>91.068935835586359</v>
      </c>
      <c r="G16"/>
      <c r="H16"/>
      <c r="I16">
        <v>8.931064164413641</v>
      </c>
      <c r="J16"/>
      <c r="K16"/>
      <c r="L16">
        <v>48.080418877484135</v>
      </c>
      <c r="M16"/>
      <c r="N16"/>
      <c r="O16"/>
      <c r="P16">
        <v>55.164095351309697</v>
      </c>
      <c r="Q16"/>
      <c r="R16"/>
      <c r="S16">
        <v>44.835904648690303</v>
      </c>
      <c r="T16" s="126"/>
    </row>
    <row r="17" s="78" customFormat="true" ht="15.75" x14ac:dyDescent="0.25">
      <c r="A17" s="125" t="s">
        <v>180</v>
      </c>
      <c r="B17">
        <v>2003</v>
      </c>
      <c r="C17" s="127" t="s">
        <v>7</v>
      </c>
      <c r="D17">
        <v>1054350</v>
      </c>
      <c r="E17">
        <v>99.738725663791413</v>
      </c>
      <c r="F17">
        <v>91.068935835586359</v>
      </c>
      <c r="G17"/>
      <c r="H17"/>
      <c r="I17">
        <v>8.931064164413641</v>
      </c>
      <c r="J17"/>
      <c r="K17"/>
      <c r="L17">
        <v>49.61821566397748</v>
      </c>
      <c r="M17"/>
      <c r="N17"/>
      <c r="O17"/>
      <c r="P17">
        <v>56.235263223810762</v>
      </c>
      <c r="Q17"/>
      <c r="R17"/>
      <c r="S17">
        <v>43.764736776189238</v>
      </c>
      <c r="T17" s="126"/>
    </row>
    <row r="18" s="78" customFormat="true" ht="15.75" x14ac:dyDescent="0.25">
      <c r="A18" s="125" t="s">
        <v>180</v>
      </c>
      <c r="B18">
        <v>2004</v>
      </c>
      <c r="C18" s="127" t="s">
        <v>7</v>
      </c>
      <c r="D18">
        <v>1050534</v>
      </c>
      <c r="E18">
        <v>99.738725663791413</v>
      </c>
      <c r="F18">
        <v>91.068935835586359</v>
      </c>
      <c r="G18"/>
      <c r="H18"/>
      <c r="I18">
        <v>8.931064164413641</v>
      </c>
      <c r="J18"/>
      <c r="K18"/>
      <c r="L18">
        <v>51.15601245047128</v>
      </c>
      <c r="M18"/>
      <c r="N18"/>
      <c r="O18"/>
      <c r="P18">
        <v>57.306431096311826</v>
      </c>
      <c r="Q18"/>
      <c r="R18"/>
      <c r="S18">
        <v>42.693568903688174</v>
      </c>
      <c r="T18" s="126"/>
    </row>
    <row r="19" s="78" customFormat="true" ht="15.75" x14ac:dyDescent="0.25">
      <c r="A19" s="125" t="s">
        <v>180</v>
      </c>
      <c r="B19">
        <v>2005</v>
      </c>
      <c r="C19" s="127" t="s">
        <v>7</v>
      </c>
      <c r="D19">
        <v>1043776</v>
      </c>
      <c r="E19">
        <v>99.738725663791413</v>
      </c>
      <c r="F19">
        <v>90.979005860016741</v>
      </c>
      <c r="G19"/>
      <c r="H19"/>
      <c r="I19">
        <v>9.0209941399832587</v>
      </c>
      <c r="J19"/>
      <c r="K19"/>
      <c r="L19">
        <v>52.69380923696508</v>
      </c>
      <c r="M19"/>
      <c r="N19"/>
      <c r="O19"/>
      <c r="P19">
        <v>58.37759896881289</v>
      </c>
      <c r="Q19"/>
      <c r="R19"/>
      <c r="S19">
        <v>41.62240103118711</v>
      </c>
      <c r="T19" s="126"/>
    </row>
    <row r="20" s="78" customFormat="true" ht="15.75" x14ac:dyDescent="0.25">
      <c r="A20" s="125" t="s">
        <v>180</v>
      </c>
      <c r="B20">
        <v>2006</v>
      </c>
      <c r="C20" s="127" t="s">
        <v>7</v>
      </c>
      <c r="D20">
        <v>1036897</v>
      </c>
      <c r="E20">
        <v>99.738725663791413</v>
      </c>
      <c r="F20">
        <v>90.889075884447095</v>
      </c>
      <c r="G20"/>
      <c r="H20"/>
      <c r="I20">
        <v>9.1109241155529048</v>
      </c>
      <c r="J20"/>
      <c r="K20"/>
      <c r="L20">
        <v>54.231606023458426</v>
      </c>
      <c r="M20"/>
      <c r="N20"/>
      <c r="O20"/>
      <c r="P20">
        <v>59.448766841313955</v>
      </c>
      <c r="Q20"/>
      <c r="R20"/>
      <c r="S20">
        <v>40.551233158686045</v>
      </c>
      <c r="T20" s="126"/>
    </row>
    <row r="21" s="78" customFormat="true" ht="15.75" x14ac:dyDescent="0.25">
      <c r="A21" s="125" t="s">
        <v>180</v>
      </c>
      <c r="B21">
        <v>2007</v>
      </c>
      <c r="C21" s="127" t="s">
        <v>7</v>
      </c>
      <c r="D21">
        <v>1026952</v>
      </c>
      <c r="E21">
        <v>99.738725663791413</v>
      </c>
      <c r="F21">
        <v>90.799145908877449</v>
      </c>
      <c r="G21"/>
      <c r="H21"/>
      <c r="I21">
        <v>9.2008540911225509</v>
      </c>
      <c r="J21"/>
      <c r="K21"/>
      <c r="L21">
        <v>55.769402809952226</v>
      </c>
      <c r="M21"/>
      <c r="N21"/>
      <c r="O21"/>
      <c r="P21">
        <v>60.519934713815019</v>
      </c>
      <c r="Q21"/>
      <c r="R21"/>
      <c r="S21">
        <v>39.480065286184981</v>
      </c>
      <c r="T21" s="126"/>
    </row>
    <row r="22" s="78" customFormat="true" ht="15.75" x14ac:dyDescent="0.25">
      <c r="A22" s="125" t="s">
        <v>180</v>
      </c>
      <c r="B22">
        <v>2008</v>
      </c>
      <c r="C22" s="127" t="s">
        <v>7</v>
      </c>
      <c r="D22">
        <v>1014830</v>
      </c>
      <c r="E22">
        <v>99.738725663791413</v>
      </c>
      <c r="F22">
        <v>90.709215933307831</v>
      </c>
      <c r="G22"/>
      <c r="H22"/>
      <c r="I22">
        <v>9.2907840666921686</v>
      </c>
      <c r="J22"/>
      <c r="K22">
        <v>89.90046437236208</v>
      </c>
      <c r="L22">
        <v>57.307199596446026</v>
      </c>
      <c r="M22">
        <v>32.593264775916055</v>
      </c>
      <c r="N22">
        <v>10.09953562763792</v>
      </c>
      <c r="O22">
        <v>80.147161643827019</v>
      </c>
      <c r="P22">
        <v>61.591102586315628</v>
      </c>
      <c r="Q22"/>
      <c r="R22"/>
      <c r="S22">
        <v>38.408897413684372</v>
      </c>
      <c r="T22" s="126"/>
    </row>
    <row r="23" s="78" customFormat="true" ht="15.75" x14ac:dyDescent="0.25">
      <c r="A23" s="125" t="s">
        <v>180</v>
      </c>
      <c r="B23">
        <v>2009</v>
      </c>
      <c r="C23" s="127" t="s">
        <v>7</v>
      </c>
      <c r="D23">
        <v>1002042</v>
      </c>
      <c r="E23">
        <v>99.738725663791413</v>
      </c>
      <c r="F23">
        <v>90.619285957738185</v>
      </c>
      <c r="G23"/>
      <c r="H23"/>
      <c r="I23">
        <v>9.3807140422618147</v>
      </c>
      <c r="J23"/>
      <c r="K23">
        <v>89.90046437236208</v>
      </c>
      <c r="L23">
        <v>58.844996382939371</v>
      </c>
      <c r="M23">
        <v>31.055467989422709</v>
      </c>
      <c r="N23">
        <v>10.09953562763792</v>
      </c>
      <c r="O23">
        <v>80.147161643827019</v>
      </c>
      <c r="P23">
        <v>62.662270458816693</v>
      </c>
      <c r="Q23"/>
      <c r="R23"/>
      <c r="S23">
        <v>37.337729541183307</v>
      </c>
      <c r="T23" s="126"/>
    </row>
    <row r="24" s="78" customFormat="true" ht="15.75" x14ac:dyDescent="0.25">
      <c r="A24" s="125" t="s">
        <v>180</v>
      </c>
      <c r="B24">
        <v>2010</v>
      </c>
      <c r="C24" s="127" t="s">
        <v>7</v>
      </c>
      <c r="D24">
        <v>990146</v>
      </c>
      <c r="E24">
        <v>99.738725663791413</v>
      </c>
      <c r="F24">
        <v>90.529355982168539</v>
      </c>
      <c r="G24"/>
      <c r="H24"/>
      <c r="I24">
        <v>9.4706440178314608</v>
      </c>
      <c r="J24"/>
      <c r="K24">
        <v>89.90046437236208</v>
      </c>
      <c r="L24">
        <v>60.382793169433171</v>
      </c>
      <c r="M24">
        <v>29.517671202928909</v>
      </c>
      <c r="N24">
        <v>10.09953562763792</v>
      </c>
      <c r="O24">
        <v>80.147161643827019</v>
      </c>
      <c r="P24">
        <v>63.733438331317757</v>
      </c>
      <c r="Q24"/>
      <c r="R24"/>
      <c r="S24">
        <v>36.266561668682243</v>
      </c>
      <c r="T24" s="126"/>
    </row>
    <row r="25" s="78" customFormat="true" ht="15.75" x14ac:dyDescent="0.25">
      <c r="A25" s="125" t="s">
        <v>180</v>
      </c>
      <c r="B25">
        <v>2011</v>
      </c>
      <c r="C25" s="127" t="s">
        <v>7</v>
      </c>
      <c r="D25">
        <v>979371</v>
      </c>
      <c r="E25">
        <v>99.738725663791413</v>
      </c>
      <c r="F25">
        <v>90.439426006598922</v>
      </c>
      <c r="G25"/>
      <c r="H25"/>
      <c r="I25">
        <v>9.5605739934010785</v>
      </c>
      <c r="J25"/>
      <c r="K25">
        <v>89.90046437236208</v>
      </c>
      <c r="L25">
        <v>61.920589955926971</v>
      </c>
      <c r="M25">
        <v>27.979874416435109</v>
      </c>
      <c r="N25">
        <v>10.09953562763792</v>
      </c>
      <c r="O25">
        <v>80.147161643827019</v>
      </c>
      <c r="P25">
        <v>64.804606203818821</v>
      </c>
      <c r="Q25"/>
      <c r="R25"/>
      <c r="S25">
        <v>35.195393796181179</v>
      </c>
      <c r="T25" s="126"/>
    </row>
    <row r="26" s="78" customFormat="true" ht="15.75" x14ac:dyDescent="0.25">
      <c r="A26" s="125" t="s">
        <v>180</v>
      </c>
      <c r="B26">
        <v>2012</v>
      </c>
      <c r="C26" s="127" t="s">
        <v>7</v>
      </c>
      <c r="D26">
        <v>970842</v>
      </c>
      <c r="E26">
        <v>99.738725663791413</v>
      </c>
      <c r="F26">
        <v>90.349496031029275</v>
      </c>
      <c r="G26">
        <v>81.81</v>
      </c>
      <c r="H26">
        <v>8.5394960310292731</v>
      </c>
      <c r="I26">
        <v>9.6505039689707246</v>
      </c>
      <c r="J26"/>
      <c r="K26">
        <v>89.90046437236208</v>
      </c>
      <c r="L26">
        <v>63.458386742420316</v>
      </c>
      <c r="M26">
        <v>26.442077629941764</v>
      </c>
      <c r="N26">
        <v>10.09953562763792</v>
      </c>
      <c r="O26">
        <v>80.147161643827019</v>
      </c>
      <c r="P26">
        <v>65.875774076319885</v>
      </c>
      <c r="Q26">
        <v>65.875774076319885</v>
      </c>
      <c r="R26">
        <v>0</v>
      </c>
      <c r="S26">
        <v>34.124225923680115</v>
      </c>
      <c r="T26" s="126"/>
    </row>
    <row r="27" s="78" customFormat="true" ht="15.75" x14ac:dyDescent="0.25">
      <c r="A27" s="125" t="s">
        <v>180</v>
      </c>
      <c r="B27">
        <v>2013</v>
      </c>
      <c r="C27" s="127" t="s">
        <v>7</v>
      </c>
      <c r="D27">
        <v>963969</v>
      </c>
      <c r="E27">
        <v>99.738725663791413</v>
      </c>
      <c r="F27">
        <v>90.259566055459629</v>
      </c>
      <c r="G27">
        <v>81.81</v>
      </c>
      <c r="H27">
        <v>8.449566055459627</v>
      </c>
      <c r="I27">
        <v>9.7404339445403707</v>
      </c>
      <c r="J27"/>
      <c r="K27">
        <v>89.90046437236208</v>
      </c>
      <c r="L27">
        <v>64.996183528914116</v>
      </c>
      <c r="M27">
        <v>24.904280843447964</v>
      </c>
      <c r="N27">
        <v>10.09953562763792</v>
      </c>
      <c r="O27">
        <v>80.147161643827019</v>
      </c>
      <c r="P27">
        <v>66.94694194882095</v>
      </c>
      <c r="Q27">
        <v>66.94694194882095</v>
      </c>
      <c r="R27">
        <v>0</v>
      </c>
      <c r="S27">
        <v>33.05305805117905</v>
      </c>
      <c r="T27" s="126"/>
    </row>
    <row r="28" s="78" customFormat="true" ht="15.75" x14ac:dyDescent="0.25">
      <c r="A28" s="125" t="s">
        <v>180</v>
      </c>
      <c r="B28">
        <v>2014</v>
      </c>
      <c r="C28" s="127" t="s">
        <v>7</v>
      </c>
      <c r="D28">
        <v>957242</v>
      </c>
      <c r="E28">
        <v>99.738725663791413</v>
      </c>
      <c r="F28">
        <v>90.169636079890012</v>
      </c>
      <c r="G28">
        <v>81.81</v>
      </c>
      <c r="H28">
        <v>8.3596360798900093</v>
      </c>
      <c r="I28">
        <v>9.8303639201099884</v>
      </c>
      <c r="J28"/>
      <c r="K28">
        <v>89.90046437236208</v>
      </c>
      <c r="L28">
        <v>66.533980315407916</v>
      </c>
      <c r="M28">
        <v>23.366484056954164</v>
      </c>
      <c r="N28">
        <v>10.09953562763792</v>
      </c>
      <c r="O28">
        <v>80.147161643827019</v>
      </c>
      <c r="P28">
        <v>68.018109821322014</v>
      </c>
      <c r="Q28">
        <v>68.018109821322014</v>
      </c>
      <c r="R28">
        <v>0</v>
      </c>
      <c r="S28">
        <v>31.981890178677986</v>
      </c>
      <c r="T28" s="126"/>
    </row>
    <row r="29" s="78" customFormat="true" ht="15.75" x14ac:dyDescent="0.25">
      <c r="A29" s="125" t="s">
        <v>180</v>
      </c>
      <c r="B29">
        <v>2015</v>
      </c>
      <c r="C29" s="127" t="s">
        <v>7</v>
      </c>
      <c r="D29">
        <v>949158</v>
      </c>
      <c r="E29">
        <v>99.738725663791413</v>
      </c>
      <c r="F29">
        <v>90.079706104320366</v>
      </c>
      <c r="G29">
        <v>81.81</v>
      </c>
      <c r="H29">
        <v>8.2697061043203632</v>
      </c>
      <c r="I29">
        <v>9.9202938956796345</v>
      </c>
      <c r="J29"/>
      <c r="K29">
        <v>89.90046437236208</v>
      </c>
      <c r="L29">
        <v>68.071777101901262</v>
      </c>
      <c r="M29">
        <v>21.828687270460819</v>
      </c>
      <c r="N29">
        <v>10.09953562763792</v>
      </c>
      <c r="O29">
        <v>80.147161643827019</v>
      </c>
      <c r="P29">
        <v>69.089277693823078</v>
      </c>
      <c r="Q29">
        <v>69.089277693823078</v>
      </c>
      <c r="R29">
        <v>0</v>
      </c>
      <c r="S29">
        <v>30.910722306176922</v>
      </c>
      <c r="T29" s="126"/>
    </row>
    <row r="30" s="78" customFormat="true" ht="15.75" x14ac:dyDescent="0.25">
      <c r="A30" s="125" t="s">
        <v>180</v>
      </c>
      <c r="B30">
        <v>2016</v>
      </c>
      <c r="C30" s="127" t="s">
        <v>7</v>
      </c>
      <c r="D30">
        <v>942860</v>
      </c>
      <c r="E30">
        <v>99.738725663791413</v>
      </c>
      <c r="F30">
        <v>89.989776128750719</v>
      </c>
      <c r="G30">
        <v>81.81</v>
      </c>
      <c r="H30">
        <v>8.1797761287507171</v>
      </c>
      <c r="I30">
        <v>10.010223871249281</v>
      </c>
      <c r="J30"/>
      <c r="K30">
        <v>89.90046437236208</v>
      </c>
      <c r="L30">
        <v>69.609573888395062</v>
      </c>
      <c r="M30">
        <v>20.290890483967019</v>
      </c>
      <c r="N30">
        <v>10.09953562763792</v>
      </c>
      <c r="O30">
        <v>80.147161643827019</v>
      </c>
      <c r="P30">
        <v>70.160445566324142</v>
      </c>
      <c r="Q30">
        <v>70.160445566324142</v>
      </c>
      <c r="R30">
        <v>0</v>
      </c>
      <c r="S30">
        <v>29.839554433675858</v>
      </c>
      <c r="T30" s="126"/>
    </row>
    <row r="31" s="78" customFormat="true" ht="15.75" x14ac:dyDescent="0.25">
      <c r="A31" s="125" t="s">
        <v>180</v>
      </c>
      <c r="B31">
        <v>2000</v>
      </c>
      <c r="C31" s="127" t="s">
        <v>1</v>
      </c>
      <c r="D31">
        <v>619968.00925235753</v>
      </c>
      <c r="E31"/>
      <c r="F31">
        <v>97.08950086058519</v>
      </c>
      <c r="G31"/>
      <c r="H31">
        <v>97.08950086058519</v>
      </c>
      <c r="I31">
        <v>2.9104991394148101</v>
      </c>
      <c r="J31"/>
      <c r="K31"/>
      <c r="L31"/>
      <c r="M31"/>
      <c r="N31"/>
      <c r="O31"/>
      <c r="P31"/>
      <c r="Q31"/>
      <c r="R31"/>
      <c r="S31"/>
      <c r="T31" s="126"/>
    </row>
    <row r="32" s="78" customFormat="true" ht="15.75" x14ac:dyDescent="0.25">
      <c r="A32" s="125" t="s">
        <v>180</v>
      </c>
      <c r="B32">
        <v>2001</v>
      </c>
      <c r="C32" s="127" t="s">
        <v>1</v>
      </c>
      <c r="D32">
        <v>636599.99138626107</v>
      </c>
      <c r="E32"/>
      <c r="F32">
        <v>97.08950086058519</v>
      </c>
      <c r="G32"/>
      <c r="H32">
        <v>97.08950086058519</v>
      </c>
      <c r="I32">
        <v>2.9104991394148101</v>
      </c>
      <c r="J32"/>
      <c r="K32"/>
      <c r="L32"/>
      <c r="M32"/>
      <c r="N32"/>
      <c r="O32"/>
      <c r="P32"/>
      <c r="Q32"/>
      <c r="R32"/>
      <c r="S32"/>
      <c r="T32" s="126"/>
    </row>
    <row r="33" s="78" customFormat="true" ht="15.75" x14ac:dyDescent="0.25">
      <c r="A33" s="125" t="s">
        <v>180</v>
      </c>
      <c r="B33">
        <v>2002</v>
      </c>
      <c r="C33" s="127" t="s">
        <v>1</v>
      </c>
      <c r="D33">
        <v>651696.98541137704</v>
      </c>
      <c r="E33"/>
      <c r="F33">
        <v>97.08950086058519</v>
      </c>
      <c r="G33"/>
      <c r="H33">
        <v>97.08950086058519</v>
      </c>
      <c r="I33">
        <v>2.9104991394148101</v>
      </c>
      <c r="J33"/>
      <c r="K33"/>
      <c r="L33"/>
      <c r="M33"/>
      <c r="N33"/>
      <c r="O33"/>
      <c r="P33"/>
      <c r="Q33"/>
      <c r="R33"/>
      <c r="S33"/>
      <c r="T33" s="126"/>
    </row>
    <row r="34" s="78" customFormat="true" ht="15.75" x14ac:dyDescent="0.25">
      <c r="A34" s="125" t="s">
        <v>180</v>
      </c>
      <c r="B34">
        <v>2003</v>
      </c>
      <c r="C34" s="127" t="s">
        <v>1</v>
      </c>
      <c r="D34">
        <v>665051.98397827148</v>
      </c>
      <c r="E34"/>
      <c r="F34">
        <v>97.08950086058519</v>
      </c>
      <c r="G34"/>
      <c r="H34">
        <v>97.08950086058519</v>
      </c>
      <c r="I34">
        <v>2.9104991394148101</v>
      </c>
      <c r="J34"/>
      <c r="K34"/>
      <c r="L34"/>
      <c r="M34"/>
      <c r="N34"/>
      <c r="O34"/>
      <c r="P34"/>
      <c r="Q34"/>
      <c r="R34"/>
      <c r="S34"/>
      <c r="T34" s="126"/>
    </row>
    <row r="35" s="78" customFormat="true" ht="15.75" x14ac:dyDescent="0.25">
      <c r="A35" s="125" t="s">
        <v>180</v>
      </c>
      <c r="B35">
        <v>2004</v>
      </c>
      <c r="C35" s="127" t="s">
        <v>1</v>
      </c>
      <c r="D35">
        <v>676386.0177442932</v>
      </c>
      <c r="E35"/>
      <c r="F35">
        <v>97.08950086058519</v>
      </c>
      <c r="G35"/>
      <c r="H35">
        <v>97.08950086058519</v>
      </c>
      <c r="I35">
        <v>2.9104991394148101</v>
      </c>
      <c r="J35"/>
      <c r="K35"/>
      <c r="L35"/>
      <c r="M35"/>
      <c r="N35"/>
      <c r="O35"/>
      <c r="P35"/>
      <c r="Q35"/>
      <c r="R35"/>
      <c r="S35"/>
      <c r="T35" s="126"/>
    </row>
    <row r="36" s="78" customFormat="true" ht="15.75" x14ac:dyDescent="0.25">
      <c r="A36" s="125" t="s">
        <v>180</v>
      </c>
      <c r="B36">
        <v>2005</v>
      </c>
      <c r="C36" s="127" t="s">
        <v>1</v>
      </c>
      <c r="D36">
        <v>685437.00916015625</v>
      </c>
      <c r="E36"/>
      <c r="F36">
        <v>97.044750430292581</v>
      </c>
      <c r="G36"/>
      <c r="H36">
        <v>97.044750430292581</v>
      </c>
      <c r="I36">
        <v>2.9552495697074193</v>
      </c>
      <c r="J36"/>
      <c r="K36"/>
      <c r="L36"/>
      <c r="M36"/>
      <c r="N36"/>
      <c r="O36"/>
      <c r="P36"/>
      <c r="Q36"/>
      <c r="R36"/>
      <c r="S36"/>
      <c r="T36" s="126"/>
    </row>
    <row r="37" s="78" customFormat="true" ht="15.75" x14ac:dyDescent="0.25">
      <c r="A37" s="125" t="s">
        <v>180</v>
      </c>
      <c r="B37">
        <v>2006</v>
      </c>
      <c r="C37" s="127" t="s">
        <v>1</v>
      </c>
      <c r="D37">
        <v>694015.97092163085</v>
      </c>
      <c r="E37"/>
      <c r="F37">
        <v>96.999999999999986</v>
      </c>
      <c r="G37"/>
      <c r="H37">
        <v>96.999999999999986</v>
      </c>
      <c r="I37">
        <v>3.0000000000000142</v>
      </c>
      <c r="J37"/>
      <c r="K37"/>
      <c r="L37"/>
      <c r="M37"/>
      <c r="N37"/>
      <c r="O37"/>
      <c r="P37"/>
      <c r="Q37"/>
      <c r="R37"/>
      <c r="S37"/>
      <c r="T37" s="126"/>
    </row>
    <row r="38" s="78" customFormat="true" ht="15.75" x14ac:dyDescent="0.25">
      <c r="A38" s="125" t="s">
        <v>180</v>
      </c>
      <c r="B38">
        <v>2007</v>
      </c>
      <c r="C38" s="127" t="s">
        <v>1</v>
      </c>
      <c r="D38">
        <v>700094.00075439457</v>
      </c>
      <c r="E38"/>
      <c r="F38">
        <v>96.955249569707391</v>
      </c>
      <c r="G38"/>
      <c r="H38">
        <v>96.955249569707391</v>
      </c>
      <c r="I38">
        <v>3.0447504302926092</v>
      </c>
      <c r="J38"/>
      <c r="K38"/>
      <c r="L38"/>
      <c r="M38"/>
      <c r="N38"/>
      <c r="O38"/>
      <c r="P38"/>
      <c r="Q38"/>
      <c r="R38"/>
      <c r="S38"/>
      <c r="T38" s="126"/>
    </row>
    <row r="39" s="78" customFormat="true" ht="15.75" x14ac:dyDescent="0.25">
      <c r="A39" s="125" t="s">
        <v>180</v>
      </c>
      <c r="B39">
        <v>2008</v>
      </c>
      <c r="C39" s="127" t="s">
        <v>1</v>
      </c>
      <c r="D39">
        <v>704160.0252044677</v>
      </c>
      <c r="E39"/>
      <c r="F39">
        <v>96.910499139414782</v>
      </c>
      <c r="G39"/>
      <c r="H39">
        <v>96.910499139414782</v>
      </c>
      <c r="I39">
        <v>3.0895008605852183</v>
      </c>
      <c r="J39"/>
      <c r="K39"/>
      <c r="L39"/>
      <c r="M39"/>
      <c r="N39"/>
      <c r="O39"/>
      <c r="P39"/>
      <c r="Q39"/>
      <c r="R39"/>
      <c r="S39"/>
      <c r="T39" s="126"/>
    </row>
    <row r="40" s="78" customFormat="true" ht="15.75" x14ac:dyDescent="0.25">
      <c r="A40" s="125" t="s">
        <v>180</v>
      </c>
      <c r="B40">
        <v>2009</v>
      </c>
      <c r="C40" s="127" t="s">
        <v>1</v>
      </c>
      <c r="D40">
        <v>707171.00463912962</v>
      </c>
      <c r="E40"/>
      <c r="F40">
        <v>96.865748709122187</v>
      </c>
      <c r="G40"/>
      <c r="H40">
        <v>96.865748709122187</v>
      </c>
      <c r="I40">
        <v>3.1342512908778133</v>
      </c>
      <c r="J40"/>
      <c r="K40"/>
      <c r="L40"/>
      <c r="M40"/>
      <c r="N40"/>
      <c r="O40"/>
      <c r="P40"/>
      <c r="Q40"/>
      <c r="R40"/>
      <c r="S40"/>
      <c r="T40" s="126"/>
    </row>
    <row r="41" s="78" customFormat="true" ht="15.75" x14ac:dyDescent="0.25">
      <c r="A41" s="125" t="s">
        <v>180</v>
      </c>
      <c r="B41">
        <v>2010</v>
      </c>
      <c r="C41" s="127" t="s">
        <v>1</v>
      </c>
      <c r="D41">
        <v>710270.96541168215</v>
      </c>
      <c r="E41"/>
      <c r="F41">
        <v>96.820998278829592</v>
      </c>
      <c r="G41"/>
      <c r="H41">
        <v>96.820998278829592</v>
      </c>
      <c r="I41">
        <v>3.1790017211704082</v>
      </c>
      <c r="J41"/>
      <c r="K41"/>
      <c r="L41"/>
      <c r="M41"/>
      <c r="N41"/>
      <c r="O41"/>
      <c r="P41"/>
      <c r="Q41"/>
      <c r="R41"/>
      <c r="S41"/>
      <c r="T41" s="126"/>
    </row>
    <row r="42" s="78" customFormat="true" ht="15.75" x14ac:dyDescent="0.25">
      <c r="A42" s="125" t="s">
        <v>180</v>
      </c>
      <c r="B42">
        <v>2011</v>
      </c>
      <c r="C42" s="127" t="s">
        <v>1</v>
      </c>
      <c r="D42">
        <v>713627.99823806761</v>
      </c>
      <c r="E42"/>
      <c r="F42">
        <v>96.776247848536997</v>
      </c>
      <c r="G42"/>
      <c r="H42">
        <v>96.776247848536997</v>
      </c>
      <c r="I42">
        <v>3.2237521514630032</v>
      </c>
      <c r="J42"/>
      <c r="K42"/>
      <c r="L42"/>
      <c r="M42"/>
      <c r="N42"/>
      <c r="O42"/>
      <c r="P42"/>
      <c r="Q42"/>
      <c r="R42"/>
      <c r="S42"/>
      <c r="T42" s="126"/>
    </row>
    <row r="43" s="78" customFormat="true" ht="15.75" x14ac:dyDescent="0.25">
      <c r="A43" s="125" t="s">
        <v>180</v>
      </c>
      <c r="B43">
        <v>2012</v>
      </c>
      <c r="C43" s="127" t="s">
        <v>1</v>
      </c>
      <c r="D43">
        <v>717840.96884902951</v>
      </c>
      <c r="E43"/>
      <c r="F43">
        <v>96.731497418244388</v>
      </c>
      <c r="G43"/>
      <c r="H43">
        <v>96.731497418244388</v>
      </c>
      <c r="I43">
        <v>3.2685025817556124</v>
      </c>
      <c r="J43"/>
      <c r="K43"/>
      <c r="L43"/>
      <c r="M43"/>
      <c r="N43"/>
      <c r="O43"/>
      <c r="P43"/>
      <c r="Q43"/>
      <c r="R43"/>
      <c r="S43"/>
      <c r="T43" s="126"/>
    </row>
    <row r="44" s="78" customFormat="true" ht="15.75" x14ac:dyDescent="0.25">
      <c r="A44" s="125" t="s">
        <v>180</v>
      </c>
      <c r="B44">
        <v>2013</v>
      </c>
      <c r="C44" s="127" t="s">
        <v>1</v>
      </c>
      <c r="D44">
        <v>722552.98372055055</v>
      </c>
      <c r="E44"/>
      <c r="F44">
        <v>96.686746987951793</v>
      </c>
      <c r="G44"/>
      <c r="H44">
        <v>96.686746987951793</v>
      </c>
      <c r="I44">
        <v>3.3132530120482073</v>
      </c>
      <c r="J44"/>
      <c r="K44"/>
      <c r="L44"/>
      <c r="M44"/>
      <c r="N44"/>
      <c r="O44"/>
      <c r="P44"/>
      <c r="Q44"/>
      <c r="R44"/>
      <c r="S44"/>
      <c r="T44" s="126"/>
    </row>
    <row r="45" s="78" customFormat="true" ht="15.75" x14ac:dyDescent="0.25">
      <c r="A45" s="125" t="s">
        <v>180</v>
      </c>
      <c r="B45">
        <v>2014</v>
      </c>
      <c r="C45" s="127" t="s">
        <v>1</v>
      </c>
      <c r="D45">
        <v>726689.98093673703</v>
      </c>
      <c r="E45"/>
      <c r="F45">
        <v>96.641996557659198</v>
      </c>
      <c r="G45"/>
      <c r="H45">
        <v>96.641996557659198</v>
      </c>
      <c r="I45">
        <v>3.3580034423408023</v>
      </c>
      <c r="J45"/>
      <c r="K45"/>
      <c r="L45"/>
      <c r="M45"/>
      <c r="N45"/>
      <c r="O45"/>
      <c r="P45"/>
      <c r="Q45"/>
      <c r="R45"/>
      <c r="S45"/>
      <c r="T45" s="126"/>
    </row>
    <row r="46" s="78" customFormat="true" ht="15.75" x14ac:dyDescent="0.25">
      <c r="A46" s="125" t="s">
        <v>180</v>
      </c>
      <c r="B46">
        <v>2015</v>
      </c>
      <c r="C46" s="127" t="s">
        <v>1</v>
      </c>
      <c r="D46">
        <v>729153.0211445617</v>
      </c>
      <c r="E46"/>
      <c r="F46">
        <v>96.597246127366589</v>
      </c>
      <c r="G46"/>
      <c r="H46">
        <v>96.597246127366589</v>
      </c>
      <c r="I46">
        <v>3.4027538726334114</v>
      </c>
      <c r="J46"/>
      <c r="K46"/>
      <c r="L46"/>
      <c r="M46"/>
      <c r="N46"/>
      <c r="O46"/>
      <c r="P46"/>
      <c r="Q46"/>
      <c r="R46"/>
      <c r="S46"/>
      <c r="T46" s="126"/>
    </row>
    <row r="47" s="78" customFormat="true" ht="15.75" x14ac:dyDescent="0.25">
      <c r="A47" s="125" t="s">
        <v>180</v>
      </c>
      <c r="B47">
        <v>2016</v>
      </c>
      <c r="C47" s="127" t="s">
        <v>1</v>
      </c>
      <c r="D47">
        <v>732366.96538085944</v>
      </c>
      <c r="E47"/>
      <c r="F47">
        <v>96.597246127366589</v>
      </c>
      <c r="G47"/>
      <c r="H47">
        <v>96.597246127366589</v>
      </c>
      <c r="I47">
        <v>3.4027538726334114</v>
      </c>
      <c r="J47"/>
      <c r="K47"/>
      <c r="L47"/>
      <c r="M47"/>
      <c r="N47"/>
      <c r="O47"/>
      <c r="P47"/>
      <c r="Q47"/>
      <c r="R47"/>
      <c r="S47"/>
      <c r="T47" s="126"/>
    </row>
    <row r="48" s="78" customFormat="true" ht="15.75" x14ac:dyDescent="0.25">
      <c r="A48" s="125" t="s">
        <v>180</v>
      </c>
      <c r="B48">
        <v>2000</v>
      </c>
      <c r="C48" s="127" t="s">
        <v>2</v>
      </c>
      <c r="D48">
        <v>429952.99074764253</v>
      </c>
      <c r="E48"/>
      <c r="F48">
        <v>79.921182266010419</v>
      </c>
      <c r="G48"/>
      <c r="H48">
        <v>79.921182266010419</v>
      </c>
      <c r="I48">
        <v>20.078817733989581</v>
      </c>
      <c r="J48"/>
      <c r="K48"/>
      <c r="L48"/>
      <c r="M48"/>
      <c r="N48"/>
      <c r="O48"/>
      <c r="P48"/>
      <c r="Q48"/>
      <c r="R48"/>
      <c r="S48"/>
      <c r="T48" s="126"/>
    </row>
    <row r="49" s="78" customFormat="true" ht="15.75" x14ac:dyDescent="0.25">
      <c r="A49" s="125" t="s">
        <v>180</v>
      </c>
      <c r="B49">
        <v>2001</v>
      </c>
      <c r="C49" s="127" t="s">
        <v>2</v>
      </c>
      <c r="D49">
        <v>417252.00861373905</v>
      </c>
      <c r="E49"/>
      <c r="F49">
        <v>79.921182266010419</v>
      </c>
      <c r="G49"/>
      <c r="H49">
        <v>79.921182266010419</v>
      </c>
      <c r="I49">
        <v>20.078817733989581</v>
      </c>
      <c r="J49"/>
      <c r="K49"/>
      <c r="L49"/>
      <c r="M49"/>
      <c r="N49"/>
      <c r="O49"/>
      <c r="P49"/>
      <c r="Q49"/>
      <c r="R49"/>
      <c r="S49"/>
      <c r="T49" s="126"/>
    </row>
    <row r="50" s="78" customFormat="true" ht="15.75" x14ac:dyDescent="0.25">
      <c r="A50" s="125" t="s">
        <v>180</v>
      </c>
      <c r="B50">
        <v>2002</v>
      </c>
      <c r="C50" s="127" t="s">
        <v>2</v>
      </c>
      <c r="D50">
        <v>403665.01458862307</v>
      </c>
      <c r="E50"/>
      <c r="F50">
        <v>79.921182266010419</v>
      </c>
      <c r="G50"/>
      <c r="H50">
        <v>79.921182266010419</v>
      </c>
      <c r="I50">
        <v>20.078817733989581</v>
      </c>
      <c r="J50"/>
      <c r="K50"/>
      <c r="L50"/>
      <c r="M50"/>
      <c r="N50"/>
      <c r="O50"/>
      <c r="P50"/>
      <c r="Q50"/>
      <c r="R50"/>
      <c r="S50"/>
      <c r="T50" s="126"/>
    </row>
    <row r="51" s="78" customFormat="true" ht="15.75" x14ac:dyDescent="0.25">
      <c r="A51" s="125" t="s">
        <v>180</v>
      </c>
      <c r="B51">
        <v>2003</v>
      </c>
      <c r="C51" s="127" t="s">
        <v>2</v>
      </c>
      <c r="D51">
        <v>389298.01602172852</v>
      </c>
      <c r="E51"/>
      <c r="F51">
        <v>79.921182266010419</v>
      </c>
      <c r="G51"/>
      <c r="H51">
        <v>79.921182266010419</v>
      </c>
      <c r="I51">
        <v>20.078817733989581</v>
      </c>
      <c r="J51"/>
      <c r="K51"/>
      <c r="L51"/>
      <c r="M51"/>
      <c r="N51"/>
      <c r="O51"/>
      <c r="P51"/>
      <c r="Q51"/>
      <c r="R51"/>
      <c r="S51"/>
      <c r="T51" s="126"/>
    </row>
    <row r="52" s="78" customFormat="true" ht="15.75" x14ac:dyDescent="0.25">
      <c r="A52" s="125" t="s">
        <v>180</v>
      </c>
      <c r="B52">
        <v>2004</v>
      </c>
      <c r="C52" s="127" t="s">
        <v>2</v>
      </c>
      <c r="D52">
        <v>374147.9822557068</v>
      </c>
      <c r="E52"/>
      <c r="F52">
        <v>79.921182266010419</v>
      </c>
      <c r="G52"/>
      <c r="H52">
        <v>79.921182266010419</v>
      </c>
      <c r="I52">
        <v>20.078817733989581</v>
      </c>
      <c r="J52"/>
      <c r="K52"/>
      <c r="L52"/>
      <c r="M52"/>
      <c r="N52"/>
      <c r="O52"/>
      <c r="P52"/>
      <c r="Q52"/>
      <c r="R52"/>
      <c r="S52"/>
      <c r="T52" s="126"/>
    </row>
    <row r="53" s="78" customFormat="true" ht="15.75" x14ac:dyDescent="0.25">
      <c r="A53" s="125" t="s">
        <v>180</v>
      </c>
      <c r="B53">
        <v>2005</v>
      </c>
      <c r="C53" s="127" t="s">
        <v>2</v>
      </c>
      <c r="D53">
        <v>358338.99083984375</v>
      </c>
      <c r="E53"/>
      <c r="F53">
        <v>81.960591133005437</v>
      </c>
      <c r="G53"/>
      <c r="H53">
        <v>81.960591133005437</v>
      </c>
      <c r="I53">
        <v>18.039408866994563</v>
      </c>
      <c r="J53"/>
      <c r="K53"/>
      <c r="L53"/>
      <c r="M53"/>
      <c r="N53"/>
      <c r="O53"/>
      <c r="P53"/>
      <c r="Q53"/>
      <c r="R53"/>
      <c r="S53"/>
      <c r="T53" s="126"/>
    </row>
    <row r="54" s="78" customFormat="true" ht="15.75" x14ac:dyDescent="0.25">
      <c r="A54" s="125" t="s">
        <v>180</v>
      </c>
      <c r="B54">
        <v>2006</v>
      </c>
      <c r="C54" s="127" t="s">
        <v>2</v>
      </c>
      <c r="D54">
        <v>342881.02907836915</v>
      </c>
      <c r="E54"/>
      <c r="F54">
        <v>84.000000000000455</v>
      </c>
      <c r="G54"/>
      <c r="H54">
        <v>84.000000000000455</v>
      </c>
      <c r="I54">
        <v>15.999999999999545</v>
      </c>
      <c r="J54"/>
      <c r="K54"/>
      <c r="L54"/>
      <c r="M54"/>
      <c r="N54"/>
      <c r="O54"/>
      <c r="P54"/>
      <c r="Q54"/>
      <c r="R54"/>
      <c r="S54"/>
      <c r="T54" s="126"/>
    </row>
    <row r="55" s="78" customFormat="true" ht="15.75" x14ac:dyDescent="0.25">
      <c r="A55" s="125" t="s">
        <v>180</v>
      </c>
      <c r="B55">
        <v>2007</v>
      </c>
      <c r="C55" s="127" t="s">
        <v>2</v>
      </c>
      <c r="D55">
        <v>326857.99924560543</v>
      </c>
      <c r="E55"/>
      <c r="F55">
        <v>86.039408866995473</v>
      </c>
      <c r="G55"/>
      <c r="H55">
        <v>86.039408866995473</v>
      </c>
      <c r="I55">
        <v>13.960591133004527</v>
      </c>
      <c r="J55"/>
      <c r="K55"/>
      <c r="L55"/>
      <c r="M55"/>
      <c r="N55"/>
      <c r="O55"/>
      <c r="P55"/>
      <c r="Q55"/>
      <c r="R55"/>
      <c r="S55"/>
      <c r="T55" s="126"/>
    </row>
    <row r="56" s="78" customFormat="true" ht="15.75" x14ac:dyDescent="0.25">
      <c r="A56" s="125" t="s">
        <v>180</v>
      </c>
      <c r="B56">
        <v>2008</v>
      </c>
      <c r="C56" s="127" t="s">
        <v>2</v>
      </c>
      <c r="D56">
        <v>310669.97479553224</v>
      </c>
      <c r="E56"/>
      <c r="F56">
        <v>88.078817733990491</v>
      </c>
      <c r="G56"/>
      <c r="H56">
        <v>88.078817733990491</v>
      </c>
      <c r="I56">
        <v>11.921182266009509</v>
      </c>
      <c r="J56"/>
      <c r="K56"/>
      <c r="L56"/>
      <c r="M56"/>
      <c r="N56"/>
      <c r="O56"/>
      <c r="P56"/>
      <c r="Q56"/>
      <c r="R56"/>
      <c r="S56"/>
      <c r="T56" s="126"/>
    </row>
    <row r="57" s="78" customFormat="true" ht="15.75" x14ac:dyDescent="0.25">
      <c r="A57" s="125" t="s">
        <v>180</v>
      </c>
      <c r="B57">
        <v>2009</v>
      </c>
      <c r="C57" s="127" t="s">
        <v>2</v>
      </c>
      <c r="D57">
        <v>294870.99536087038</v>
      </c>
      <c r="E57"/>
      <c r="F57">
        <v>90.118226600985508</v>
      </c>
      <c r="G57"/>
      <c r="H57">
        <v>90.118226600985508</v>
      </c>
      <c r="I57">
        <v>9.8817733990144916</v>
      </c>
      <c r="J57"/>
      <c r="K57"/>
      <c r="L57"/>
      <c r="M57"/>
      <c r="N57"/>
      <c r="O57"/>
      <c r="P57"/>
      <c r="Q57"/>
      <c r="R57"/>
      <c r="S57"/>
      <c r="T57" s="126"/>
    </row>
    <row r="58" s="78" customFormat="true" ht="15.75" x14ac:dyDescent="0.25">
      <c r="A58" s="125" t="s">
        <v>180</v>
      </c>
      <c r="B58">
        <v>2010</v>
      </c>
      <c r="C58" s="127" t="s">
        <v>2</v>
      </c>
      <c r="D58">
        <v>279875.03458831785</v>
      </c>
      <c r="E58"/>
      <c r="F58">
        <v>92.157635467980981</v>
      </c>
      <c r="G58"/>
      <c r="H58">
        <v>92.157635467980981</v>
      </c>
      <c r="I58">
        <v>7.842364532019019</v>
      </c>
      <c r="J58"/>
      <c r="K58"/>
      <c r="L58"/>
      <c r="M58"/>
      <c r="N58"/>
      <c r="O58"/>
      <c r="P58"/>
      <c r="Q58"/>
      <c r="R58"/>
      <c r="S58"/>
      <c r="T58" s="126"/>
    </row>
    <row r="59" s="78" customFormat="true" ht="15.75" x14ac:dyDescent="0.25">
      <c r="A59" s="125" t="s">
        <v>180</v>
      </c>
      <c r="B59">
        <v>2011</v>
      </c>
      <c r="C59" s="127" t="s">
        <v>2</v>
      </c>
      <c r="D59">
        <v>265743.00176193239</v>
      </c>
      <c r="E59"/>
      <c r="F59">
        <v>94.197044334975544</v>
      </c>
      <c r="G59"/>
      <c r="H59">
        <v>94.197044334975544</v>
      </c>
      <c r="I59">
        <v>5.8029556650244558</v>
      </c>
      <c r="J59"/>
      <c r="K59"/>
      <c r="L59"/>
      <c r="M59"/>
      <c r="N59"/>
      <c r="O59"/>
      <c r="P59"/>
      <c r="Q59"/>
      <c r="R59"/>
      <c r="S59"/>
      <c r="T59" s="126"/>
    </row>
    <row r="60" s="78" customFormat="true" ht="15.75" x14ac:dyDescent="0.25">
      <c r="A60" s="125" t="s">
        <v>180</v>
      </c>
      <c r="B60">
        <v>2012</v>
      </c>
      <c r="C60" s="127" t="s">
        <v>2</v>
      </c>
      <c r="D60">
        <v>253001.03115097043</v>
      </c>
      <c r="E60"/>
      <c r="F60">
        <v>96.236453201971017</v>
      </c>
      <c r="G60"/>
      <c r="H60">
        <v>96.236453201971017</v>
      </c>
      <c r="I60">
        <v>3.7635467980289832</v>
      </c>
      <c r="J60"/>
      <c r="K60"/>
      <c r="L60"/>
      <c r="M60"/>
      <c r="N60"/>
      <c r="O60"/>
      <c r="P60"/>
      <c r="Q60"/>
      <c r="R60"/>
      <c r="S60"/>
      <c r="T60" s="126"/>
    </row>
    <row r="61" s="78" customFormat="true" ht="15.75" x14ac:dyDescent="0.25">
      <c r="A61" s="125" t="s">
        <v>180</v>
      </c>
      <c r="B61">
        <v>2013</v>
      </c>
      <c r="C61" s="127" t="s">
        <v>2</v>
      </c>
      <c r="D61">
        <v>241416.01627944948</v>
      </c>
      <c r="E61"/>
      <c r="F61">
        <v>98.27586206896558</v>
      </c>
      <c r="G61"/>
      <c r="H61">
        <v>98.27586206896558</v>
      </c>
      <c r="I61">
        <v>1.72413793103442</v>
      </c>
      <c r="J61"/>
      <c r="K61"/>
      <c r="L61"/>
      <c r="M61"/>
      <c r="N61"/>
      <c r="O61"/>
      <c r="P61"/>
      <c r="Q61"/>
      <c r="R61"/>
      <c r="S61"/>
      <c r="T61" s="126"/>
    </row>
    <row r="62" s="78" customFormat="true" ht="15.75" x14ac:dyDescent="0.25">
      <c r="A62" s="125" t="s">
        <v>180</v>
      </c>
      <c r="B62">
        <v>2014</v>
      </c>
      <c r="C62" s="127" t="s">
        <v>2</v>
      </c>
      <c r="D62">
        <v>230552.01906326294</v>
      </c>
      <c r="E62"/>
      <c r="F62">
        <v>100</v>
      </c>
      <c r="G62"/>
      <c r="H62">
        <v>100</v>
      </c>
      <c r="I62">
        <v>0</v>
      </c>
      <c r="J62"/>
      <c r="K62"/>
      <c r="L62"/>
      <c r="M62"/>
      <c r="N62"/>
      <c r="O62"/>
      <c r="P62"/>
      <c r="Q62"/>
      <c r="R62"/>
      <c r="S62"/>
      <c r="T62" s="126"/>
    </row>
    <row r="63" s="78" customFormat="true" ht="15.75" x14ac:dyDescent="0.25">
      <c r="A63" s="125" t="s">
        <v>180</v>
      </c>
      <c r="B63">
        <v>2015</v>
      </c>
      <c r="C63" s="127" t="s">
        <v>2</v>
      </c>
      <c r="D63">
        <v>220004.97885543824</v>
      </c>
      <c r="E63"/>
      <c r="F63">
        <v>100</v>
      </c>
      <c r="G63"/>
      <c r="H63">
        <v>100</v>
      </c>
      <c r="I63">
        <v>0</v>
      </c>
      <c r="J63"/>
      <c r="K63"/>
      <c r="L63"/>
      <c r="M63"/>
      <c r="N63"/>
      <c r="O63"/>
      <c r="P63"/>
      <c r="Q63"/>
      <c r="R63"/>
      <c r="S63"/>
      <c r="T63" s="126"/>
    </row>
    <row r="64" s="78" customFormat="true" ht="15.75" x14ac:dyDescent="0.25">
      <c r="A64" s="125" t="s">
        <v>180</v>
      </c>
      <c r="B64">
        <v>2016</v>
      </c>
      <c r="C64" s="127" t="s">
        <v>2</v>
      </c>
      <c r="D64">
        <v>210493.03461914061</v>
      </c>
      <c r="E64"/>
      <c r="F64">
        <v>100</v>
      </c>
      <c r="G64"/>
      <c r="H64">
        <v>100</v>
      </c>
      <c r="I64">
        <v>0</v>
      </c>
      <c r="J64"/>
      <c r="K64"/>
      <c r="L64"/>
      <c r="M64"/>
      <c r="N64"/>
      <c r="O64"/>
      <c r="P64"/>
      <c r="Q64"/>
      <c r="R64"/>
      <c r="S64"/>
      <c r="T64" s="126"/>
    </row>
    <row r="65" s="78" customFormat="true" ht="15.75" x14ac:dyDescent="0.25">
      <c r="A65" s="125" t="s">
        <v>180</v>
      </c>
      <c r="B65">
        <v>2000</v>
      </c>
      <c r="C65" s="127" t="s">
        <v>16</v>
      </c>
      <c r="D65">
        <v>160575</v>
      </c>
      <c r="E65">
        <v>100</v>
      </c>
      <c r="F65"/>
      <c r="G65"/>
      <c r="H65"/>
      <c r="I65"/>
      <c r="J65"/>
      <c r="K65"/>
      <c r="L65"/>
      <c r="M65"/>
      <c r="N65"/>
      <c r="O65"/>
      <c r="P65"/>
      <c r="Q65"/>
      <c r="R65"/>
      <c r="S65"/>
      <c r="T65" s="126"/>
    </row>
    <row r="66" s="78" customFormat="true" ht="15.75" x14ac:dyDescent="0.25">
      <c r="A66" s="125" t="s">
        <v>180</v>
      </c>
      <c r="B66">
        <v>2001</v>
      </c>
      <c r="C66" s="127" t="s">
        <v>16</v>
      </c>
      <c r="D66">
        <v>159770</v>
      </c>
      <c r="E66">
        <v>100</v>
      </c>
      <c r="F66"/>
      <c r="G66"/>
      <c r="H66"/>
      <c r="I66"/>
      <c r="J66"/>
      <c r="K66"/>
      <c r="L66"/>
      <c r="M66"/>
      <c r="N66"/>
      <c r="O66"/>
      <c r="P66"/>
      <c r="Q66"/>
      <c r="R66"/>
      <c r="S66"/>
      <c r="T66" s="126"/>
    </row>
    <row r="67" s="78" customFormat="true" ht="15.75" x14ac:dyDescent="0.25">
      <c r="A67" s="125" t="s">
        <v>180</v>
      </c>
      <c r="B67">
        <v>2002</v>
      </c>
      <c r="C67" s="127" t="s">
        <v>16</v>
      </c>
      <c r="D67">
        <v>158671</v>
      </c>
      <c r="E67">
        <v>100</v>
      </c>
      <c r="F67"/>
      <c r="G67"/>
      <c r="H67"/>
      <c r="I67"/>
      <c r="J67"/>
      <c r="K67"/>
      <c r="L67"/>
      <c r="M67"/>
      <c r="N67"/>
      <c r="O67"/>
      <c r="P67"/>
      <c r="Q67"/>
      <c r="R67"/>
      <c r="S67"/>
      <c r="T67" s="126"/>
    </row>
    <row r="68" s="78" customFormat="true" ht="15.75" x14ac:dyDescent="0.25">
      <c r="A68" s="125" t="s">
        <v>180</v>
      </c>
      <c r="B68">
        <v>2003</v>
      </c>
      <c r="C68" s="127" t="s">
        <v>16</v>
      </c>
      <c r="D68">
        <v>157174</v>
      </c>
      <c r="E68">
        <v>100</v>
      </c>
      <c r="F68"/>
      <c r="G68"/>
      <c r="H68"/>
      <c r="I68"/>
      <c r="J68"/>
      <c r="K68"/>
      <c r="L68"/>
      <c r="M68"/>
      <c r="N68"/>
      <c r="O68"/>
      <c r="P68"/>
      <c r="Q68"/>
      <c r="R68"/>
      <c r="S68"/>
      <c r="T68" s="126"/>
    </row>
    <row r="69" s="78" customFormat="true" ht="15.75" x14ac:dyDescent="0.25">
      <c r="A69" s="125" t="s">
        <v>180</v>
      </c>
      <c r="B69">
        <v>2004</v>
      </c>
      <c r="C69" s="127" t="s">
        <v>16</v>
      </c>
      <c r="D69">
        <v>155120</v>
      </c>
      <c r="E69">
        <v>100</v>
      </c>
      <c r="F69"/>
      <c r="G69"/>
      <c r="H69"/>
      <c r="I69"/>
      <c r="J69"/>
      <c r="K69"/>
      <c r="L69"/>
      <c r="M69"/>
      <c r="N69"/>
      <c r="O69"/>
      <c r="P69"/>
      <c r="Q69"/>
      <c r="R69"/>
      <c r="S69"/>
      <c r="T69" s="126"/>
    </row>
    <row r="70" s="78" customFormat="true" ht="15.75" x14ac:dyDescent="0.25">
      <c r="A70" s="125" t="s">
        <v>180</v>
      </c>
      <c r="B70">
        <v>2005</v>
      </c>
      <c r="C70" s="127" t="s">
        <v>16</v>
      </c>
      <c r="D70">
        <v>152329</v>
      </c>
      <c r="E70">
        <v>100</v>
      </c>
      <c r="F70"/>
      <c r="G70"/>
      <c r="H70"/>
      <c r="I70"/>
      <c r="J70"/>
      <c r="K70"/>
      <c r="L70"/>
      <c r="M70"/>
      <c r="N70"/>
      <c r="O70"/>
      <c r="P70"/>
      <c r="Q70"/>
      <c r="R70"/>
      <c r="S70"/>
      <c r="T70" s="126"/>
    </row>
    <row r="71" s="78" customFormat="true" ht="15.75" x14ac:dyDescent="0.25">
      <c r="A71" s="125" t="s">
        <v>180</v>
      </c>
      <c r="B71">
        <v>2006</v>
      </c>
      <c r="C71" s="127" t="s">
        <v>16</v>
      </c>
      <c r="D71">
        <v>149329</v>
      </c>
      <c r="E71">
        <v>100</v>
      </c>
      <c r="F71"/>
      <c r="G71"/>
      <c r="H71"/>
      <c r="I71"/>
      <c r="J71"/>
      <c r="K71"/>
      <c r="L71"/>
      <c r="M71"/>
      <c r="N71"/>
      <c r="O71"/>
      <c r="P71"/>
      <c r="Q71"/>
      <c r="R71"/>
      <c r="S71"/>
      <c r="T71" s="126"/>
    </row>
    <row r="72" s="78" customFormat="true" ht="15.75" x14ac:dyDescent="0.25">
      <c r="A72" s="125" t="s">
        <v>180</v>
      </c>
      <c r="B72">
        <v>2007</v>
      </c>
      <c r="C72" s="127" t="s">
        <v>16</v>
      </c>
      <c r="D72">
        <v>145997</v>
      </c>
      <c r="E72">
        <v>100</v>
      </c>
      <c r="F72"/>
      <c r="G72"/>
      <c r="H72"/>
      <c r="I72"/>
      <c r="J72"/>
      <c r="K72"/>
      <c r="L72"/>
      <c r="M72"/>
      <c r="N72"/>
      <c r="O72"/>
      <c r="P72"/>
      <c r="Q72"/>
      <c r="R72"/>
      <c r="S72"/>
      <c r="T72" s="126"/>
    </row>
    <row r="73" s="78" customFormat="true" ht="15.75" x14ac:dyDescent="0.25">
      <c r="A73" s="125" t="s">
        <v>180</v>
      </c>
      <c r="B73">
        <v>2008</v>
      </c>
      <c r="C73" s="127" t="s">
        <v>16</v>
      </c>
      <c r="D73">
        <v>142888</v>
      </c>
      <c r="E73">
        <v>100</v>
      </c>
      <c r="F73">
        <v>97.676900000000003</v>
      </c>
      <c r="G73"/>
      <c r="H73">
        <v>97.676900000000003</v>
      </c>
      <c r="I73">
        <v>2.3230999999999966</v>
      </c>
      <c r="J73"/>
      <c r="K73">
        <v>97.289416798526119</v>
      </c>
      <c r="L73">
        <v>88.678549483205359</v>
      </c>
      <c r="M73">
        <v>8.6108673153207604</v>
      </c>
      <c r="N73">
        <v>2.7105832014738809</v>
      </c>
      <c r="O73">
        <v>93.985269491342365</v>
      </c>
      <c r="P73">
        <v>87.306182346668166</v>
      </c>
      <c r="Q73"/>
      <c r="R73">
        <v>87.306182346668166</v>
      </c>
      <c r="S73">
        <v>12.693817653331834</v>
      </c>
      <c r="T73" s="126"/>
    </row>
    <row r="74" s="78" customFormat="true" ht="15.75" x14ac:dyDescent="0.25">
      <c r="A74" s="125" t="s">
        <v>180</v>
      </c>
      <c r="B74">
        <v>2009</v>
      </c>
      <c r="C74" s="127" t="s">
        <v>16</v>
      </c>
      <c r="D74">
        <v>140724</v>
      </c>
      <c r="E74">
        <v>100</v>
      </c>
      <c r="F74">
        <v>97.676900000000003</v>
      </c>
      <c r="G74"/>
      <c r="H74">
        <v>97.676900000000003</v>
      </c>
      <c r="I74">
        <v>2.3230999999999966</v>
      </c>
      <c r="J74"/>
      <c r="K74">
        <v>97.289416798526119</v>
      </c>
      <c r="L74">
        <v>88.678549483205359</v>
      </c>
      <c r="M74">
        <v>8.6108673153207604</v>
      </c>
      <c r="N74">
        <v>2.7105832014738809</v>
      </c>
      <c r="O74">
        <v>93.985269491342365</v>
      </c>
      <c r="P74">
        <v>87.306182346668166</v>
      </c>
      <c r="Q74"/>
      <c r="R74">
        <v>87.306182346668166</v>
      </c>
      <c r="S74">
        <v>12.693817653331834</v>
      </c>
      <c r="T74" s="126"/>
    </row>
    <row r="75" s="78" customFormat="true" ht="15.75" x14ac:dyDescent="0.25">
      <c r="A75" s="125" t="s">
        <v>180</v>
      </c>
      <c r="B75">
        <v>2010</v>
      </c>
      <c r="C75" s="127" t="s">
        <v>16</v>
      </c>
      <c r="D75">
        <v>140320</v>
      </c>
      <c r="E75">
        <v>100</v>
      </c>
      <c r="F75">
        <v>97.676900000000003</v>
      </c>
      <c r="G75"/>
      <c r="H75">
        <v>97.676900000000003</v>
      </c>
      <c r="I75">
        <v>2.3230999999999966</v>
      </c>
      <c r="J75"/>
      <c r="K75">
        <v>97.289416798526119</v>
      </c>
      <c r="L75">
        <v>88.678549483205359</v>
      </c>
      <c r="M75">
        <v>8.6108673153207604</v>
      </c>
      <c r="N75">
        <v>2.7105832014738809</v>
      </c>
      <c r="O75">
        <v>93.985269491342365</v>
      </c>
      <c r="P75">
        <v>87.306182346668166</v>
      </c>
      <c r="Q75"/>
      <c r="R75">
        <v>87.306182346668166</v>
      </c>
      <c r="S75">
        <v>12.693817653331834</v>
      </c>
      <c r="T75" s="126"/>
    </row>
    <row r="76" s="78" customFormat="true" ht="15.75" x14ac:dyDescent="0.25">
      <c r="A76" s="125" t="s">
        <v>180</v>
      </c>
      <c r="B76">
        <v>2011</v>
      </c>
      <c r="C76" s="127" t="s">
        <v>16</v>
      </c>
      <c r="D76">
        <v>141111</v>
      </c>
      <c r="E76">
        <v>100</v>
      </c>
      <c r="F76">
        <v>97.676900000000003</v>
      </c>
      <c r="G76"/>
      <c r="H76">
        <v>97.676900000000003</v>
      </c>
      <c r="I76">
        <v>2.3230999999999966</v>
      </c>
      <c r="J76"/>
      <c r="K76">
        <v>97.289416798526119</v>
      </c>
      <c r="L76">
        <v>88.678549483205359</v>
      </c>
      <c r="M76">
        <v>8.6108673153207604</v>
      </c>
      <c r="N76">
        <v>2.7105832014738809</v>
      </c>
      <c r="O76">
        <v>93.985269491342365</v>
      </c>
      <c r="P76">
        <v>87.306182346668166</v>
      </c>
      <c r="Q76"/>
      <c r="R76">
        <v>87.306182346668166</v>
      </c>
      <c r="S76">
        <v>12.693817653331834</v>
      </c>
      <c r="T76" s="126"/>
    </row>
    <row r="77" s="78" customFormat="true" ht="15.75" x14ac:dyDescent="0.25">
      <c r="A77" s="125" t="s">
        <v>180</v>
      </c>
      <c r="B77">
        <v>2012</v>
      </c>
      <c r="C77" s="127" t="s">
        <v>16</v>
      </c>
      <c r="D77">
        <v>142744</v>
      </c>
      <c r="E77">
        <v>100</v>
      </c>
      <c r="F77">
        <v>97.676900000000003</v>
      </c>
      <c r="G77"/>
      <c r="H77">
        <v>97.676900000000003</v>
      </c>
      <c r="I77">
        <v>2.3230999999999966</v>
      </c>
      <c r="J77"/>
      <c r="K77">
        <v>97.289416798526119</v>
      </c>
      <c r="L77">
        <v>88.678549483205359</v>
      </c>
      <c r="M77">
        <v>8.6108673153207604</v>
      </c>
      <c r="N77">
        <v>2.7105832014738809</v>
      </c>
      <c r="O77">
        <v>93.985269491342365</v>
      </c>
      <c r="P77">
        <v>87.306182346668166</v>
      </c>
      <c r="Q77"/>
      <c r="R77">
        <v>87.306182346668166</v>
      </c>
      <c r="S77">
        <v>12.693817653331834</v>
      </c>
      <c r="T77" s="126"/>
    </row>
    <row r="78" s="78" customFormat="true" ht="15.75" x14ac:dyDescent="0.25">
      <c r="A78" s="125" t="s">
        <v>180</v>
      </c>
      <c r="B78">
        <v>2013</v>
      </c>
      <c r="C78" s="127" t="s">
        <v>16</v>
      </c>
      <c r="D78">
        <v>144490</v>
      </c>
      <c r="E78">
        <v>100</v>
      </c>
      <c r="F78">
        <v>97.676900000000003</v>
      </c>
      <c r="G78"/>
      <c r="H78">
        <v>97.676900000000003</v>
      </c>
      <c r="I78">
        <v>2.3230999999999966</v>
      </c>
      <c r="J78"/>
      <c r="K78">
        <v>97.289416798526119</v>
      </c>
      <c r="L78">
        <v>88.678549483205359</v>
      </c>
      <c r="M78">
        <v>8.6108673153207604</v>
      </c>
      <c r="N78">
        <v>2.7105832014738809</v>
      </c>
      <c r="O78">
        <v>93.985269491342365</v>
      </c>
      <c r="P78">
        <v>87.306182346668166</v>
      </c>
      <c r="Q78"/>
      <c r="R78">
        <v>87.306182346668166</v>
      </c>
      <c r="S78">
        <v>12.693817653331834</v>
      </c>
      <c r="T78" s="126"/>
    </row>
    <row r="79" s="78" customFormat="true" ht="15.75" x14ac:dyDescent="0.25">
      <c r="A79" s="125" t="s">
        <v>180</v>
      </c>
      <c r="B79">
        <v>2014</v>
      </c>
      <c r="C79" s="127" t="s">
        <v>16</v>
      </c>
      <c r="D79">
        <v>145347</v>
      </c>
      <c r="E79">
        <v>100</v>
      </c>
      <c r="F79">
        <v>97.676900000000003</v>
      </c>
      <c r="G79"/>
      <c r="H79">
        <v>97.676900000000003</v>
      </c>
      <c r="I79">
        <v>2.3230999999999966</v>
      </c>
      <c r="J79"/>
      <c r="K79">
        <v>97.289416798526119</v>
      </c>
      <c r="L79">
        <v>88.678549483205359</v>
      </c>
      <c r="M79">
        <v>8.6108673153207604</v>
      </c>
      <c r="N79">
        <v>2.7105832014738809</v>
      </c>
      <c r="O79">
        <v>93.985269491342365</v>
      </c>
      <c r="P79">
        <v>87.306182346668166</v>
      </c>
      <c r="Q79"/>
      <c r="R79">
        <v>87.306182346668166</v>
      </c>
      <c r="S79">
        <v>12.693817653331834</v>
      </c>
      <c r="T79" s="126"/>
    </row>
    <row r="80" s="78" customFormat="true" ht="15.75" x14ac:dyDescent="0.25">
      <c r="A80" s="125" t="s">
        <v>180</v>
      </c>
      <c r="B80">
        <v>2015</v>
      </c>
      <c r="C80" s="127" t="s">
        <v>16</v>
      </c>
      <c r="D80">
        <v>144109</v>
      </c>
      <c r="E80">
        <v>100</v>
      </c>
      <c r="F80">
        <v>97.676900000000003</v>
      </c>
      <c r="G80"/>
      <c r="H80">
        <v>97.676900000000003</v>
      </c>
      <c r="I80">
        <v>2.3230999999999966</v>
      </c>
      <c r="J80"/>
      <c r="K80">
        <v>97.289416798526119</v>
      </c>
      <c r="L80">
        <v>88.678549483205359</v>
      </c>
      <c r="M80">
        <v>8.6108673153207604</v>
      </c>
      <c r="N80">
        <v>2.7105832014738809</v>
      </c>
      <c r="O80">
        <v>93.985269491342365</v>
      </c>
      <c r="P80">
        <v>87.306182346668166</v>
      </c>
      <c r="Q80"/>
      <c r="R80">
        <v>87.306182346668166</v>
      </c>
      <c r="S80">
        <v>12.693817653331834</v>
      </c>
      <c r="T80" s="126"/>
    </row>
    <row r="81" s="78" customFormat="true" ht="15.75" x14ac:dyDescent="0.25">
      <c r="A81" s="125" t="s">
        <v>180</v>
      </c>
      <c r="B81">
        <v>2016</v>
      </c>
      <c r="C81" s="127" t="s">
        <v>16</v>
      </c>
      <c r="D81">
        <v>143045</v>
      </c>
      <c r="E81">
        <v>100</v>
      </c>
      <c r="F81">
        <v>97.676900000000003</v>
      </c>
      <c r="G81"/>
      <c r="H81">
        <v>97.676900000000003</v>
      </c>
      <c r="I81">
        <v>2.3230999999999966</v>
      </c>
      <c r="J81"/>
      <c r="K81">
        <v>97.289416798526119</v>
      </c>
      <c r="L81">
        <v>88.678549483205359</v>
      </c>
      <c r="M81">
        <v>8.6108673153207604</v>
      </c>
      <c r="N81">
        <v>2.7105832014738809</v>
      </c>
      <c r="O81">
        <v>93.985269491342365</v>
      </c>
      <c r="P81">
        <v>87.306182346668166</v>
      </c>
      <c r="Q81"/>
      <c r="R81">
        <v>87.306182346668166</v>
      </c>
      <c r="S81">
        <v>12.693817653331834</v>
      </c>
      <c r="T81" s="126"/>
    </row>
    <row r="82" s="78" customFormat="true" ht="15.75" x14ac:dyDescent="0.25">
      <c r="A82" s="125" t="s">
        <v>180</v>
      </c>
      <c r="B82">
        <v>2000</v>
      </c>
      <c r="C82" s="127" t="s">
        <v>17</v>
      </c>
      <c r="D82">
        <v>489713</v>
      </c>
      <c r="E82">
        <v>99.699999999999989</v>
      </c>
      <c r="F82">
        <v>91.558002613098154</v>
      </c>
      <c r="G82"/>
      <c r="H82"/>
      <c r="I82">
        <v>8.4419973869018463</v>
      </c>
      <c r="J82"/>
      <c r="K82"/>
      <c r="L82">
        <v>47.034586650337133</v>
      </c>
      <c r="M82"/>
      <c r="N82"/>
      <c r="O82"/>
      <c r="P82">
        <v>54.644741100323699</v>
      </c>
      <c r="Q82"/>
      <c r="R82"/>
      <c r="S82">
        <v>45.355258899676301</v>
      </c>
      <c r="T82" s="126"/>
    </row>
    <row r="83" s="78" customFormat="true" ht="15.75" x14ac:dyDescent="0.25">
      <c r="A83" s="125" t="s">
        <v>180</v>
      </c>
      <c r="B83">
        <v>2001</v>
      </c>
      <c r="C83" s="127" t="s">
        <v>17</v>
      </c>
      <c r="D83">
        <v>489459</v>
      </c>
      <c r="E83">
        <v>99.699999999999989</v>
      </c>
      <c r="F83">
        <v>91.558002613098154</v>
      </c>
      <c r="G83"/>
      <c r="H83"/>
      <c r="I83">
        <v>8.4419973869018463</v>
      </c>
      <c r="J83"/>
      <c r="K83"/>
      <c r="L83">
        <v>47.034586650337133</v>
      </c>
      <c r="M83"/>
      <c r="N83"/>
      <c r="O83"/>
      <c r="P83">
        <v>54.644741100323699</v>
      </c>
      <c r="Q83"/>
      <c r="R83"/>
      <c r="S83">
        <v>45.355258899676301</v>
      </c>
      <c r="T83" s="126"/>
    </row>
    <row r="84" s="78" customFormat="true" ht="15.75" x14ac:dyDescent="0.25">
      <c r="A84" s="125" t="s">
        <v>180</v>
      </c>
      <c r="B84">
        <v>2002</v>
      </c>
      <c r="C84" s="127" t="s">
        <v>17</v>
      </c>
      <c r="D84">
        <v>488323</v>
      </c>
      <c r="E84">
        <v>99.699999999999989</v>
      </c>
      <c r="F84">
        <v>91.558002613098154</v>
      </c>
      <c r="G84"/>
      <c r="H84"/>
      <c r="I84">
        <v>8.4419973869018463</v>
      </c>
      <c r="J84"/>
      <c r="K84"/>
      <c r="L84">
        <v>48.458824249847112</v>
      </c>
      <c r="M84"/>
      <c r="N84"/>
      <c r="O84"/>
      <c r="P84">
        <v>55.521440129449957</v>
      </c>
      <c r="Q84"/>
      <c r="R84"/>
      <c r="S84">
        <v>44.478559870550043</v>
      </c>
      <c r="T84" s="126"/>
    </row>
    <row r="85" s="78" customFormat="true" ht="15.75" x14ac:dyDescent="0.25">
      <c r="A85" s="125" t="s">
        <v>180</v>
      </c>
      <c r="B85">
        <v>2003</v>
      </c>
      <c r="C85" s="127" t="s">
        <v>17</v>
      </c>
      <c r="D85">
        <v>486362</v>
      </c>
      <c r="E85">
        <v>99.699999999999989</v>
      </c>
      <c r="F85">
        <v>91.558002613098154</v>
      </c>
      <c r="G85"/>
      <c r="H85"/>
      <c r="I85">
        <v>8.4419973869018463</v>
      </c>
      <c r="J85"/>
      <c r="K85"/>
      <c r="L85">
        <v>49.883061849357546</v>
      </c>
      <c r="M85"/>
      <c r="N85"/>
      <c r="O85"/>
      <c r="P85">
        <v>56.398139158576214</v>
      </c>
      <c r="Q85"/>
      <c r="R85"/>
      <c r="S85">
        <v>43.601860841423786</v>
      </c>
      <c r="T85" s="126"/>
    </row>
    <row r="86" s="78" customFormat="true" ht="15.75" x14ac:dyDescent="0.25">
      <c r="A86" s="125" t="s">
        <v>180</v>
      </c>
      <c r="B86">
        <v>2004</v>
      </c>
      <c r="C86" s="127" t="s">
        <v>17</v>
      </c>
      <c r="D86">
        <v>483577</v>
      </c>
      <c r="E86">
        <v>99.699999999999989</v>
      </c>
      <c r="F86">
        <v>91.558002613098154</v>
      </c>
      <c r="G86"/>
      <c r="H86"/>
      <c r="I86">
        <v>8.4419973869018463</v>
      </c>
      <c r="J86"/>
      <c r="K86"/>
      <c r="L86">
        <v>51.307299448867525</v>
      </c>
      <c r="M86"/>
      <c r="N86"/>
      <c r="O86"/>
      <c r="P86">
        <v>57.274838187702244</v>
      </c>
      <c r="Q86"/>
      <c r="R86"/>
      <c r="S86">
        <v>42.725161812297756</v>
      </c>
      <c r="T86" s="126"/>
    </row>
    <row r="87" s="78" customFormat="true" ht="15.75" x14ac:dyDescent="0.25">
      <c r="A87" s="125" t="s">
        <v>180</v>
      </c>
      <c r="B87">
        <v>2005</v>
      </c>
      <c r="C87" s="127" t="s">
        <v>17</v>
      </c>
      <c r="D87">
        <v>479846</v>
      </c>
      <c r="E87">
        <v>99.699999999999989</v>
      </c>
      <c r="F87">
        <v>91.303829821982674</v>
      </c>
      <c r="G87"/>
      <c r="H87"/>
      <c r="I87">
        <v>8.6961701780173257</v>
      </c>
      <c r="J87"/>
      <c r="K87"/>
      <c r="L87">
        <v>52.731537048377504</v>
      </c>
      <c r="M87"/>
      <c r="N87"/>
      <c r="O87"/>
      <c r="P87">
        <v>58.151537216828501</v>
      </c>
      <c r="Q87"/>
      <c r="R87"/>
      <c r="S87">
        <v>41.848462783171499</v>
      </c>
      <c r="T87" s="126"/>
    </row>
    <row r="88" s="78" customFormat="true" ht="15.75" x14ac:dyDescent="0.25">
      <c r="A88" s="125" t="s">
        <v>180</v>
      </c>
      <c r="B88">
        <v>2006</v>
      </c>
      <c r="C88" s="127" t="s">
        <v>17</v>
      </c>
      <c r="D88">
        <v>476146</v>
      </c>
      <c r="E88">
        <v>99.699999999999989</v>
      </c>
      <c r="F88">
        <v>91.049657030867195</v>
      </c>
      <c r="G88"/>
      <c r="H88"/>
      <c r="I88">
        <v>8.9503429691328051</v>
      </c>
      <c r="J88"/>
      <c r="K88"/>
      <c r="L88">
        <v>54.155774647887483</v>
      </c>
      <c r="M88"/>
      <c r="N88"/>
      <c r="O88"/>
      <c r="P88">
        <v>59.028236245954758</v>
      </c>
      <c r="Q88"/>
      <c r="R88"/>
      <c r="S88">
        <v>40.971763754045242</v>
      </c>
      <c r="T88" s="126"/>
    </row>
    <row r="89" s="78" customFormat="true" ht="15.75" x14ac:dyDescent="0.25">
      <c r="A89" s="125" t="s">
        <v>180</v>
      </c>
      <c r="B89">
        <v>2007</v>
      </c>
      <c r="C89" s="127" t="s">
        <v>17</v>
      </c>
      <c r="D89">
        <v>470503</v>
      </c>
      <c r="E89">
        <v>99.699999999999989</v>
      </c>
      <c r="F89">
        <v>90.795484239751772</v>
      </c>
      <c r="G89"/>
      <c r="H89"/>
      <c r="I89">
        <v>9.2045157602482277</v>
      </c>
      <c r="J89"/>
      <c r="K89"/>
      <c r="L89">
        <v>55.580012247397917</v>
      </c>
      <c r="M89"/>
      <c r="N89"/>
      <c r="O89"/>
      <c r="P89">
        <v>59.904935275081016</v>
      </c>
      <c r="Q89"/>
      <c r="R89"/>
      <c r="S89">
        <v>40.095064724918984</v>
      </c>
      <c r="T89" s="126"/>
    </row>
    <row r="90" s="78" customFormat="true" ht="15.75" x14ac:dyDescent="0.25">
      <c r="A90" s="125" t="s">
        <v>180</v>
      </c>
      <c r="B90">
        <v>2008</v>
      </c>
      <c r="C90" s="127" t="s">
        <v>17</v>
      </c>
      <c r="D90">
        <v>463095</v>
      </c>
      <c r="E90">
        <v>99.699999999999989</v>
      </c>
      <c r="F90">
        <v>90.541311448636293</v>
      </c>
      <c r="G90"/>
      <c r="H90"/>
      <c r="I90">
        <v>9.4586885513637071</v>
      </c>
      <c r="J90"/>
      <c r="K90">
        <v>88.933333333333323</v>
      </c>
      <c r="L90">
        <v>57.004249846907896</v>
      </c>
      <c r="M90">
        <v>31.929083486425426</v>
      </c>
      <c r="N90">
        <v>11.066666666666677</v>
      </c>
      <c r="O90">
        <v>78.033333333333317</v>
      </c>
      <c r="P90">
        <v>60.781634304207273</v>
      </c>
      <c r="Q90"/>
      <c r="R90"/>
      <c r="S90">
        <v>39.218365695792727</v>
      </c>
      <c r="T90" s="126"/>
    </row>
    <row r="91" s="78" customFormat="true" ht="15.75" x14ac:dyDescent="0.25">
      <c r="A91" s="125" t="s">
        <v>180</v>
      </c>
      <c r="B91">
        <v>2009</v>
      </c>
      <c r="C91" s="127" t="s">
        <v>17</v>
      </c>
      <c r="D91">
        <v>454293</v>
      </c>
      <c r="E91">
        <v>99.699999999999989</v>
      </c>
      <c r="F91">
        <v>90.287138657520813</v>
      </c>
      <c r="G91"/>
      <c r="H91"/>
      <c r="I91">
        <v>9.7128613424791865</v>
      </c>
      <c r="J91"/>
      <c r="K91">
        <v>88.933333333333323</v>
      </c>
      <c r="L91">
        <v>58.428487446417876</v>
      </c>
      <c r="M91">
        <v>30.504845886915447</v>
      </c>
      <c r="N91">
        <v>11.066666666666677</v>
      </c>
      <c r="O91">
        <v>78.033333333333317</v>
      </c>
      <c r="P91">
        <v>61.658333333333303</v>
      </c>
      <c r="Q91"/>
      <c r="R91"/>
      <c r="S91">
        <v>38.341666666666697</v>
      </c>
      <c r="T91" s="126"/>
    </row>
    <row r="92" s="78" customFormat="true" ht="15.75" x14ac:dyDescent="0.25">
      <c r="A92" s="125" t="s">
        <v>180</v>
      </c>
      <c r="B92">
        <v>2010</v>
      </c>
      <c r="C92" s="127" t="s">
        <v>17</v>
      </c>
      <c r="D92">
        <v>444988</v>
      </c>
      <c r="E92">
        <v>99.699999999999989</v>
      </c>
      <c r="F92">
        <v>90.032965866405334</v>
      </c>
      <c r="G92"/>
      <c r="H92"/>
      <c r="I92">
        <v>9.9670341335946659</v>
      </c>
      <c r="J92"/>
      <c r="K92">
        <v>88.933333333333323</v>
      </c>
      <c r="L92">
        <v>59.85272504592831</v>
      </c>
      <c r="M92">
        <v>29.080608287405013</v>
      </c>
      <c r="N92">
        <v>11.066666666666677</v>
      </c>
      <c r="O92">
        <v>78.033333333333317</v>
      </c>
      <c r="P92">
        <v>62.53503236245956</v>
      </c>
      <c r="Q92"/>
      <c r="R92"/>
      <c r="S92">
        <v>37.46496763754044</v>
      </c>
      <c r="T92" s="126"/>
    </row>
    <row r="93" s="78" customFormat="true" ht="15.75" x14ac:dyDescent="0.25">
      <c r="A93" s="125" t="s">
        <v>180</v>
      </c>
      <c r="B93">
        <v>2011</v>
      </c>
      <c r="C93" s="127" t="s">
        <v>17</v>
      </c>
      <c r="D93">
        <v>437121</v>
      </c>
      <c r="E93">
        <v>99.699999999999989</v>
      </c>
      <c r="F93">
        <v>89.778793075289855</v>
      </c>
      <c r="G93"/>
      <c r="H93"/>
      <c r="I93">
        <v>10.221206924710145</v>
      </c>
      <c r="J93"/>
      <c r="K93">
        <v>88.933333333333323</v>
      </c>
      <c r="L93">
        <v>61.276962645438289</v>
      </c>
      <c r="M93">
        <v>27.656370687895034</v>
      </c>
      <c r="N93">
        <v>11.066666666666677</v>
      </c>
      <c r="O93">
        <v>78.033333333333317</v>
      </c>
      <c r="P93">
        <v>63.411731391585818</v>
      </c>
      <c r="Q93"/>
      <c r="R93"/>
      <c r="S93">
        <v>36.588268608414182</v>
      </c>
      <c r="T93" s="126"/>
    </row>
    <row r="94" s="78" customFormat="true" ht="15.75" x14ac:dyDescent="0.25">
      <c r="A94" s="125" t="s">
        <v>180</v>
      </c>
      <c r="B94">
        <v>2012</v>
      </c>
      <c r="C94" s="127" t="s">
        <v>17</v>
      </c>
      <c r="D94">
        <v>431854</v>
      </c>
      <c r="E94">
        <v>99.699999999999989</v>
      </c>
      <c r="F94">
        <v>89.524620284174432</v>
      </c>
      <c r="G94">
        <v>85.03</v>
      </c>
      <c r="H94">
        <v>4.4946202841744309</v>
      </c>
      <c r="I94">
        <v>10.475379715825568</v>
      </c>
      <c r="J94"/>
      <c r="K94">
        <v>88.933333333333323</v>
      </c>
      <c r="L94">
        <v>62.701200244948268</v>
      </c>
      <c r="M94">
        <v>26.232133088385055</v>
      </c>
      <c r="N94">
        <v>11.066666666666677</v>
      </c>
      <c r="O94">
        <v>78.033333333333317</v>
      </c>
      <c r="P94">
        <v>64.288430420712075</v>
      </c>
      <c r="Q94">
        <v>64.288430420712075</v>
      </c>
      <c r="R94">
        <v>0</v>
      </c>
      <c r="S94">
        <v>35.711569579287925</v>
      </c>
      <c r="T94" s="126"/>
    </row>
    <row r="95" s="78" customFormat="true" ht="15.75" x14ac:dyDescent="0.25">
      <c r="A95" s="125" t="s">
        <v>180</v>
      </c>
      <c r="B95">
        <v>2013</v>
      </c>
      <c r="C95" s="127" t="s">
        <v>17</v>
      </c>
      <c r="D95">
        <v>429314</v>
      </c>
      <c r="E95">
        <v>99.699999999999989</v>
      </c>
      <c r="F95">
        <v>89.270447493058953</v>
      </c>
      <c r="G95">
        <v>85.03</v>
      </c>
      <c r="H95">
        <v>4.2404474930589515</v>
      </c>
      <c r="I95">
        <v>10.729552506941047</v>
      </c>
      <c r="J95"/>
      <c r="K95">
        <v>88.933333333333323</v>
      </c>
      <c r="L95">
        <v>64.125437844458247</v>
      </c>
      <c r="M95">
        <v>24.807895488875076</v>
      </c>
      <c r="N95">
        <v>11.066666666666677</v>
      </c>
      <c r="O95">
        <v>78.033333333333317</v>
      </c>
      <c r="P95">
        <v>65.165129449838332</v>
      </c>
      <c r="Q95">
        <v>65.165129449838332</v>
      </c>
      <c r="R95">
        <v>0</v>
      </c>
      <c r="S95">
        <v>34.834870550161668</v>
      </c>
      <c r="T95" s="126"/>
    </row>
    <row r="96" s="78" customFormat="true" ht="15.75" x14ac:dyDescent="0.25">
      <c r="A96" s="125" t="s">
        <v>180</v>
      </c>
      <c r="B96">
        <v>2014</v>
      </c>
      <c r="C96" s="127" t="s">
        <v>17</v>
      </c>
      <c r="D96">
        <v>429410</v>
      </c>
      <c r="E96">
        <v>99.699999999999989</v>
      </c>
      <c r="F96">
        <v>89.016274701943473</v>
      </c>
      <c r="G96">
        <v>85.03</v>
      </c>
      <c r="H96">
        <v>3.9862747019434721</v>
      </c>
      <c r="I96">
        <v>10.983725298056527</v>
      </c>
      <c r="J96"/>
      <c r="K96">
        <v>88.933333333333323</v>
      </c>
      <c r="L96">
        <v>65.549675443968681</v>
      </c>
      <c r="M96">
        <v>23.383657889364642</v>
      </c>
      <c r="N96">
        <v>11.066666666666677</v>
      </c>
      <c r="O96">
        <v>78.033333333333317</v>
      </c>
      <c r="P96">
        <v>66.04182847896459</v>
      </c>
      <c r="Q96">
        <v>66.04182847896459</v>
      </c>
      <c r="R96">
        <v>0</v>
      </c>
      <c r="S96">
        <v>33.95817152103541</v>
      </c>
      <c r="T96" s="126"/>
    </row>
    <row r="97" s="78" customFormat="true" ht="15.75" x14ac:dyDescent="0.25">
      <c r="A97" s="125" t="s">
        <v>180</v>
      </c>
      <c r="B97">
        <v>2015</v>
      </c>
      <c r="C97" s="127" t="s">
        <v>17</v>
      </c>
      <c r="D97">
        <v>431122</v>
      </c>
      <c r="E97">
        <v>99.699999999999989</v>
      </c>
      <c r="F97">
        <v>88.762101910828051</v>
      </c>
      <c r="G97">
        <v>85.03</v>
      </c>
      <c r="H97">
        <v>3.7321019108280495</v>
      </c>
      <c r="I97">
        <v>11.237898089171949</v>
      </c>
      <c r="J97"/>
      <c r="K97">
        <v>88.933333333333323</v>
      </c>
      <c r="L97">
        <v>66.97391304347866</v>
      </c>
      <c r="M97">
        <v>21.959420289854663</v>
      </c>
      <c r="N97">
        <v>11.066666666666677</v>
      </c>
      <c r="O97">
        <v>78.033333333333317</v>
      </c>
      <c r="P97">
        <v>66.918527508090619</v>
      </c>
      <c r="Q97">
        <v>66.918527508090619</v>
      </c>
      <c r="R97">
        <v>0</v>
      </c>
      <c r="S97">
        <v>33.081472491909381</v>
      </c>
      <c r="T97" s="126"/>
    </row>
    <row r="98" s="78" customFormat="true" ht="15.75" x14ac:dyDescent="0.25">
      <c r="A98" s="125" t="s">
        <v>180</v>
      </c>
      <c r="B98">
        <v>2016</v>
      </c>
      <c r="C98" s="127" t="s">
        <v>17</v>
      </c>
      <c r="D98">
        <v>432627</v>
      </c>
      <c r="E98">
        <v>99.699999999999989</v>
      </c>
      <c r="F98">
        <v>88.507929119712571</v>
      </c>
      <c r="G98">
        <v>85.03</v>
      </c>
      <c r="H98">
        <v>3.4779291197125701</v>
      </c>
      <c r="I98">
        <v>11.492070880287429</v>
      </c>
      <c r="J98"/>
      <c r="K98">
        <v>88.933333333333323</v>
      </c>
      <c r="L98">
        <v>68.398150642988639</v>
      </c>
      <c r="M98">
        <v>20.535182690344683</v>
      </c>
      <c r="N98">
        <v>11.066666666666677</v>
      </c>
      <c r="O98">
        <v>78.033333333333317</v>
      </c>
      <c r="P98">
        <v>67.795226537216877</v>
      </c>
      <c r="Q98">
        <v>67.795226537216877</v>
      </c>
      <c r="R98">
        <v>0</v>
      </c>
      <c r="S98">
        <v>32.204773462783123</v>
      </c>
      <c r="T98" s="126"/>
    </row>
    <row r="99" s="78" customFormat="true" ht="15.75" x14ac:dyDescent="0.25">
      <c r="A99" s="125" t="s">
        <v>180</v>
      </c>
      <c r="B99">
        <v>2000</v>
      </c>
      <c r="C99" s="127" t="s">
        <v>18</v>
      </c>
      <c r="D99">
        <v>399633</v>
      </c>
      <c r="E99">
        <v>99.866666666666674</v>
      </c>
      <c r="F99"/>
      <c r="G99"/>
      <c r="H99"/>
      <c r="I99"/>
      <c r="J99"/>
      <c r="K99"/>
      <c r="L99">
        <v>43.145792880259251</v>
      </c>
      <c r="M99"/>
      <c r="N99"/>
      <c r="O99"/>
      <c r="P99">
        <v>51.877175208581782</v>
      </c>
      <c r="Q99"/>
      <c r="R99"/>
      <c r="S99">
        <v>48.122824791418218</v>
      </c>
      <c r="T99" s="126"/>
    </row>
    <row r="100" s="78" customFormat="true" ht="15.75" x14ac:dyDescent="0.25">
      <c r="A100" s="125" t="s">
        <v>180</v>
      </c>
      <c r="B100">
        <v>2001</v>
      </c>
      <c r="C100" s="127" t="s">
        <v>18</v>
      </c>
      <c r="D100">
        <v>404623</v>
      </c>
      <c r="E100">
        <v>99.866666666666674</v>
      </c>
      <c r="F100"/>
      <c r="G100"/>
      <c r="H100"/>
      <c r="I100"/>
      <c r="J100"/>
      <c r="K100"/>
      <c r="L100">
        <v>43.145792880259251</v>
      </c>
      <c r="M100"/>
      <c r="N100"/>
      <c r="O100"/>
      <c r="P100">
        <v>51.877175208581775</v>
      </c>
      <c r="Q100"/>
      <c r="R100"/>
      <c r="S100">
        <v>48.122824791418225</v>
      </c>
      <c r="T100" s="126"/>
    </row>
    <row r="101" s="78" customFormat="true" ht="15.75" x14ac:dyDescent="0.25">
      <c r="A101" s="125" t="s">
        <v>180</v>
      </c>
      <c r="B101">
        <v>2002</v>
      </c>
      <c r="C101" s="127" t="s">
        <v>18</v>
      </c>
      <c r="D101">
        <v>408368</v>
      </c>
      <c r="E101">
        <v>99.866666666666674</v>
      </c>
      <c r="F101"/>
      <c r="G101"/>
      <c r="H101"/>
      <c r="I101"/>
      <c r="J101"/>
      <c r="K101"/>
      <c r="L101">
        <v>45.36715210355942</v>
      </c>
      <c r="M101"/>
      <c r="N101"/>
      <c r="O101"/>
      <c r="P101">
        <v>53.571632896305346</v>
      </c>
      <c r="Q101"/>
      <c r="R101"/>
      <c r="S101">
        <v>46.428367103694654</v>
      </c>
      <c r="T101" s="126"/>
    </row>
    <row r="102" s="78" customFormat="true" ht="15.75" x14ac:dyDescent="0.25">
      <c r="A102" s="125" t="s">
        <v>180</v>
      </c>
      <c r="B102">
        <v>2003</v>
      </c>
      <c r="C102" s="127" t="s">
        <v>18</v>
      </c>
      <c r="D102">
        <v>410814</v>
      </c>
      <c r="E102">
        <v>99.866666666666674</v>
      </c>
      <c r="F102"/>
      <c r="G102"/>
      <c r="H102"/>
      <c r="I102"/>
      <c r="J102"/>
      <c r="K102"/>
      <c r="L102">
        <v>47.588511326860498</v>
      </c>
      <c r="M102"/>
      <c r="N102"/>
      <c r="O102"/>
      <c r="P102">
        <v>55.266090584028916</v>
      </c>
      <c r="Q102"/>
      <c r="R102"/>
      <c r="S102">
        <v>44.733909415971084</v>
      </c>
      <c r="T102" s="126"/>
    </row>
    <row r="103" s="78" customFormat="true" ht="15.75" x14ac:dyDescent="0.25">
      <c r="A103" s="125" t="s">
        <v>180</v>
      </c>
      <c r="B103">
        <v>2004</v>
      </c>
      <c r="C103" s="127" t="s">
        <v>18</v>
      </c>
      <c r="D103">
        <v>411837</v>
      </c>
      <c r="E103">
        <v>99.866666666666674</v>
      </c>
      <c r="F103"/>
      <c r="G103"/>
      <c r="H103"/>
      <c r="I103"/>
      <c r="J103"/>
      <c r="K103"/>
      <c r="L103">
        <v>49.809870550161577</v>
      </c>
      <c r="M103"/>
      <c r="N103"/>
      <c r="O103"/>
      <c r="P103">
        <v>56.960548271752486</v>
      </c>
      <c r="Q103"/>
      <c r="R103"/>
      <c r="S103">
        <v>43.039451728247514</v>
      </c>
      <c r="T103" s="126"/>
    </row>
    <row r="104" s="78" customFormat="true" ht="15.75" x14ac:dyDescent="0.25">
      <c r="A104" s="125" t="s">
        <v>180</v>
      </c>
      <c r="B104">
        <v>2005</v>
      </c>
      <c r="C104" s="127" t="s">
        <v>18</v>
      </c>
      <c r="D104">
        <v>411601</v>
      </c>
      <c r="E104">
        <v>99.866666666666674</v>
      </c>
      <c r="F104"/>
      <c r="G104"/>
      <c r="H104"/>
      <c r="I104"/>
      <c r="J104"/>
      <c r="K104"/>
      <c r="L104">
        <v>52.031229773462655</v>
      </c>
      <c r="M104"/>
      <c r="N104"/>
      <c r="O104"/>
      <c r="P104">
        <v>58.655005959476057</v>
      </c>
      <c r="Q104"/>
      <c r="R104"/>
      <c r="S104">
        <v>41.344994040523943</v>
      </c>
      <c r="T104" s="126"/>
    </row>
    <row r="105" s="78" customFormat="true" ht="15.75" x14ac:dyDescent="0.25">
      <c r="A105" s="125" t="s">
        <v>180</v>
      </c>
      <c r="B105">
        <v>2006</v>
      </c>
      <c r="C105" s="127" t="s">
        <v>18</v>
      </c>
      <c r="D105">
        <v>411422</v>
      </c>
      <c r="E105">
        <v>99.866666666666674</v>
      </c>
      <c r="F105"/>
      <c r="G105"/>
      <c r="H105"/>
      <c r="I105"/>
      <c r="J105"/>
      <c r="K105"/>
      <c r="L105">
        <v>54.252588996763734</v>
      </c>
      <c r="M105"/>
      <c r="N105"/>
      <c r="O105"/>
      <c r="P105">
        <v>60.349463647199173</v>
      </c>
      <c r="Q105"/>
      <c r="R105"/>
      <c r="S105">
        <v>39.650536352800827</v>
      </c>
      <c r="T105" s="126"/>
    </row>
    <row r="106" s="78" customFormat="true" ht="15.75" x14ac:dyDescent="0.25">
      <c r="A106" s="125" t="s">
        <v>180</v>
      </c>
      <c r="B106">
        <v>2007</v>
      </c>
      <c r="C106" s="127" t="s">
        <v>18</v>
      </c>
      <c r="D106">
        <v>410452</v>
      </c>
      <c r="E106">
        <v>99.866666666666674</v>
      </c>
      <c r="F106"/>
      <c r="G106"/>
      <c r="H106"/>
      <c r="I106"/>
      <c r="J106"/>
      <c r="K106"/>
      <c r="L106">
        <v>56.473948220064813</v>
      </c>
      <c r="M106"/>
      <c r="N106"/>
      <c r="O106"/>
      <c r="P106">
        <v>62.043921334922743</v>
      </c>
      <c r="Q106"/>
      <c r="R106"/>
      <c r="S106">
        <v>37.956078665077257</v>
      </c>
      <c r="T106" s="126"/>
    </row>
    <row r="107" s="78" customFormat="true" ht="15.75" x14ac:dyDescent="0.25">
      <c r="A107" s="125" t="s">
        <v>180</v>
      </c>
      <c r="B107">
        <v>2008</v>
      </c>
      <c r="C107" s="127" t="s">
        <v>18</v>
      </c>
      <c r="D107">
        <v>408847</v>
      </c>
      <c r="E107">
        <v>99.866666666666674</v>
      </c>
      <c r="F107">
        <v>93.84999999999998</v>
      </c>
      <c r="G107"/>
      <c r="H107"/>
      <c r="I107">
        <v>6.1500000000000199</v>
      </c>
      <c r="J107"/>
      <c r="K107">
        <v>94.95</v>
      </c>
      <c r="L107">
        <v>58.695307443365891</v>
      </c>
      <c r="M107">
        <v>36.254692556634112</v>
      </c>
      <c r="N107">
        <v>5.0499999999999972</v>
      </c>
      <c r="O107">
        <v>90.5</v>
      </c>
      <c r="P107">
        <v>63.738379022646313</v>
      </c>
      <c r="Q107"/>
      <c r="R107"/>
      <c r="S107">
        <v>36.261620977353687</v>
      </c>
      <c r="T107" s="126"/>
    </row>
    <row r="108" s="78" customFormat="true" ht="15.75" x14ac:dyDescent="0.25">
      <c r="A108" s="125" t="s">
        <v>180</v>
      </c>
      <c r="B108">
        <v>2009</v>
      </c>
      <c r="C108" s="127" t="s">
        <v>18</v>
      </c>
      <c r="D108">
        <v>407025</v>
      </c>
      <c r="E108">
        <v>99.866666666666674</v>
      </c>
      <c r="F108">
        <v>93.84999999999998</v>
      </c>
      <c r="G108"/>
      <c r="H108"/>
      <c r="I108">
        <v>6.1500000000000199</v>
      </c>
      <c r="J108"/>
      <c r="K108">
        <v>94.95</v>
      </c>
      <c r="L108">
        <v>60.91666666666697</v>
      </c>
      <c r="M108">
        <v>34.033333333333033</v>
      </c>
      <c r="N108">
        <v>5.0499999999999972</v>
      </c>
      <c r="O108">
        <v>90.5</v>
      </c>
      <c r="P108">
        <v>65.432836710369884</v>
      </c>
      <c r="Q108"/>
      <c r="R108"/>
      <c r="S108">
        <v>34.567163289630116</v>
      </c>
      <c r="T108" s="126"/>
    </row>
    <row r="109" s="78" customFormat="true" ht="15.75" x14ac:dyDescent="0.25">
      <c r="A109" s="125" t="s">
        <v>180</v>
      </c>
      <c r="B109">
        <v>2010</v>
      </c>
      <c r="C109" s="127" t="s">
        <v>18</v>
      </c>
      <c r="D109">
        <v>404838</v>
      </c>
      <c r="E109">
        <v>99.866666666666674</v>
      </c>
      <c r="F109">
        <v>93.84999999999998</v>
      </c>
      <c r="G109"/>
      <c r="H109"/>
      <c r="I109">
        <v>6.1500000000000199</v>
      </c>
      <c r="J109"/>
      <c r="K109">
        <v>94.95</v>
      </c>
      <c r="L109">
        <v>63.138025889967139</v>
      </c>
      <c r="M109">
        <v>31.811974110032864</v>
      </c>
      <c r="N109">
        <v>5.0499999999999972</v>
      </c>
      <c r="O109">
        <v>90.5</v>
      </c>
      <c r="P109">
        <v>67.127294398093454</v>
      </c>
      <c r="Q109"/>
      <c r="R109"/>
      <c r="S109">
        <v>32.872705601906546</v>
      </c>
      <c r="T109" s="126"/>
    </row>
    <row r="110" s="78" customFormat="true" ht="15.75" x14ac:dyDescent="0.25">
      <c r="A110" s="125" t="s">
        <v>180</v>
      </c>
      <c r="B110">
        <v>2011</v>
      </c>
      <c r="C110" s="77" t="s">
        <v>18</v>
      </c>
      <c r="D110">
        <v>401139</v>
      </c>
      <c r="E110">
        <v>99.866666666666674</v>
      </c>
      <c r="F110">
        <v>93.84999999999998</v>
      </c>
      <c r="G110"/>
      <c r="H110"/>
      <c r="I110">
        <v>6.1500000000000199</v>
      </c>
      <c r="J110"/>
      <c r="K110">
        <v>94.95</v>
      </c>
      <c r="L110">
        <v>65.359385113268218</v>
      </c>
      <c r="M110">
        <v>29.590614886731785</v>
      </c>
      <c r="N110">
        <v>5.0499999999999972</v>
      </c>
      <c r="O110">
        <v>90.5</v>
      </c>
      <c r="P110">
        <v>68.82175208581657</v>
      </c>
      <c r="Q110"/>
      <c r="R110"/>
      <c r="S110">
        <v>31.17824791418343</v>
      </c>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396244</v>
      </c>
      <c r="E111">
        <v>99.866666666666674</v>
      </c>
      <c r="F111">
        <v>93.84999999999998</v>
      </c>
      <c r="G111">
        <v>78.02</v>
      </c>
      <c r="H111">
        <v>15.829999999999984</v>
      </c>
      <c r="I111">
        <v>6.1500000000000199</v>
      </c>
      <c r="J111"/>
      <c r="K111">
        <v>94.95</v>
      </c>
      <c r="L111">
        <v>67.580744336569296</v>
      </c>
      <c r="M111">
        <v>27.369255663430707</v>
      </c>
      <c r="N111">
        <v>5.0499999999999972</v>
      </c>
      <c r="O111">
        <v>90.5</v>
      </c>
      <c r="P111">
        <v>70.51620977354014</v>
      </c>
      <c r="Q111">
        <v>70.51620977354014</v>
      </c>
      <c r="R111">
        <v>0</v>
      </c>
      <c r="S111">
        <v>29.48379022645986</v>
      </c>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390165</v>
      </c>
      <c r="E112">
        <v>99.866666666666674</v>
      </c>
      <c r="F112">
        <v>93.84999999999998</v>
      </c>
      <c r="G112">
        <v>78.02</v>
      </c>
      <c r="H112">
        <v>15.829999999999984</v>
      </c>
      <c r="I112">
        <v>6.1500000000000199</v>
      </c>
      <c r="J112"/>
      <c r="K112">
        <v>94.95</v>
      </c>
      <c r="L112">
        <v>69.802103559870375</v>
      </c>
      <c r="M112">
        <v>25.147896440129628</v>
      </c>
      <c r="N112">
        <v>5.0499999999999972</v>
      </c>
      <c r="O112">
        <v>90.5</v>
      </c>
      <c r="P112">
        <v>72.210667461263711</v>
      </c>
      <c r="Q112">
        <v>72.210667461263711</v>
      </c>
      <c r="R112">
        <v>0</v>
      </c>
      <c r="S112">
        <v>27.789332538736289</v>
      </c>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382485</v>
      </c>
      <c r="E113">
        <v>99.866666666666674</v>
      </c>
      <c r="F113">
        <v>93.84999999999998</v>
      </c>
      <c r="G113">
        <v>78.02</v>
      </c>
      <c r="H113">
        <v>15.829999999999984</v>
      </c>
      <c r="I113">
        <v>6.1500000000000199</v>
      </c>
      <c r="J113"/>
      <c r="K113">
        <v>94.95</v>
      </c>
      <c r="L113">
        <v>72.023462783171453</v>
      </c>
      <c r="M113">
        <v>22.92653721682855</v>
      </c>
      <c r="N113">
        <v>5.0499999999999972</v>
      </c>
      <c r="O113">
        <v>90.5</v>
      </c>
      <c r="P113">
        <v>73.905125148987281</v>
      </c>
      <c r="Q113">
        <v>73.905125148987281</v>
      </c>
      <c r="R113">
        <v>0</v>
      </c>
      <c r="S113">
        <v>26.094874851012719</v>
      </c>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373927</v>
      </c>
      <c r="E114">
        <v>99.866666666666674</v>
      </c>
      <c r="F114">
        <v>93.84999999999998</v>
      </c>
      <c r="G114">
        <v>78.02</v>
      </c>
      <c r="H114">
        <v>15.829999999999984</v>
      </c>
      <c r="I114">
        <v>6.1500000000000199</v>
      </c>
      <c r="J114"/>
      <c r="K114">
        <v>94.95</v>
      </c>
      <c r="L114">
        <v>74.244822006472532</v>
      </c>
      <c r="M114">
        <v>20.705177993527471</v>
      </c>
      <c r="N114">
        <v>5.0499999999999972</v>
      </c>
      <c r="O114">
        <v>90.5</v>
      </c>
      <c r="P114">
        <v>75.599582836710852</v>
      </c>
      <c r="Q114">
        <v>75.55</v>
      </c>
      <c r="R114">
        <v>4.9582836710854394E-2</v>
      </c>
      <c r="S114">
        <v>24.400417163289148</v>
      </c>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367188</v>
      </c>
      <c r="E115">
        <v>99.866666666666674</v>
      </c>
      <c r="F115">
        <v>93.84999999999998</v>
      </c>
      <c r="G115">
        <v>78.02</v>
      </c>
      <c r="H115">
        <v>15.829999999999984</v>
      </c>
      <c r="I115">
        <v>6.1500000000000199</v>
      </c>
      <c r="J115"/>
      <c r="K115">
        <v>94.95</v>
      </c>
      <c r="L115">
        <v>76.466181229773611</v>
      </c>
      <c r="M115">
        <v>18.483818770226392</v>
      </c>
      <c r="N115">
        <v>5.0499999999999972</v>
      </c>
      <c r="O115">
        <v>90.5</v>
      </c>
      <c r="P115">
        <v>77.294040524433967</v>
      </c>
      <c r="Q115">
        <v>75.55</v>
      </c>
      <c r="R115">
        <v>1.7440405244339701</v>
      </c>
      <c r="S115">
        <v>22.705959475566033</v>
      </c>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0" t="s">
        <v>13</v>
      </c>
      <c r="E2" s="49"/>
      <c r="F2" s="49"/>
      <c r="G2" s="93"/>
      <c r="H2" s="49"/>
      <c r="I2" s="49"/>
      <c r="J2" s="93"/>
      <c r="K2" s="51"/>
      <c r="L2" s="51"/>
      <c r="M2" s="93"/>
      <c r="N2" s="51"/>
      <c r="O2" s="51"/>
      <c r="P2" s="93"/>
      <c r="Q2" s="51"/>
      <c r="R2" s="51"/>
      <c r="S2" s="93"/>
      <c r="T2" s="51"/>
      <c r="U2" s="51"/>
      <c r="V2" s="311"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2"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46" t="s">
        <v>25</v>
      </c>
      <c r="E4" s="447" t="s">
        <v>19</v>
      </c>
      <c r="F4" s="448" t="s">
        <v>230</v>
      </c>
      <c r="G4" s="446" t="s">
        <v>25</v>
      </c>
      <c r="H4" s="447" t="s">
        <v>19</v>
      </c>
      <c r="I4" s="448" t="s">
        <v>230</v>
      </c>
      <c r="J4" s="446" t="s">
        <v>25</v>
      </c>
      <c r="K4" s="447" t="s">
        <v>19</v>
      </c>
      <c r="L4" s="448" t="s">
        <v>230</v>
      </c>
      <c r="M4" s="446" t="s">
        <v>25</v>
      </c>
      <c r="N4" s="447" t="s">
        <v>19</v>
      </c>
      <c r="O4" s="448" t="s">
        <v>230</v>
      </c>
      <c r="P4" s="446" t="s">
        <v>25</v>
      </c>
      <c r="Q4" s="447" t="s">
        <v>19</v>
      </c>
      <c r="R4" s="448" t="s">
        <v>230</v>
      </c>
      <c r="S4" s="446" t="s">
        <v>25</v>
      </c>
      <c r="T4" s="447" t="s">
        <v>19</v>
      </c>
      <c r="U4" s="449" t="s">
        <v>230</v>
      </c>
      <c r="V4" s="450" t="s">
        <v>25</v>
      </c>
      <c r="W4" s="451" t="s">
        <v>19</v>
      </c>
      <c r="X4" s="452" t="s">
        <v>21</v>
      </c>
      <c r="Y4" s="452" t="s">
        <v>30</v>
      </c>
      <c r="Z4" s="453" t="s">
        <v>231</v>
      </c>
      <c r="AA4" s="450" t="s">
        <v>25</v>
      </c>
      <c r="AB4" s="451" t="s">
        <v>19</v>
      </c>
      <c r="AC4" s="452" t="s">
        <v>21</v>
      </c>
      <c r="AD4" s="452" t="s">
        <v>30</v>
      </c>
      <c r="AE4" s="453" t="s">
        <v>231</v>
      </c>
      <c r="AF4" s="450" t="s">
        <v>25</v>
      </c>
      <c r="AG4" s="451" t="s">
        <v>19</v>
      </c>
      <c r="AH4" s="452" t="s">
        <v>21</v>
      </c>
      <c r="AI4" s="452" t="s">
        <v>30</v>
      </c>
      <c r="AJ4" s="453" t="s">
        <v>231</v>
      </c>
      <c r="AK4" s="450" t="s">
        <v>25</v>
      </c>
      <c r="AL4" s="451" t="s">
        <v>19</v>
      </c>
      <c r="AM4" s="452" t="s">
        <v>21</v>
      </c>
      <c r="AN4" s="452" t="s">
        <v>30</v>
      </c>
      <c r="AO4" s="453" t="s">
        <v>231</v>
      </c>
      <c r="AP4" s="450" t="s">
        <v>25</v>
      </c>
      <c r="AQ4" s="451" t="s">
        <v>19</v>
      </c>
      <c r="AR4" s="452" t="s">
        <v>21</v>
      </c>
      <c r="AS4" s="452" t="s">
        <v>30</v>
      </c>
      <c r="AT4" s="453" t="s">
        <v>231</v>
      </c>
      <c r="AU4" s="450" t="s">
        <v>25</v>
      </c>
      <c r="AV4" s="451" t="s">
        <v>19</v>
      </c>
      <c r="AW4" s="452" t="s">
        <v>21</v>
      </c>
      <c r="AX4" s="452" t="s">
        <v>30</v>
      </c>
      <c r="AY4" s="454" t="s">
        <v>231</v>
      </c>
      <c r="AZ4" s="455" t="s">
        <v>144</v>
      </c>
      <c r="BA4" s="456" t="s">
        <v>143</v>
      </c>
      <c r="BB4" s="457" t="s">
        <v>232</v>
      </c>
      <c r="BC4" s="455" t="s">
        <v>144</v>
      </c>
      <c r="BD4" s="456" t="s">
        <v>143</v>
      </c>
      <c r="BE4" s="457" t="s">
        <v>232</v>
      </c>
      <c r="BF4" s="455" t="s">
        <v>144</v>
      </c>
      <c r="BG4" s="456" t="s">
        <v>143</v>
      </c>
      <c r="BH4" s="457" t="s">
        <v>232</v>
      </c>
      <c r="BI4" s="455" t="s">
        <v>144</v>
      </c>
      <c r="BJ4" s="456" t="s">
        <v>143</v>
      </c>
      <c r="BK4" s="457" t="s">
        <v>232</v>
      </c>
      <c r="BL4" s="455" t="s">
        <v>144</v>
      </c>
      <c r="BM4" s="456" t="s">
        <v>143</v>
      </c>
      <c r="BN4" s="457" t="s">
        <v>232</v>
      </c>
      <c r="BO4" s="455" t="s">
        <v>144</v>
      </c>
      <c r="BP4" s="456" t="s">
        <v>143</v>
      </c>
      <c r="BQ4" s="457" t="s">
        <v>232</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3" t="s">
        <v>154</v>
      </c>
      <c r="E5" s="314" t="s">
        <v>43</v>
      </c>
      <c r="F5" s="315"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6" t="s">
        <v>148</v>
      </c>
      <c r="W5" s="317" t="s">
        <v>46</v>
      </c>
      <c r="X5" s="317" t="s">
        <v>69</v>
      </c>
      <c r="Y5" s="317" t="s">
        <v>70</v>
      </c>
      <c r="Z5" s="317"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EMIS03</v>
      </c>
      <c r="B6" s="57" t="str">
        <f>+'Water Data'!A3</f>
        <v>EMIS</v>
      </c>
      <c r="C6" s="57">
        <f>'Water Data'!C3</f>
        <v>2003</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e">
        <f>+IF(AND(ISNUMBER('Sanitation Data'!C7),CL6="Yes"),'Sanitation Data'!C7,IF(AND(ISNUMBER('Sanitation Data'!C7),CL6="No",ISNUMBER('Sanitation Data'!C7)),CONCATENATE("[",ROUND('Sanitation Data'!C7,0),"]"),NA()))</f>
        <v>#N/A</v>
      </c>
      <c r="X6" s="250">
        <f>+IF(AND(ISNUMBER('Sanitation Data'!C11),CM6="Yes"),'Sanitation Data'!C11,IF(AND(ISNUMBER('Sanitation Data'!C11),CM6="No",ISNUMBER('Sanitation Data'!C11)),CONCATENATE("[",ROUND('Sanitation Data'!C11,0),"]"),NA()))</f>
        <v>56.840206866197185</v>
      </c>
      <c r="Y6" s="250" t="e">
        <f>+IF(AND(ISNUMBER('Sanitation Data'!C12),CN6="Yes"),'Sanitation Data'!C12,IF(AND(ISNUMBER('Sanitation Data'!C12),CN6="No",ISNUMBER('Sanitation Data'!C12)),CONCATENATE("[",ROUND('Sanitation Data'!C12,0),"]"),NA()))</f>
        <v>#N/A</v>
      </c>
      <c r="Z6" s="250">
        <f>+IF(AND(ISNUMBER('Sanitation Data'!C13),CO6="Yes"),'Sanitation Data'!C13,IF(AND(ISNUMBER('Sanitation Data'!C13),CO6="No",ISNUMBER('Sanitation Data'!C13)),CONCATENATE("[",ROUND('Sanitation Data'!C13,0),"]"),NA()))</f>
        <v>56.8</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f>+IF(AND(ISNUMBER('Sanitation Data'!G11),DG6="Yes"),'Sanitation Data'!G11,IF(AND(ISNUMBER('Sanitation Data'!G11),DG6="No",ISNUMBER('Sanitation Data'!G11)),CONCATENATE("[",ROUND('Sanitation Data'!G11,0),"]"),NA()))</f>
        <v>56.8</v>
      </c>
      <c r="AS6" s="250" t="e">
        <f>+IF(AND(ISNUMBER('Sanitation Data'!G12),DH6="Yes"),'Sanitation Data'!G12,IF(AND(ISNUMBER('Sanitation Data'!G12),DH6="No",ISNUMBER('Sanitation Data'!G12)),CONCATENATE("[",ROUND('Sanitation Data'!G12,0),"]"),NA()))</f>
        <v>#N/A</v>
      </c>
      <c r="AT6" s="250">
        <f>+IF(AND(ISNUMBER('Sanitation Data'!G13),DI6="Yes"),'Sanitation Data'!G13,IF(AND(ISNUMBER('Sanitation Data'!G13),DI6="No",ISNUMBER('Sanitation Data'!G13)),CONCATENATE("[",ROUND('Sanitation Data'!G13,0),"]"),NA()))</f>
        <v>56.8</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f>+IF(AND(ISNUMBER('Sanitation Data'!H11),DL6="Yes"),'Sanitation Data'!H11,IF(AND(ISNUMBER('Sanitation Data'!H11),DL6="No",ISNUMBER('Sanitation Data'!H11)),CONCATENATE("[",ROUND('Sanitation Data'!H11,0),"]"),NA()))</f>
        <v>57.1</v>
      </c>
      <c r="AX6" s="250" t="e">
        <f>+IF(AND(ISNUMBER('Sanitation Data'!H12),DM6="Yes"),'Sanitation Data'!H12,IF(AND(ISNUMBER('Sanitation Data'!H12),DM6="No",ISNUMBER('Sanitation Data'!H12)),CONCATENATE("[",ROUND('Sanitation Data'!H12,0),"]"),NA()))</f>
        <v>#N/A</v>
      </c>
      <c r="AY6" s="250">
        <f>+IF(AND(ISNUMBER('Sanitation Data'!H13),DN6="Yes"),'Sanitation Data'!H13,IF(AND(ISNUMBER('Sanitation Data'!H13),DN6="No",ISNUMBER('Sanitation Data'!H13)),CONCATENATE("[",ROUND('Sanitation Data'!H13,0),"]"),NA()))</f>
        <v>57.1</v>
      </c>
      <c r="AZ6" s="251" t="e">
        <f>+IF(AND(ISNUMBER('Hygiene Data'!C6),DO6="Yes"),'Hygiene Data'!C6,IF(AND(ISNUMBER('Hygiene Data'!C6),DO6="No",ISNUMBER('Hygiene Data'!C6)),CONCATENATE("[",ROUND('Hygiene Data'!C6,0),"]"),NA()))</f>
        <v>#N/A</v>
      </c>
      <c r="BA6" s="251">
        <f>+IF(AND(ISNUMBER('Hygiene Data'!C8),DP6="Yes"),'Hygiene Data'!C8,IF(AND(ISNUMBER('Hygiene Data'!C8),DP6="No",ISNUMBER('Hygiene Data'!C8)),CONCATENATE("[",ROUND('Hygiene Data'!C8,0),"]"),NA()))</f>
        <v>60.86289612676056</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f>+IF(AND(ISNUMBER('Hygiene Data'!G8),EB6="Yes"),'Hygiene Data'!G8,IF(AND(ISNUMBER('Hygiene Data'!G8),EB6="No",ISNUMBER('Hygiene Data'!G8)),CONCATENATE("[",ROUND('Hygiene Data'!G8,0),"]"),NA()))</f>
        <v>60.3</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f>+IF(AND(ISNUMBER('Hygiene Data'!H8),EE6="Yes"),'Hygiene Data'!H8,IF(AND(ISNUMBER('Hygiene Data'!H8),EE6="No",ISNUMBER('Hygiene Data'!H8)),CONCATENATE("[",ROUND('Hygiene Data'!H8,0),"]"),NA()))</f>
        <v>64.5</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f>+'Sanitation Data'!C29</f>
        <v>0</v>
      </c>
      <c r="CL6" s="34">
        <f>+'Sanitation Data'!C30</f>
        <v>0</v>
      </c>
      <c r="CM6" s="34" t="str">
        <f>+'Sanitation Data'!C31</f>
        <v>Yes</v>
      </c>
      <c r="CN6" s="34">
        <f>+'Sanitation Data'!C32</f>
        <v>0</v>
      </c>
      <c r="CO6" s="34" t="str">
        <f>+'Sanitation Data'!C33</f>
        <v>Yes</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t="str">
        <f>+'Sanitation Data'!G31</f>
        <v>Yes</v>
      </c>
      <c r="DH6" s="34">
        <f>+'Sanitation Data'!G32</f>
        <v>0</v>
      </c>
      <c r="DI6" s="34" t="str">
        <f>+'Sanitation Data'!G33</f>
        <v>Yes</v>
      </c>
      <c r="DJ6" s="34">
        <f>+'Sanitation Data'!H29</f>
        <v>0</v>
      </c>
      <c r="DK6" s="34">
        <f>+'Sanitation Data'!H30</f>
        <v>0</v>
      </c>
      <c r="DL6" s="34" t="str">
        <f>+'Sanitation Data'!H31</f>
        <v>Yes</v>
      </c>
      <c r="DM6" s="34">
        <f>+'Sanitation Data'!H32</f>
        <v>0</v>
      </c>
      <c r="DN6" s="34" t="str">
        <f>+'Sanitation Data'!H33</f>
        <v>Yes</v>
      </c>
      <c r="DO6" s="34">
        <f>+'Hygiene Data'!C12</f>
        <v>0</v>
      </c>
      <c r="DP6" s="34" t="str">
        <f>+'Hygiene Data'!C13</f>
        <v>Yes</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t="str">
        <f>+'Hygiene Data'!G13</f>
        <v>Yes</v>
      </c>
      <c r="EC6" s="34">
        <f>+'Hygiene Data'!G14</f>
        <v>0</v>
      </c>
      <c r="ED6" s="34">
        <f>+'Hygiene Data'!H12</f>
        <v>0</v>
      </c>
      <c r="EE6" s="34" t="str">
        <f>+'Hygiene Data'!H13</f>
        <v>Yes</v>
      </c>
      <c r="EF6" s="34">
        <f>+'Hygiene Data'!H14</f>
        <v>0</v>
      </c>
    </row>
    <row r="7" x14ac:dyDescent="0.2">
      <c r="A7" s="57" t="str">
        <f ca="true">+IF(OFFSET('Water Data'!$B$1,0,10*ROW('Water Data'!B1))="","",OFFSET('Water Data'!$B$1,0,10*ROW('Water Data'!B1)))</f>
        <v>EMIS04</v>
      </c>
      <c r="B7" s="57" t="str">
        <f ca="true">+IF(OFFSET('Water Data'!$A$3,0,10*ROW('Water Data'!A1))="","",OFFSET('Water Data'!$A$3,0,10*ROW('Water Data'!A1)))</f>
        <v>EMIS</v>
      </c>
      <c r="C7" s="57">
        <f ca="true">+IF(OFFSET('Water Data'!$C$3,0,10*ROW('Water Data'!C1))="","",OFFSET('Water Data'!$C$3,0,10*ROW('Water Data'!C1)))</f>
        <v>2004</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54.13234594594595</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54.1</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54.5</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54.5</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51.9</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51.9</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58.671718918918913</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58.7</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58.5</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Yes</v>
      </c>
      <c r="DM7" s="34" t="str">
        <f ca="true">+IF(OFFSET('Sanitation Data'!$H$32,0,10*ROW('Sanitation Data'!H1))="","",OFFSET('Sanitation Data'!$H$32,0,10*ROW('Sanitation Data'!H1)))</f>
        <v/>
      </c>
      <c r="DN7" s="34" t="str">
        <f ca="true">+IF(OFFSET('Sanitation Data'!$H$33,0,10*ROW('Sanitation Data'!H1))="","",OFFSET('Sanitation Data'!$H$33,0,10*ROW('Sanitation Data'!H1)))</f>
        <v>Yes</v>
      </c>
      <c r="DO7" s="34" t="str">
        <f ca="true">+IF(OFFSET('Hygiene Data'!$C$12,0,10*ROW('Hygiene Data'!C1))="","",OFFSET('Hygiene Data'!$C$12,0,10*ROW('Hygiene Data'!C1)))</f>
        <v/>
      </c>
      <c r="DP7" s="34" t="str">
        <f ca="true">+IF(OFFSET('Hygiene Data'!$C$13,0,10*ROW('Hygiene Data'!C1))="","",OFFSET('Hygiene Data'!$C$13,0,10*ROW('Hygiene Data'!C1)))</f>
        <v>Yes</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Yes</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Yes</v>
      </c>
      <c r="EF7" s="34" t="str">
        <f ca="true">+IF(OFFSET('Hygiene Data'!$H$14,0,10*ROW('Hygiene Data'!H1))="","",OFFSET('Hygiene Data'!$H$14,0,10*ROW('Hygiene Data'!H1)))</f>
        <v/>
      </c>
    </row>
    <row r="8" x14ac:dyDescent="0.2">
      <c r="A8" s="57" t="str">
        <f ca="true">+IF(OFFSET('Water Data'!$B$1,0,10*ROW('Water Data'!B2))="","",OFFSET('Water Data'!$B$1,0,10*ROW('Water Data'!B2)))</f>
        <v>EMIS05</v>
      </c>
      <c r="B8" s="57" t="str">
        <f ca="true">+IF(OFFSET('Water Data'!$A$3,0,10*ROW('Water Data'!A2))="","",OFFSET('Water Data'!$A$3,0,10*ROW('Water Data'!A2)))</f>
        <v>EMIS</v>
      </c>
      <c r="C8" s="57">
        <f ca="true">+IF(OFFSET('Water Data'!$C$3,0,10*ROW('Water Data'!C2))="","",OFFSET('Water Data'!$C$3,0,10*ROW('Water Data'!C2)))</f>
        <v>2005</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55.064538706256627</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55.1</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55.5</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55.5</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52.6</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52.6</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59.274761399787913</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59.5</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58</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Yes</v>
      </c>
      <c r="CN8" s="34" t="str">
        <f ca="true">+IF(OFFSET('Sanitation Data'!$C$32,0,10*ROW('Sanitation Data'!C2))="","",OFFSET('Sanitation Data'!$C$32,0,10*ROW('Sanitation Data'!C2)))</f>
        <v/>
      </c>
      <c r="CO8" s="34" t="str">
        <f ca="true">+IF(OFFSET('Sanitation Data'!$C$33,0,10*ROW('Sanitation Data'!C2))="","",OFFSET('Sanitation Data'!$C$33,0,10*ROW('Sanitation Data'!C2)))</f>
        <v>Yes</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Yes</v>
      </c>
      <c r="DH8" s="34" t="str">
        <f ca="true">+IF(OFFSET('Sanitation Data'!$G$32,0,10*ROW('Sanitation Data'!G2))="","",OFFSET('Sanitation Data'!$G$32,0,10*ROW('Sanitation Data'!G2)))</f>
        <v/>
      </c>
      <c r="DI8" s="34" t="str">
        <f ca="true">+IF(OFFSET('Sanitation Data'!$G$33,0,10*ROW('Sanitation Data'!G2))="","",OFFSET('Sanitation Data'!$G$33,0,10*ROW('Sanitation Data'!G2)))</f>
        <v>Yes</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Yes</v>
      </c>
      <c r="DM8" s="34" t="str">
        <f ca="true">+IF(OFFSET('Sanitation Data'!$H$32,0,10*ROW('Sanitation Data'!H2))="","",OFFSET('Sanitation Data'!$H$32,0,10*ROW('Sanitation Data'!H2)))</f>
        <v/>
      </c>
      <c r="DN8" s="34" t="str">
        <f ca="true">+IF(OFFSET('Sanitation Data'!$H$33,0,10*ROW('Sanitation Data'!H2))="","",OFFSET('Sanitation Data'!$H$33,0,10*ROW('Sanitation Data'!H2)))</f>
        <v>Yes</v>
      </c>
      <c r="DO8" s="34" t="str">
        <f ca="true">+IF(OFFSET('Hygiene Data'!$C$12,0,10*ROW('Hygiene Data'!C2))="","",OFFSET('Hygiene Data'!$C$12,0,10*ROW('Hygiene Data'!C2)))</f>
        <v/>
      </c>
      <c r="DP8" s="34" t="str">
        <f ca="true">+IF(OFFSET('Hygiene Data'!$C$13,0,10*ROW('Hygiene Data'!C2))="","",OFFSET('Hygiene Data'!$C$13,0,10*ROW('Hygiene Data'!C2)))</f>
        <v>Yes</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Yes</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Yes</v>
      </c>
      <c r="EF8" s="34" t="str">
        <f ca="true">+IF(OFFSET('Hygiene Data'!$H$14,0,10*ROW('Hygiene Data'!H2))="","",OFFSET('Hygiene Data'!$H$14,0,10*ROW('Hygiene Data'!H2)))</f>
        <v/>
      </c>
    </row>
    <row r="9" x14ac:dyDescent="0.2">
      <c r="A9" s="57" t="str">
        <f ca="true">+IF(OFFSET('Water Data'!$B$1,0,10*ROW('Water Data'!B3))="","",OFFSET('Water Data'!$B$1,0,10*ROW('Water Data'!B3)))</f>
        <v>EMIS06</v>
      </c>
      <c r="B9" s="57" t="str">
        <f ca="true">+IF(OFFSET('Water Data'!$A$3,0,10*ROW('Water Data'!A3))="","",OFFSET('Water Data'!$A$3,0,10*ROW('Water Data'!A3)))</f>
        <v>EMIS</v>
      </c>
      <c r="C9" s="57">
        <f ca="true">+IF(OFFSET('Water Data'!$C$3,0,10*ROW('Water Data'!C3))="","",OFFSET('Water Data'!$C$3,0,10*ROW('Water Data'!C3)))</f>
        <v>2006</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55.27408957722897</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55.3</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55.4</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55.4</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54.6</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54.6</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59.910171619924647</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59.8</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60.5</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Yes</v>
      </c>
      <c r="CN9" s="34" t="str">
        <f ca="true">+IF(OFFSET('Sanitation Data'!$C$32,0,10*ROW('Sanitation Data'!C3))="","",OFFSET('Sanitation Data'!$C$32,0,10*ROW('Sanitation Data'!C3)))</f>
        <v/>
      </c>
      <c r="CO9" s="34" t="str">
        <f ca="true">+IF(OFFSET('Sanitation Data'!$C$33,0,10*ROW('Sanitation Data'!C3))="","",OFFSET('Sanitation Data'!$C$33,0,10*ROW('Sanitation Data'!C3)))</f>
        <v>Yes</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Yes</v>
      </c>
      <c r="DH9" s="34" t="str">
        <f ca="true">+IF(OFFSET('Sanitation Data'!$G$32,0,10*ROW('Sanitation Data'!G3))="","",OFFSET('Sanitation Data'!$G$32,0,10*ROW('Sanitation Data'!G3)))</f>
        <v/>
      </c>
      <c r="DI9" s="34" t="str">
        <f ca="true">+IF(OFFSET('Sanitation Data'!$G$33,0,10*ROW('Sanitation Data'!G3))="","",OFFSET('Sanitation Data'!$G$33,0,10*ROW('Sanitation Data'!G3)))</f>
        <v>Yes</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Yes</v>
      </c>
      <c r="DM9" s="34" t="str">
        <f ca="true">+IF(OFFSET('Sanitation Data'!$H$32,0,10*ROW('Sanitation Data'!H3))="","",OFFSET('Sanitation Data'!$H$32,0,10*ROW('Sanitation Data'!H3)))</f>
        <v/>
      </c>
      <c r="DN9" s="34" t="str">
        <f ca="true">+IF(OFFSET('Sanitation Data'!$H$33,0,10*ROW('Sanitation Data'!H3))="","",OFFSET('Sanitation Data'!$H$33,0,10*ROW('Sanitation Data'!H3)))</f>
        <v>Yes</v>
      </c>
      <c r="DO9" s="34" t="str">
        <f ca="true">+IF(OFFSET('Hygiene Data'!$C$12,0,10*ROW('Hygiene Data'!C3))="","",OFFSET('Hygiene Data'!$C$12,0,10*ROW('Hygiene Data'!C3)))</f>
        <v/>
      </c>
      <c r="DP9" s="34" t="str">
        <f ca="true">+IF(OFFSET('Hygiene Data'!$C$13,0,10*ROW('Hygiene Data'!C3))="","",OFFSET('Hygiene Data'!$C$13,0,10*ROW('Hygiene Data'!C3)))</f>
        <v>Yes</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Yes</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Yes</v>
      </c>
      <c r="EF9" s="34" t="str">
        <f ca="true">+IF(OFFSET('Hygiene Data'!$H$14,0,10*ROW('Hygiene Data'!H3))="","",OFFSET('Hygiene Data'!$H$14,0,10*ROW('Hygiene Data'!H3)))</f>
        <v/>
      </c>
    </row>
    <row r="10" x14ac:dyDescent="0.2">
      <c r="A10" s="57" t="str">
        <f ca="true">+IF(OFFSET('Water Data'!$B$1,0,10*ROW('Water Data'!B4))="","",OFFSET('Water Data'!$B$1,0,10*ROW('Water Data'!B4)))</f>
        <v>LLECE06</v>
      </c>
      <c r="B10" s="57" t="str">
        <f ca="true">+IF(OFFSET('Water Data'!$A$3,0,10*ROW('Water Data'!A4))="","",OFFSET('Water Data'!$A$3,0,10*ROW('Water Data'!A4)))</f>
        <v>Survey</v>
      </c>
      <c r="C10" s="57">
        <f ca="true">+IF(OFFSET('Water Data'!$C$3,0,10*ROW('Water Data'!C4))="","",OFFSET('Water Data'!$C$3,0,10*ROW('Water Data'!C4)))</f>
        <v>2006</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89.583333333333343</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97</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84</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89.583333333333343</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str">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[76]</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str">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[84]</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str">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[69]</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str">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[76]</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Yes</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Yes</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No</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No</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No</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No</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EMIS07</v>
      </c>
      <c r="B11" s="57" t="str">
        <f ca="true">+IF(OFFSET('Water Data'!$A$3,0,10*ROW('Water Data'!A5))="","",OFFSET('Water Data'!$A$3,0,10*ROW('Water Data'!A5)))</f>
        <v>EMIS</v>
      </c>
      <c r="C11" s="57">
        <f ca="true">+IF(OFFSET('Water Data'!$C$3,0,10*ROW('Water Data'!C5))="","",OFFSET('Water Data'!$C$3,0,10*ROW('Water Data'!C5)))</f>
        <v>2007</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54.646166597596356</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54.6</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54.4</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54.4</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55.9</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55.9</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58.74616659759635</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58.5</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60</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Yes</v>
      </c>
      <c r="CN11" s="34" t="str">
        <f ca="true">+IF(OFFSET('Sanitation Data'!$C$32,0,10*ROW('Sanitation Data'!C5))="","",OFFSET('Sanitation Data'!$C$32,0,10*ROW('Sanitation Data'!C5)))</f>
        <v/>
      </c>
      <c r="CO11" s="34" t="str">
        <f ca="true">+IF(OFFSET('Sanitation Data'!$C$33,0,10*ROW('Sanitation Data'!C5))="","",OFFSET('Sanitation Data'!$C$33,0,10*ROW('Sanitation Data'!C5)))</f>
        <v>Yes</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Yes</v>
      </c>
      <c r="DH11" s="34" t="str">
        <f ca="true">+IF(OFFSET('Sanitation Data'!$G$32,0,10*ROW('Sanitation Data'!G5))="","",OFFSET('Sanitation Data'!$G$32,0,10*ROW('Sanitation Data'!G5)))</f>
        <v/>
      </c>
      <c r="DI11" s="34" t="str">
        <f ca="true">+IF(OFFSET('Sanitation Data'!$G$33,0,10*ROW('Sanitation Data'!G5))="","",OFFSET('Sanitation Data'!$G$33,0,10*ROW('Sanitation Data'!G5)))</f>
        <v>Yes</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Yes</v>
      </c>
      <c r="DM11" s="34" t="str">
        <f ca="true">+IF(OFFSET('Sanitation Data'!$H$32,0,10*ROW('Sanitation Data'!H5))="","",OFFSET('Sanitation Data'!$H$32,0,10*ROW('Sanitation Data'!H5)))</f>
        <v/>
      </c>
      <c r="DN11" s="34" t="str">
        <f ca="true">+IF(OFFSET('Sanitation Data'!$H$33,0,10*ROW('Sanitation Data'!H5))="","",OFFSET('Sanitation Data'!$H$33,0,10*ROW('Sanitation Data'!H5)))</f>
        <v>Yes</v>
      </c>
      <c r="DO11" s="34" t="str">
        <f ca="true">+IF(OFFSET('Hygiene Data'!$C$12,0,10*ROW('Hygiene Data'!C5))="","",OFFSET('Hygiene Data'!$C$12,0,10*ROW('Hygiene Data'!C5)))</f>
        <v/>
      </c>
      <c r="DP11" s="34" t="str">
        <f ca="true">+IF(OFFSET('Hygiene Data'!$C$13,0,10*ROW('Hygiene Data'!C5))="","",OFFSET('Hygiene Data'!$C$13,0,10*ROW('Hygiene Data'!C5)))</f>
        <v>Yes</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Yes</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Yes</v>
      </c>
      <c r="EF11" s="34" t="str">
        <f ca="true">+IF(OFFSET('Hygiene Data'!$H$14,0,10*ROW('Hygiene Data'!H5))="","",OFFSET('Hygiene Data'!$H$14,0,10*ROW('Hygiene Data'!H5)))</f>
        <v/>
      </c>
    </row>
    <row r="12" x14ac:dyDescent="0.2">
      <c r="A12" s="57" t="str">
        <f ca="true">+IF(OFFSET('Water Data'!$B$1,0,10*ROW('Water Data'!B6))="","",OFFSET('Water Data'!$B$1,0,10*ROW('Water Data'!B6)))</f>
        <v>EMIS08</v>
      </c>
      <c r="B12" s="57" t="str">
        <f ca="true">+IF(OFFSET('Water Data'!$A$3,0,10*ROW('Water Data'!A6))="","",OFFSET('Water Data'!$A$3,0,10*ROW('Water Data'!A6)))</f>
        <v>EMIS</v>
      </c>
      <c r="C12" s="57">
        <f ca="true">+IF(OFFSET('Water Data'!$C$3,0,10*ROW('Water Data'!C6))="","",OFFSET('Water Data'!$C$3,0,10*ROW('Water Data'!C6)))</f>
        <v>2008</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52.366625463535229</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52.4</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52.4</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52.4</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52.2</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52.2</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58.966872682323853</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58.8</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59.8</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Yes</v>
      </c>
      <c r="CN12" s="34" t="str">
        <f ca="true">+IF(OFFSET('Sanitation Data'!$C$32,0,10*ROW('Sanitation Data'!C6))="","",OFFSET('Sanitation Data'!$C$32,0,10*ROW('Sanitation Data'!C6)))</f>
        <v/>
      </c>
      <c r="CO12" s="34" t="str">
        <f ca="true">+IF(OFFSET('Sanitation Data'!$C$33,0,10*ROW('Sanitation Data'!C6))="","",OFFSET('Sanitation Data'!$C$33,0,10*ROW('Sanitation Data'!C6)))</f>
        <v>Yes</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Yes</v>
      </c>
      <c r="DH12" s="34" t="str">
        <f ca="true">+IF(OFFSET('Sanitation Data'!$G$32,0,10*ROW('Sanitation Data'!G6))="","",OFFSET('Sanitation Data'!$G$32,0,10*ROW('Sanitation Data'!G6)))</f>
        <v/>
      </c>
      <c r="DI12" s="34" t="str">
        <f ca="true">+IF(OFFSET('Sanitation Data'!$G$33,0,10*ROW('Sanitation Data'!G6))="","",OFFSET('Sanitation Data'!$G$33,0,10*ROW('Sanitation Data'!G6)))</f>
        <v>Yes</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Yes</v>
      </c>
      <c r="DM12" s="34" t="str">
        <f ca="true">+IF(OFFSET('Sanitation Data'!$H$32,0,10*ROW('Sanitation Data'!H6))="","",OFFSET('Sanitation Data'!$H$32,0,10*ROW('Sanitation Data'!H6)))</f>
        <v/>
      </c>
      <c r="DN12" s="34" t="str">
        <f ca="true">+IF(OFFSET('Sanitation Data'!$H$33,0,10*ROW('Sanitation Data'!H6))="","",OFFSET('Sanitation Data'!$H$33,0,10*ROW('Sanitation Data'!H6)))</f>
        <v>Yes</v>
      </c>
      <c r="DO12" s="34" t="str">
        <f ca="true">+IF(OFFSET('Hygiene Data'!$C$12,0,10*ROW('Hygiene Data'!C6))="","",OFFSET('Hygiene Data'!$C$12,0,10*ROW('Hygiene Data'!C6)))</f>
        <v/>
      </c>
      <c r="DP12" s="34" t="str">
        <f ca="true">+IF(OFFSET('Hygiene Data'!$C$13,0,10*ROW('Hygiene Data'!C6))="","",OFFSET('Hygiene Data'!$C$13,0,10*ROW('Hygiene Data'!C6)))</f>
        <v>Yes</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Yes</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Yes</v>
      </c>
      <c r="EF12" s="34" t="str">
        <f ca="true">+IF(OFFSET('Hygiene Data'!$H$14,0,10*ROW('Hygiene Data'!H6))="","",OFFSET('Hygiene Data'!$H$14,0,10*ROW('Hygiene Data'!H6)))</f>
        <v/>
      </c>
    </row>
    <row r="13" x14ac:dyDescent="0.2">
      <c r="A13" s="57" t="str">
        <f ca="true">+IF(OFFSET('Water Data'!$B$1,0,10*ROW('Water Data'!B7))="","",OFFSET('Water Data'!$B$1,0,10*ROW('Water Data'!B7)))</f>
        <v>EMIS09</v>
      </c>
      <c r="B13" s="57" t="str">
        <f ca="true">+IF(OFFSET('Water Data'!$A$3,0,10*ROW('Water Data'!A7))="","",OFFSET('Water Data'!$A$3,0,10*ROW('Water Data'!A7)))</f>
        <v>EMIS</v>
      </c>
      <c r="C13" s="57">
        <f ca="true">+IF(OFFSET('Water Data'!$C$3,0,10*ROW('Water Data'!C7))="","",OFFSET('Water Data'!$C$3,0,10*ROW('Water Data'!C7)))</f>
        <v>2009</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51.801611915935517</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51.8</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51.7</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51.7</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52.3</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52.3</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58.969353193225871</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55.9</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58.4</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Yes</v>
      </c>
      <c r="CN13" s="34" t="str">
        <f ca="true">+IF(OFFSET('Sanitation Data'!$C$32,0,10*ROW('Sanitation Data'!C7))="","",OFFSET('Sanitation Data'!$C$32,0,10*ROW('Sanitation Data'!C7)))</f>
        <v/>
      </c>
      <c r="CO13" s="34" t="str">
        <f ca="true">+IF(OFFSET('Sanitation Data'!$C$33,0,10*ROW('Sanitation Data'!C7))="","",OFFSET('Sanitation Data'!$C$33,0,10*ROW('Sanitation Data'!C7)))</f>
        <v>Yes</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Yes</v>
      </c>
      <c r="DH13" s="34" t="str">
        <f ca="true">+IF(OFFSET('Sanitation Data'!$G$32,0,10*ROW('Sanitation Data'!G7))="","",OFFSET('Sanitation Data'!$G$32,0,10*ROW('Sanitation Data'!G7)))</f>
        <v/>
      </c>
      <c r="DI13" s="34" t="str">
        <f ca="true">+IF(OFFSET('Sanitation Data'!$G$33,0,10*ROW('Sanitation Data'!G7))="","",OFFSET('Sanitation Data'!$G$33,0,10*ROW('Sanitation Data'!G7)))</f>
        <v>Yes</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Yes</v>
      </c>
      <c r="DM13" s="34" t="str">
        <f ca="true">+IF(OFFSET('Sanitation Data'!$H$32,0,10*ROW('Sanitation Data'!H7))="","",OFFSET('Sanitation Data'!$H$32,0,10*ROW('Sanitation Data'!H7)))</f>
        <v/>
      </c>
      <c r="DN13" s="34" t="str">
        <f ca="true">+IF(OFFSET('Sanitation Data'!$H$33,0,10*ROW('Sanitation Data'!H7))="","",OFFSET('Sanitation Data'!$H$33,0,10*ROW('Sanitation Data'!H7)))</f>
        <v>Yes</v>
      </c>
      <c r="DO13" s="34" t="str">
        <f ca="true">+IF(OFFSET('Hygiene Data'!$C$12,0,10*ROW('Hygiene Data'!C7))="","",OFFSET('Hygiene Data'!$C$12,0,10*ROW('Hygiene Data'!C7)))</f>
        <v/>
      </c>
      <c r="DP13" s="34" t="str">
        <f ca="true">+IF(OFFSET('Hygiene Data'!$C$13,0,10*ROW('Hygiene Data'!C7))="","",OFFSET('Hygiene Data'!$C$13,0,10*ROW('Hygiene Data'!C7)))</f>
        <v>Yes</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Yes</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Yes</v>
      </c>
      <c r="EF13" s="34" t="str">
        <f ca="true">+IF(OFFSET('Hygiene Data'!$H$14,0,10*ROW('Hygiene Data'!H7))="","",OFFSET('Hygiene Data'!$H$14,0,10*ROW('Hygiene Data'!H7)))</f>
        <v/>
      </c>
    </row>
    <row r="14" x14ac:dyDescent="0.2">
      <c r="A14" s="57" t="str">
        <f ca="true">+IF(OFFSET('Water Data'!$B$1,0,10*ROW('Water Data'!B8))="","",OFFSET('Water Data'!$B$1,0,10*ROW('Water Data'!B8)))</f>
        <v>EMIS10</v>
      </c>
      <c r="B14" s="57" t="str">
        <f ca="true">+IF(OFFSET('Water Data'!$A$3,0,10*ROW('Water Data'!A8))="","",OFFSET('Water Data'!$A$3,0,10*ROW('Water Data'!A8)))</f>
        <v>EMIS</v>
      </c>
      <c r="C14" s="57">
        <f ca="true">+IF(OFFSET('Water Data'!$C$3,0,10*ROW('Water Data'!C8))="","",OFFSET('Water Data'!$C$3,0,10*ROW('Water Data'!C8)))</f>
        <v>2010</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55.056707317073183</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55.1</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54.2</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54.2</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59.2</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59.2</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61.794085365853654</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61.4</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63.7</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Yes</v>
      </c>
      <c r="CN14" s="34" t="str">
        <f ca="true">+IF(OFFSET('Sanitation Data'!$C$32,0,10*ROW('Sanitation Data'!C8))="","",OFFSET('Sanitation Data'!$C$32,0,10*ROW('Sanitation Data'!C8)))</f>
        <v/>
      </c>
      <c r="CO14" s="34" t="str">
        <f ca="true">+IF(OFFSET('Sanitation Data'!$C$33,0,10*ROW('Sanitation Data'!C8))="","",OFFSET('Sanitation Data'!$C$33,0,10*ROW('Sanitation Data'!C8)))</f>
        <v>Yes</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Yes</v>
      </c>
      <c r="DH14" s="34" t="str">
        <f ca="true">+IF(OFFSET('Sanitation Data'!$G$32,0,10*ROW('Sanitation Data'!G8))="","",OFFSET('Sanitation Data'!$G$32,0,10*ROW('Sanitation Data'!G8)))</f>
        <v/>
      </c>
      <c r="DI14" s="34" t="str">
        <f ca="true">+IF(OFFSET('Sanitation Data'!$G$33,0,10*ROW('Sanitation Data'!G8))="","",OFFSET('Sanitation Data'!$G$33,0,10*ROW('Sanitation Data'!G8)))</f>
        <v>Yes</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Yes</v>
      </c>
      <c r="DM14" s="34" t="str">
        <f ca="true">+IF(OFFSET('Sanitation Data'!$H$32,0,10*ROW('Sanitation Data'!H8))="","",OFFSET('Sanitation Data'!$H$32,0,10*ROW('Sanitation Data'!H8)))</f>
        <v/>
      </c>
      <c r="DN14" s="34" t="str">
        <f ca="true">+IF(OFFSET('Sanitation Data'!$H$33,0,10*ROW('Sanitation Data'!H8))="","",OFFSET('Sanitation Data'!$H$33,0,10*ROW('Sanitation Data'!H8)))</f>
        <v>Yes</v>
      </c>
      <c r="DO14" s="34" t="str">
        <f ca="true">+IF(OFFSET('Hygiene Data'!$C$12,0,10*ROW('Hygiene Data'!C8))="","",OFFSET('Hygiene Data'!$C$12,0,10*ROW('Hygiene Data'!C8)))</f>
        <v/>
      </c>
      <c r="DP14" s="34" t="str">
        <f ca="true">+IF(OFFSET('Hygiene Data'!$C$13,0,10*ROW('Hygiene Data'!C8))="","",OFFSET('Hygiene Data'!$C$13,0,10*ROW('Hygiene Data'!C8)))</f>
        <v>Yes</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Yes</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Yes</v>
      </c>
      <c r="EF14" s="34" t="str">
        <f ca="true">+IF(OFFSET('Hygiene Data'!$H$14,0,10*ROW('Hygiene Data'!H8))="","",OFFSET('Hygiene Data'!$H$14,0,10*ROW('Hygiene Data'!H8)))</f>
        <v/>
      </c>
    </row>
    <row r="15" x14ac:dyDescent="0.2">
      <c r="A15" s="57" t="str">
        <f ca="true">+IF(OFFSET('Water Data'!$B$1,0,10*ROW('Water Data'!B9))="","",OFFSET('Water Data'!$B$1,0,10*ROW('Water Data'!B9)))</f>
        <v>EMIS11</v>
      </c>
      <c r="B15" s="57" t="str">
        <f ca="true">+IF(OFFSET('Water Data'!$A$3,0,10*ROW('Water Data'!A9))="","",OFFSET('Water Data'!$A$3,0,10*ROW('Water Data'!A9)))</f>
        <v>EMIS</v>
      </c>
      <c r="C15" s="57">
        <f ca="true">+IF(OFFSET('Water Data'!$C$3,0,10*ROW('Water Data'!C9))="","",OFFSET('Water Data'!$C$3,0,10*ROW('Water Data'!C9)))</f>
        <v>2011</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56.869487750556793</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56.9</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56.5</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56.5</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58.6</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58.6</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63.605567928730508</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63.5</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64.099999999999994</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Yes</v>
      </c>
      <c r="CN15" s="34" t="str">
        <f ca="true">+IF(OFFSET('Sanitation Data'!$C$32,0,10*ROW('Sanitation Data'!C9))="","",OFFSET('Sanitation Data'!$C$32,0,10*ROW('Sanitation Data'!C9)))</f>
        <v/>
      </c>
      <c r="CO15" s="34" t="str">
        <f ca="true">+IF(OFFSET('Sanitation Data'!$C$33,0,10*ROW('Sanitation Data'!C9))="","",OFFSET('Sanitation Data'!$C$33,0,10*ROW('Sanitation Data'!C9)))</f>
        <v>Yes</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Yes</v>
      </c>
      <c r="DH15" s="34" t="str">
        <f ca="true">+IF(OFFSET('Sanitation Data'!$G$32,0,10*ROW('Sanitation Data'!G9))="","",OFFSET('Sanitation Data'!$G$32,0,10*ROW('Sanitation Data'!G9)))</f>
        <v/>
      </c>
      <c r="DI15" s="34" t="str">
        <f ca="true">+IF(OFFSET('Sanitation Data'!$G$33,0,10*ROW('Sanitation Data'!G9))="","",OFFSET('Sanitation Data'!$G$33,0,10*ROW('Sanitation Data'!G9)))</f>
        <v>Yes</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Yes</v>
      </c>
      <c r="DM15" s="34" t="str">
        <f ca="true">+IF(OFFSET('Sanitation Data'!$H$32,0,10*ROW('Sanitation Data'!H9))="","",OFFSET('Sanitation Data'!$H$32,0,10*ROW('Sanitation Data'!H9)))</f>
        <v/>
      </c>
      <c r="DN15" s="34" t="str">
        <f ca="true">+IF(OFFSET('Sanitation Data'!$H$33,0,10*ROW('Sanitation Data'!H9))="","",OFFSET('Sanitation Data'!$H$33,0,10*ROW('Sanitation Data'!H9)))</f>
        <v>Yes</v>
      </c>
      <c r="DO15" s="34" t="str">
        <f ca="true">+IF(OFFSET('Hygiene Data'!$C$12,0,10*ROW('Hygiene Data'!C9))="","",OFFSET('Hygiene Data'!$C$12,0,10*ROW('Hygiene Data'!C9)))</f>
        <v/>
      </c>
      <c r="DP15" s="34" t="str">
        <f ca="true">+IF(OFFSET('Hygiene Data'!$C$13,0,10*ROW('Hygiene Data'!C9))="","",OFFSET('Hygiene Data'!$C$13,0,10*ROW('Hygiene Data'!C9)))</f>
        <v>Yes</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Yes</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Yes</v>
      </c>
      <c r="EF15" s="34" t="str">
        <f ca="true">+IF(OFFSET('Hygiene Data'!$H$14,0,10*ROW('Hygiene Data'!H9))="","",OFFSET('Hygiene Data'!$H$14,0,10*ROW('Hygiene Data'!H9)))</f>
        <v/>
      </c>
    </row>
    <row r="16" x14ac:dyDescent="0.2">
      <c r="A16" s="57" t="str">
        <f ca="true">+IF(OFFSET('Water Data'!$B$1,0,10*ROW('Water Data'!B10))="","",OFFSET('Water Data'!$B$1,0,10*ROW('Water Data'!B10)))</f>
        <v>LLECE13</v>
      </c>
      <c r="B16" s="57" t="str">
        <f ca="true">+IF(OFFSET('Water Data'!$A$3,0,10*ROW('Water Data'!A10))="","",OFFSET('Water Data'!$A$3,0,10*ROW('Water Data'!A10)))</f>
        <v>Survey</v>
      </c>
      <c r="C16" s="57">
        <f ca="true">+IF(OFFSET('Water Data'!$C$3,0,10*ROW('Water Data'!C10))="","",OFFSET('Water Data'!$C$3,0,10*ROW('Water Data'!C10)))</f>
        <v>2013</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96.92307692307692</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96.686746987951807</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98.275862068965509</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96.92307692307692</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str">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[75]</v>
      </c>
      <c r="X16" s="250" t="str">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[88]</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str">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[88]</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str">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[79]</v>
      </c>
      <c r="AC16" s="250" t="str">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[88]</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str">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[88]</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str">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[52]</v>
      </c>
      <c r="AH16" s="250" t="str">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[86]</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str">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[86]</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str">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[75]</v>
      </c>
      <c r="AR16" s="250" t="str">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[88]</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str">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[88]</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Yes</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Yes</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Yes</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Yes</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No</v>
      </c>
      <c r="CM16" s="34" t="str">
        <f ca="true">+IF(OFFSET('Sanitation Data'!$C$31,0,10*ROW('Sanitation Data'!C10))="","",OFFSET('Sanitation Data'!$C$31,0,10*ROW('Sanitation Data'!C10)))</f>
        <v>No</v>
      </c>
      <c r="CN16" s="34" t="str">
        <f ca="true">+IF(OFFSET('Sanitation Data'!$C$32,0,10*ROW('Sanitation Data'!C10))="","",OFFSET('Sanitation Data'!$C$32,0,10*ROW('Sanitation Data'!C10)))</f>
        <v/>
      </c>
      <c r="CO16" s="34" t="str">
        <f ca="true">+IF(OFFSET('Sanitation Data'!$C$33,0,10*ROW('Sanitation Data'!C10))="","",OFFSET('Sanitation Data'!$C$33,0,10*ROW('Sanitation Data'!C10)))</f>
        <v>No</v>
      </c>
      <c r="CP16" s="34" t="str">
        <f ca="true">+IF(OFFSET('Sanitation Data'!$D$29,0,10*ROW('Sanitation Data'!D10))="","",OFFSET('Sanitation Data'!$D$29,0,10*ROW('Sanitation Data'!D10)))</f>
        <v/>
      </c>
      <c r="CQ16" s="34" t="str">
        <f ca="true">+IF(OFFSET('Sanitation Data'!$D$30,0,10*ROW('Sanitation Data'!D10))="","",OFFSET('Sanitation Data'!$D$30,0,10*ROW('Sanitation Data'!D10)))</f>
        <v>No</v>
      </c>
      <c r="CR16" s="34" t="str">
        <f ca="true">+IF(OFFSET('Sanitation Data'!$D$31,0,10*ROW('Sanitation Data'!D10))="","",OFFSET('Sanitation Data'!$D$31,0,10*ROW('Sanitation Data'!D10)))</f>
        <v>No</v>
      </c>
      <c r="CS16" s="34" t="str">
        <f ca="true">+IF(OFFSET('Sanitation Data'!$D$32,0,10*ROW('Sanitation Data'!D10))="","",OFFSET('Sanitation Data'!$D$32,0,10*ROW('Sanitation Data'!D10)))</f>
        <v/>
      </c>
      <c r="CT16" s="34" t="str">
        <f ca="true">+IF(OFFSET('Sanitation Data'!$D$33,0,10*ROW('Sanitation Data'!D10))="","",OFFSET('Sanitation Data'!$D$33,0,10*ROW('Sanitation Data'!D10)))</f>
        <v>No</v>
      </c>
      <c r="CU16" s="34" t="str">
        <f ca="true">+IF(OFFSET('Sanitation Data'!$E$29,0,10*ROW('Sanitation Data'!E10))="","",OFFSET('Sanitation Data'!$E$29,0,10*ROW('Sanitation Data'!E10)))</f>
        <v/>
      </c>
      <c r="CV16" s="34" t="str">
        <f ca="true">+IF(OFFSET('Sanitation Data'!$E$30,0,10*ROW('Sanitation Data'!E10))="","",OFFSET('Sanitation Data'!$E$30,0,10*ROW('Sanitation Data'!E10)))</f>
        <v>No</v>
      </c>
      <c r="CW16" s="34" t="str">
        <f ca="true">+IF(OFFSET('Sanitation Data'!$E$31,0,10*ROW('Sanitation Data'!E10))="","",OFFSET('Sanitation Data'!$E$31,0,10*ROW('Sanitation Data'!E10)))</f>
        <v>No</v>
      </c>
      <c r="CX16" s="34" t="str">
        <f ca="true">+IF(OFFSET('Sanitation Data'!$E$32,0,10*ROW('Sanitation Data'!E10))="","",OFFSET('Sanitation Data'!$E$32,0,10*ROW('Sanitation Data'!E10)))</f>
        <v/>
      </c>
      <c r="CY16" s="34" t="str">
        <f ca="true">+IF(OFFSET('Sanitation Data'!$E$33,0,10*ROW('Sanitation Data'!E10))="","",OFFSET('Sanitation Data'!$E$33,0,10*ROW('Sanitation Data'!E10)))</f>
        <v>No</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No</v>
      </c>
      <c r="DG16" s="34" t="str">
        <f ca="true">+IF(OFFSET('Sanitation Data'!$G$31,0,10*ROW('Sanitation Data'!G10))="","",OFFSET('Sanitation Data'!$G$31,0,10*ROW('Sanitation Data'!G10)))</f>
        <v>No</v>
      </c>
      <c r="DH16" s="34" t="str">
        <f ca="true">+IF(OFFSET('Sanitation Data'!$G$32,0,10*ROW('Sanitation Data'!G10))="","",OFFSET('Sanitation Data'!$G$32,0,10*ROW('Sanitation Data'!G10)))</f>
        <v/>
      </c>
      <c r="DI16" s="34" t="str">
        <f ca="true">+IF(OFFSET('Sanitation Data'!$G$33,0,10*ROW('Sanitation Data'!G10))="","",OFFSET('Sanitation Data'!$G$33,0,10*ROW('Sanitation Data'!G10)))</f>
        <v>No</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EMIS14</v>
      </c>
      <c r="B17" s="57" t="str">
        <f ca="true">+IF(OFFSET('Water Data'!$A$3,0,10*ROW('Water Data'!A11))="","",OFFSET('Water Data'!$A$3,0,10*ROW('Water Data'!A11)))</f>
        <v>EMIS</v>
      </c>
      <c r="C17" s="57">
        <f ca="true">+IF(OFFSET('Water Data'!$C$3,0,10*ROW('Water Data'!C11))="","",OFFSET('Water Data'!$C$3,0,10*ROW('Water Data'!C11)))</f>
        <v>2014</v>
      </c>
      <c r="D17" s="249">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99.66472677056619</v>
      </c>
      <c r="E17" s="249">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87.790767409745513</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100</v>
      </c>
      <c r="N17" s="249">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96.875</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99.6</v>
      </c>
      <c r="Q17" s="249">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86.2</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99.9</v>
      </c>
      <c r="T17" s="249">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93.399999999999991</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90.675872953245204</v>
      </c>
      <c r="X17" s="250" t="str">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[68]</v>
      </c>
      <c r="Y17" s="250">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80.815427105938042</v>
      </c>
      <c r="Z17" s="250">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59.399348984020527</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97.159090909090907</v>
      </c>
      <c r="AM17" s="250">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96.022727272727266</v>
      </c>
      <c r="AN17" s="250">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81.25</v>
      </c>
      <c r="AO17" s="250">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78.977272727272734</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89.6</v>
      </c>
      <c r="AR17" s="250" t="str">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[65]</v>
      </c>
      <c r="AS17" s="250">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78.5</v>
      </c>
      <c r="AT17" s="250">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55.5</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94.4</v>
      </c>
      <c r="AW17" s="250">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76.900000000000006</v>
      </c>
      <c r="AX17" s="250">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91.6</v>
      </c>
      <c r="AY17" s="250">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73.7</v>
      </c>
      <c r="AZ17" s="251">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79.508482935490221</v>
      </c>
      <c r="BA17" s="251">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59.783093312290404</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95.454545454545453</v>
      </c>
      <c r="BJ17" s="251">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79.545454545454547</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76.599999999999994</v>
      </c>
      <c r="BM17" s="251">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56</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89.9</v>
      </c>
      <c r="BP17" s="251">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73.5</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Yes</v>
      </c>
      <c r="BT17" s="34" t="str">
        <f ca="true">+IF(OFFSET('Water Data'!$C$29,0,10*ROW('Water Data'!C11))="","",OFFSET('Water Data'!$C$29,0,10*ROW('Water Data'!C11)))</f>
        <v>Yes</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Yes</v>
      </c>
      <c r="CC17" s="34" t="str">
        <f ca="true">+IF(OFFSET('Water Data'!$F$29,0,10*ROW('Water Data'!F11))="","",OFFSET('Water Data'!$F$29,0,10*ROW('Water Data'!F11)))</f>
        <v>Yes</v>
      </c>
      <c r="CD17" s="34" t="str">
        <f ca="true">+IF(OFFSET('Water Data'!$F$30,0,10*ROW('Water Data'!F11))="","",OFFSET('Water Data'!$F$30,0,10*ROW('Water Data'!F11)))</f>
        <v/>
      </c>
      <c r="CE17" s="34" t="str">
        <f ca="true">+IF(OFFSET('Water Data'!$G$28,0,10*ROW('Water Data'!G11))="","",OFFSET('Water Data'!$G$28,0,10*ROW('Water Data'!G11)))</f>
        <v>Yes</v>
      </c>
      <c r="CF17" s="34" t="str">
        <f ca="true">+IF(OFFSET('Water Data'!$G$29,0,10*ROW('Water Data'!G11))="","",OFFSET('Water Data'!$G$29,0,10*ROW('Water Data'!G11)))</f>
        <v>Yes</v>
      </c>
      <c r="CG17" s="34" t="str">
        <f ca="true">+IF(OFFSET('Water Data'!$G$30,0,10*ROW('Water Data'!G11))="","",OFFSET('Water Data'!$G$30,0,10*ROW('Water Data'!G11)))</f>
        <v/>
      </c>
      <c r="CH17" s="34" t="str">
        <f ca="true">+IF(OFFSET('Water Data'!$H$28,0,10*ROW('Water Data'!H11))="","",OFFSET('Water Data'!$H$28,0,10*ROW('Water Data'!H11)))</f>
        <v>Yes</v>
      </c>
      <c r="CI17" s="34" t="str">
        <f ca="true">+IF(OFFSET('Water Data'!$H$29,0,10*ROW('Water Data'!H11))="","",OFFSET('Water Data'!$H$29,0,10*ROW('Water Data'!H11)))</f>
        <v>Yes</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Yes</v>
      </c>
      <c r="CM17" s="34" t="str">
        <f ca="true">+IF(OFFSET('Sanitation Data'!$C$31,0,10*ROW('Sanitation Data'!C11))="","",OFFSET('Sanitation Data'!$C$31,0,10*ROW('Sanitation Data'!C11)))</f>
        <v>No</v>
      </c>
      <c r="CN17" s="34" t="str">
        <f ca="true">+IF(OFFSET('Sanitation Data'!$C$32,0,10*ROW('Sanitation Data'!C11))="","",OFFSET('Sanitation Data'!$C$32,0,10*ROW('Sanitation Data'!C11)))</f>
        <v/>
      </c>
      <c r="CO17" s="34" t="str">
        <f ca="true">+IF(OFFSET('Sanitation Data'!$C$33,0,10*ROW('Sanitation Data'!C11))="","",OFFSET('Sanitation Data'!$C$33,0,10*ROW('Sanitation Data'!C11)))</f>
        <v>Yes</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No</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No</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Yes</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Yes</v>
      </c>
      <c r="DE17" s="34" t="str">
        <f ca="true">+IF(OFFSET('Sanitation Data'!$G$29,0,10*ROW('Sanitation Data'!G11))="","",OFFSET('Sanitation Data'!$G$29,0,10*ROW('Sanitation Data'!G11)))</f>
        <v/>
      </c>
      <c r="DF17" s="34" t="str">
        <f ca="true">+IF(OFFSET('Sanitation Data'!$G$30,0,10*ROW('Sanitation Data'!G11))="","",OFFSET('Sanitation Data'!$G$30,0,10*ROW('Sanitation Data'!G11)))</f>
        <v>Yes</v>
      </c>
      <c r="DG17" s="34" t="str">
        <f ca="true">+IF(OFFSET('Sanitation Data'!$G$31,0,10*ROW('Sanitation Data'!G11))="","",OFFSET('Sanitation Data'!$G$31,0,10*ROW('Sanitation Data'!G11)))</f>
        <v>No</v>
      </c>
      <c r="DH17" s="34" t="str">
        <f ca="true">+IF(OFFSET('Sanitation Data'!$G$32,0,10*ROW('Sanitation Data'!G11))="","",OFFSET('Sanitation Data'!$G$32,0,10*ROW('Sanitation Data'!G11)))</f>
        <v/>
      </c>
      <c r="DI17" s="34" t="str">
        <f ca="true">+IF(OFFSET('Sanitation Data'!$G$33,0,10*ROW('Sanitation Data'!G11))="","",OFFSET('Sanitation Data'!$G$33,0,10*ROW('Sanitation Data'!G11)))</f>
        <v>Yes</v>
      </c>
      <c r="DJ17" s="34" t="str">
        <f ca="true">+IF(OFFSET('Sanitation Data'!$H$29,0,10*ROW('Sanitation Data'!H11))="","",OFFSET('Sanitation Data'!$H$29,0,10*ROW('Sanitation Data'!H11)))</f>
        <v/>
      </c>
      <c r="DK17" s="34" t="str">
        <f ca="true">+IF(OFFSET('Sanitation Data'!$H$30,0,10*ROW('Sanitation Data'!H11))="","",OFFSET('Sanitation Data'!$H$30,0,10*ROW('Sanitation Data'!H11)))</f>
        <v>Yes</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Yes</v>
      </c>
      <c r="DO17" s="34" t="str">
        <f ca="true">+IF(OFFSET('Hygiene Data'!$C$12,0,10*ROW('Hygiene Data'!C11))="","",OFFSET('Hygiene Data'!$C$12,0,10*ROW('Hygiene Data'!C11)))</f>
        <v>Yes</v>
      </c>
      <c r="DP17" s="34" t="str">
        <f ca="true">+IF(OFFSET('Hygiene Data'!$C$13,0,10*ROW('Hygiene Data'!C11))="","",OFFSET('Hygiene Data'!$C$13,0,10*ROW('Hygiene Data'!C11)))</f>
        <v>Yes</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Yes</v>
      </c>
      <c r="DY17" s="34" t="str">
        <f ca="true">+IF(OFFSET('Hygiene Data'!$F$13,0,10*ROW('Hygiene Data'!F11))="","",OFFSET('Hygiene Data'!$F$13,0,10*ROW('Hygiene Data'!F11)))</f>
        <v>Yes</v>
      </c>
      <c r="DZ17" s="34" t="str">
        <f ca="true">+IF(OFFSET('Hygiene Data'!$F$14,0,10*ROW('Hygiene Data'!F11))="","",OFFSET('Hygiene Data'!$F$14,0,10*ROW('Hygiene Data'!F11)))</f>
        <v/>
      </c>
      <c r="EA17" s="34" t="str">
        <f ca="true">+IF(OFFSET('Hygiene Data'!$G$12,0,10*ROW('Hygiene Data'!G11))="","",OFFSET('Hygiene Data'!$G$12,0,10*ROW('Hygiene Data'!G11)))</f>
        <v>Yes</v>
      </c>
      <c r="EB17" s="34" t="str">
        <f ca="true">+IF(OFFSET('Hygiene Data'!$G$13,0,10*ROW('Hygiene Data'!G11))="","",OFFSET('Hygiene Data'!$G$13,0,10*ROW('Hygiene Data'!G11)))</f>
        <v>Yes</v>
      </c>
      <c r="EC17" s="34" t="str">
        <f ca="true">+IF(OFFSET('Hygiene Data'!$G$14,0,10*ROW('Hygiene Data'!G11))="","",OFFSET('Hygiene Data'!$G$14,0,10*ROW('Hygiene Data'!G11)))</f>
        <v/>
      </c>
      <c r="ED17" s="34" t="str">
        <f ca="true">+IF(OFFSET('Hygiene Data'!$H$12,0,10*ROW('Hygiene Data'!H11))="","",OFFSET('Hygiene Data'!$H$12,0,10*ROW('Hygiene Data'!H11)))</f>
        <v>Yes</v>
      </c>
      <c r="EE17" s="34" t="str">
        <f ca="true">+IF(OFFSET('Hygiene Data'!$H$13,0,10*ROW('Hygiene Data'!H11))="","",OFFSET('Hygiene Data'!$H$13,0,10*ROW('Hygiene Data'!H11)))</f>
        <v>Yes</v>
      </c>
      <c r="EF17" s="34" t="str">
        <f ca="true">+IF(OFFSET('Hygiene Data'!$H$14,0,10*ROW('Hygiene Data'!H11))="","",OFFSET('Hygiene Data'!$H$14,0,10*ROW('Hygiene Data'!H11)))</f>
        <v/>
      </c>
    </row>
    <row r="18" x14ac:dyDescent="0.2">
      <c r="A18" s="57" t="str">
        <f ca="true">+IF(OFFSET('Water Data'!$B$1,0,10*ROW('Water Data'!B12))="","",OFFSET('Water Data'!$B$1,0,10*ROW('Water Data'!B12)))</f>
        <v>EMIS15</v>
      </c>
      <c r="B18" s="57" t="str">
        <f ca="true">+IF(OFFSET('Water Data'!$A$3,0,10*ROW('Water Data'!A12))="","",OFFSET('Water Data'!$A$3,0,10*ROW('Water Data'!A12)))</f>
        <v>EMIS</v>
      </c>
      <c r="C18" s="57">
        <f ca="true">+IF(OFFSET('Water Data'!$C$3,0,10*ROW('Water Data'!C12))="","",OFFSET('Water Data'!$C$3,0,10*ROW('Water Data'!C12)))</f>
        <v>2015</v>
      </c>
      <c r="D18" s="249">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99.789661283970062</v>
      </c>
      <c r="E18" s="249">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87.904336352894816</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100</v>
      </c>
      <c r="N18" s="249">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99.12</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99.8</v>
      </c>
      <c r="Q18" s="249">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86.1</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99.7</v>
      </c>
      <c r="T18" s="249">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94.100000000000009</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90.063509255612431</v>
      </c>
      <c r="X18" s="250" t="str">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[84]</v>
      </c>
      <c r="Y18" s="250">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80.601319417093336</v>
      </c>
      <c r="Z18" s="250">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72.394860181173684</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97.076023391812853</v>
      </c>
      <c r="AM18" s="250">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96.491228070175438</v>
      </c>
      <c r="AN18" s="250">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95.906432748538009</v>
      </c>
      <c r="AO18" s="250">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93.567251461988292</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88.6</v>
      </c>
      <c r="AR18" s="250" t="str">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[82]</v>
      </c>
      <c r="AS18" s="250">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77.400000000000006</v>
      </c>
      <c r="AT18" s="250">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68.3</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95.5</v>
      </c>
      <c r="AW18" s="250">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90.9</v>
      </c>
      <c r="AX18" s="250">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92.5</v>
      </c>
      <c r="AY18" s="250">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87.3</v>
      </c>
      <c r="AZ18" s="251">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80.105494289090188</v>
      </c>
      <c r="BA18" s="251">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74.973276880661672</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90.643274853801174</v>
      </c>
      <c r="BJ18" s="251">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89.473684210526315</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77.3</v>
      </c>
      <c r="BM18" s="251">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71.8</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91.1</v>
      </c>
      <c r="BP18" s="251">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86.9</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Yes</v>
      </c>
      <c r="BT18" s="34" t="str">
        <f ca="true">+IF(OFFSET('Water Data'!$C$29,0,10*ROW('Water Data'!C12))="","",OFFSET('Water Data'!$C$29,0,10*ROW('Water Data'!C12)))</f>
        <v>Yes</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Yes</v>
      </c>
      <c r="CC18" s="34" t="str">
        <f ca="true">+IF(OFFSET('Water Data'!$F$29,0,10*ROW('Water Data'!F12))="","",OFFSET('Water Data'!$F$29,0,10*ROW('Water Data'!F12)))</f>
        <v>Yes</v>
      </c>
      <c r="CD18" s="34" t="str">
        <f ca="true">+IF(OFFSET('Water Data'!$F$30,0,10*ROW('Water Data'!F12))="","",OFFSET('Water Data'!$F$30,0,10*ROW('Water Data'!F12)))</f>
        <v/>
      </c>
      <c r="CE18" s="34" t="str">
        <f ca="true">+IF(OFFSET('Water Data'!$G$28,0,10*ROW('Water Data'!G12))="","",OFFSET('Water Data'!$G$28,0,10*ROW('Water Data'!G12)))</f>
        <v>Yes</v>
      </c>
      <c r="CF18" s="34" t="str">
        <f ca="true">+IF(OFFSET('Water Data'!$G$29,0,10*ROW('Water Data'!G12))="","",OFFSET('Water Data'!$G$29,0,10*ROW('Water Data'!G12)))</f>
        <v>Yes</v>
      </c>
      <c r="CG18" s="34" t="str">
        <f ca="true">+IF(OFFSET('Water Data'!$G$30,0,10*ROW('Water Data'!G12))="","",OFFSET('Water Data'!$G$30,0,10*ROW('Water Data'!G12)))</f>
        <v/>
      </c>
      <c r="CH18" s="34" t="str">
        <f ca="true">+IF(OFFSET('Water Data'!$H$28,0,10*ROW('Water Data'!H12))="","",OFFSET('Water Data'!$H$28,0,10*ROW('Water Data'!H12)))</f>
        <v>Yes</v>
      </c>
      <c r="CI18" s="34" t="str">
        <f ca="true">+IF(OFFSET('Water Data'!$H$29,0,10*ROW('Water Data'!H12))="","",OFFSET('Water Data'!$H$29,0,10*ROW('Water Data'!H12)))</f>
        <v>Yes</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Yes</v>
      </c>
      <c r="CM18" s="34" t="str">
        <f ca="true">+IF(OFFSET('Sanitation Data'!$C$31,0,10*ROW('Sanitation Data'!C12))="","",OFFSET('Sanitation Data'!$C$31,0,10*ROW('Sanitation Data'!C12)))</f>
        <v>No</v>
      </c>
      <c r="CN18" s="34" t="str">
        <f ca="true">+IF(OFFSET('Sanitation Data'!$C$32,0,10*ROW('Sanitation Data'!C12))="","",OFFSET('Sanitation Data'!$C$32,0,10*ROW('Sanitation Data'!C12)))</f>
        <v/>
      </c>
      <c r="CO18" s="34" t="str">
        <f ca="true">+IF(OFFSET('Sanitation Data'!$C$33,0,10*ROW('Sanitation Data'!C12))="","",OFFSET('Sanitation Data'!$C$33,0,10*ROW('Sanitation Data'!C12)))</f>
        <v>Yes</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No</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No</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Yes</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Yes</v>
      </c>
      <c r="DE18" s="34" t="str">
        <f ca="true">+IF(OFFSET('Sanitation Data'!$G$29,0,10*ROW('Sanitation Data'!G12))="","",OFFSET('Sanitation Data'!$G$29,0,10*ROW('Sanitation Data'!G12)))</f>
        <v/>
      </c>
      <c r="DF18" s="34" t="str">
        <f ca="true">+IF(OFFSET('Sanitation Data'!$G$30,0,10*ROW('Sanitation Data'!G12))="","",OFFSET('Sanitation Data'!$G$30,0,10*ROW('Sanitation Data'!G12)))</f>
        <v>Yes</v>
      </c>
      <c r="DG18" s="34" t="str">
        <f ca="true">+IF(OFFSET('Sanitation Data'!$G$31,0,10*ROW('Sanitation Data'!G12))="","",OFFSET('Sanitation Data'!$G$31,0,10*ROW('Sanitation Data'!G12)))</f>
        <v>No</v>
      </c>
      <c r="DH18" s="34" t="str">
        <f ca="true">+IF(OFFSET('Sanitation Data'!$G$32,0,10*ROW('Sanitation Data'!G12))="","",OFFSET('Sanitation Data'!$G$32,0,10*ROW('Sanitation Data'!G12)))</f>
        <v/>
      </c>
      <c r="DI18" s="34" t="str">
        <f ca="true">+IF(OFFSET('Sanitation Data'!$G$33,0,10*ROW('Sanitation Data'!G12))="","",OFFSET('Sanitation Data'!$G$33,0,10*ROW('Sanitation Data'!G12)))</f>
        <v>Yes</v>
      </c>
      <c r="DJ18" s="34" t="str">
        <f ca="true">+IF(OFFSET('Sanitation Data'!$H$29,0,10*ROW('Sanitation Data'!H12))="","",OFFSET('Sanitation Data'!$H$29,0,10*ROW('Sanitation Data'!H12)))</f>
        <v/>
      </c>
      <c r="DK18" s="34" t="str">
        <f ca="true">+IF(OFFSET('Sanitation Data'!$H$30,0,10*ROW('Sanitation Data'!H12))="","",OFFSET('Sanitation Data'!$H$30,0,10*ROW('Sanitation Data'!H12)))</f>
        <v>Yes</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Yes</v>
      </c>
      <c r="DO18" s="34" t="str">
        <f ca="true">+IF(OFFSET('Hygiene Data'!$C$12,0,10*ROW('Hygiene Data'!C12))="","",OFFSET('Hygiene Data'!$C$12,0,10*ROW('Hygiene Data'!C12)))</f>
        <v>Yes</v>
      </c>
      <c r="DP18" s="34" t="str">
        <f ca="true">+IF(OFFSET('Hygiene Data'!$C$13,0,10*ROW('Hygiene Data'!C12))="","",OFFSET('Hygiene Data'!$C$13,0,10*ROW('Hygiene Data'!C12)))</f>
        <v>Yes</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Yes</v>
      </c>
      <c r="DY18" s="34" t="str">
        <f ca="true">+IF(OFFSET('Hygiene Data'!$F$13,0,10*ROW('Hygiene Data'!F12))="","",OFFSET('Hygiene Data'!$F$13,0,10*ROW('Hygiene Data'!F12)))</f>
        <v>Yes</v>
      </c>
      <c r="DZ18" s="34" t="str">
        <f ca="true">+IF(OFFSET('Hygiene Data'!$F$14,0,10*ROW('Hygiene Data'!F12))="","",OFFSET('Hygiene Data'!$F$14,0,10*ROW('Hygiene Data'!F12)))</f>
        <v/>
      </c>
      <c r="EA18" s="34" t="str">
        <f ca="true">+IF(OFFSET('Hygiene Data'!$G$12,0,10*ROW('Hygiene Data'!G12))="","",OFFSET('Hygiene Data'!$G$12,0,10*ROW('Hygiene Data'!G12)))</f>
        <v>Yes</v>
      </c>
      <c r="EB18" s="34" t="str">
        <f ca="true">+IF(OFFSET('Hygiene Data'!$G$13,0,10*ROW('Hygiene Data'!G12))="","",OFFSET('Hygiene Data'!$G$13,0,10*ROW('Hygiene Data'!G12)))</f>
        <v>Yes</v>
      </c>
      <c r="EC18" s="34" t="str">
        <f ca="true">+IF(OFFSET('Hygiene Data'!$G$14,0,10*ROW('Hygiene Data'!G12))="","",OFFSET('Hygiene Data'!$G$14,0,10*ROW('Hygiene Data'!G12)))</f>
        <v/>
      </c>
      <c r="ED18" s="34" t="str">
        <f ca="true">+IF(OFFSET('Hygiene Data'!$H$12,0,10*ROW('Hygiene Data'!H12))="","",OFFSET('Hygiene Data'!$H$12,0,10*ROW('Hygiene Data'!H12)))</f>
        <v>Yes</v>
      </c>
      <c r="EE18" s="34" t="str">
        <f ca="true">+IF(OFFSET('Hygiene Data'!$H$13,0,10*ROW('Hygiene Data'!H12))="","",OFFSET('Hygiene Data'!$H$13,0,10*ROW('Hygiene Data'!H12)))</f>
        <v>Yes</v>
      </c>
      <c r="EF18" s="34" t="str">
        <f ca="true">+IF(OFFSET('Hygiene Data'!$H$14,0,10*ROW('Hygiene Data'!H12))="","",OFFSET('Hygiene Data'!$H$14,0,10*ROW('Hygiene Data'!H12)))</f>
        <v/>
      </c>
    </row>
    <row r="19" x14ac:dyDescent="0.2">
      <c r="A19" s="57" t="str">
        <f ca="true">+IF(OFFSET('Water Data'!$B$1,0,10*ROW('Water Data'!B13))="","",OFFSET('Water Data'!$B$1,0,10*ROW('Water Data'!B13)))</f>
        <v>EMIS16</v>
      </c>
      <c r="B19" s="57" t="str">
        <f ca="true">+IF(OFFSET('Water Data'!$A$3,0,10*ROW('Water Data'!A13))="","",OFFSET('Water Data'!$A$3,0,10*ROW('Water Data'!A13)))</f>
        <v>EMIS</v>
      </c>
      <c r="C19" s="57">
        <f ca="true">+IF(OFFSET('Water Data'!$C$3,0,10*ROW('Water Data'!C13))="","",OFFSET('Water Data'!$C$3,0,10*ROW('Water Data'!C13)))</f>
        <v>2016</v>
      </c>
      <c r="D19" s="249">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99.761788936837974</v>
      </c>
      <c r="E19" s="249">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89.186246233817172</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100</v>
      </c>
      <c r="N19" s="249">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97.035700000000006</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99.7</v>
      </c>
      <c r="Q19" s="249">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87.8</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100</v>
      </c>
      <c r="T19" s="249">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94.049999999999983</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88.962010908228592</v>
      </c>
      <c r="X19" s="250" t="str">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[84]</v>
      </c>
      <c r="Y19" s="250">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79.988427792269391</v>
      </c>
      <c r="Z19" s="250">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72.285321318472867</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97.633136094674555</v>
      </c>
      <c r="AM19" s="250">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97.633136094674555</v>
      </c>
      <c r="AN19" s="250">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94.082840236686394</v>
      </c>
      <c r="AO19" s="250">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93.491124260355036</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88.6</v>
      </c>
      <c r="AR19" s="250" t="str">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[83]</v>
      </c>
      <c r="AS19" s="250">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79.400000000000006</v>
      </c>
      <c r="AT19" s="250">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71.400000000000006</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80.827507706900647</v>
      </c>
      <c r="BA19" s="251">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76.389281479724929</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95.857988165680467</v>
      </c>
      <c r="BJ19" s="251">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92.899408284023664</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80.2</v>
      </c>
      <c r="BM19" s="251">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75.7</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Yes</v>
      </c>
      <c r="BT19" s="34" t="str">
        <f ca="true">+IF(OFFSET('Water Data'!$C$29,0,10*ROW('Water Data'!C13))="","",OFFSET('Water Data'!$C$29,0,10*ROW('Water Data'!C13)))</f>
        <v>Yes</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Yes</v>
      </c>
      <c r="CC19" s="34" t="str">
        <f ca="true">+IF(OFFSET('Water Data'!$F$29,0,10*ROW('Water Data'!F13))="","",OFFSET('Water Data'!$F$29,0,10*ROW('Water Data'!F13)))</f>
        <v>Yes</v>
      </c>
      <c r="CD19" s="34" t="str">
        <f ca="true">+IF(OFFSET('Water Data'!$F$30,0,10*ROW('Water Data'!F13))="","",OFFSET('Water Data'!$F$30,0,10*ROW('Water Data'!F13)))</f>
        <v/>
      </c>
      <c r="CE19" s="34" t="str">
        <f ca="true">+IF(OFFSET('Water Data'!$G$28,0,10*ROW('Water Data'!G13))="","",OFFSET('Water Data'!$G$28,0,10*ROW('Water Data'!G13)))</f>
        <v>Yes</v>
      </c>
      <c r="CF19" s="34" t="str">
        <f ca="true">+IF(OFFSET('Water Data'!$G$29,0,10*ROW('Water Data'!G13))="","",OFFSET('Water Data'!$G$29,0,10*ROW('Water Data'!G13)))</f>
        <v>Yes</v>
      </c>
      <c r="CG19" s="34" t="str">
        <f ca="true">+IF(OFFSET('Water Data'!$G$30,0,10*ROW('Water Data'!G13))="","",OFFSET('Water Data'!$G$30,0,10*ROW('Water Data'!G13)))</f>
        <v/>
      </c>
      <c r="CH19" s="34" t="str">
        <f ca="true">+IF(OFFSET('Water Data'!$H$28,0,10*ROW('Water Data'!H13))="","",OFFSET('Water Data'!$H$28,0,10*ROW('Water Data'!H13)))</f>
        <v>Yes</v>
      </c>
      <c r="CI19" s="34" t="str">
        <f ca="true">+IF(OFFSET('Water Data'!$H$29,0,10*ROW('Water Data'!H13))="","",OFFSET('Water Data'!$H$29,0,10*ROW('Water Data'!H13)))</f>
        <v>Yes</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Yes</v>
      </c>
      <c r="CM19" s="34" t="str">
        <f ca="true">+IF(OFFSET('Sanitation Data'!$C$31,0,10*ROW('Sanitation Data'!C13))="","",OFFSET('Sanitation Data'!$C$31,0,10*ROW('Sanitation Data'!C13)))</f>
        <v>No</v>
      </c>
      <c r="CN19" s="34" t="str">
        <f ca="true">+IF(OFFSET('Sanitation Data'!$C$32,0,10*ROW('Sanitation Data'!C13))="","",OFFSET('Sanitation Data'!$C$32,0,10*ROW('Sanitation Data'!C13)))</f>
        <v/>
      </c>
      <c r="CO19" s="34" t="str">
        <f ca="true">+IF(OFFSET('Sanitation Data'!$C$33,0,10*ROW('Sanitation Data'!C13))="","",OFFSET('Sanitation Data'!$C$33,0,10*ROW('Sanitation Data'!C13)))</f>
        <v>Yes</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No</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No</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Yes</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Yes</v>
      </c>
      <c r="DE19" s="34" t="str">
        <f ca="true">+IF(OFFSET('Sanitation Data'!$G$29,0,10*ROW('Sanitation Data'!G13))="","",OFFSET('Sanitation Data'!$G$29,0,10*ROW('Sanitation Data'!G13)))</f>
        <v/>
      </c>
      <c r="DF19" s="34" t="str">
        <f ca="true">+IF(OFFSET('Sanitation Data'!$G$30,0,10*ROW('Sanitation Data'!G13))="","",OFFSET('Sanitation Data'!$G$30,0,10*ROW('Sanitation Data'!G13)))</f>
        <v>Yes</v>
      </c>
      <c r="DG19" s="34" t="str">
        <f ca="true">+IF(OFFSET('Sanitation Data'!$G$31,0,10*ROW('Sanitation Data'!G13))="","",OFFSET('Sanitation Data'!$G$31,0,10*ROW('Sanitation Data'!G13)))</f>
        <v>No</v>
      </c>
      <c r="DH19" s="34" t="str">
        <f ca="true">+IF(OFFSET('Sanitation Data'!$G$32,0,10*ROW('Sanitation Data'!G13))="","",OFFSET('Sanitation Data'!$G$32,0,10*ROW('Sanitation Data'!G13)))</f>
        <v/>
      </c>
      <c r="DI19" s="34" t="str">
        <f ca="true">+IF(OFFSET('Sanitation Data'!$G$33,0,10*ROW('Sanitation Data'!G13))="","",OFFSET('Sanitation Data'!$G$33,0,10*ROW('Sanitation Data'!G13)))</f>
        <v>Yes</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Yes</v>
      </c>
      <c r="DP19" s="34" t="str">
        <f ca="true">+IF(OFFSET('Hygiene Data'!$C$13,0,10*ROW('Hygiene Data'!C13))="","",OFFSET('Hygiene Data'!$C$13,0,10*ROW('Hygiene Data'!C13)))</f>
        <v>Yes</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Yes</v>
      </c>
      <c r="DY19" s="34" t="str">
        <f ca="true">+IF(OFFSET('Hygiene Data'!$F$13,0,10*ROW('Hygiene Data'!F13))="","",OFFSET('Hygiene Data'!$F$13,0,10*ROW('Hygiene Data'!F13)))</f>
        <v>Yes</v>
      </c>
      <c r="DZ19" s="34" t="str">
        <f ca="true">+IF(OFFSET('Hygiene Data'!$F$14,0,10*ROW('Hygiene Data'!F13))="","",OFFSET('Hygiene Data'!$F$14,0,10*ROW('Hygiene Data'!F13)))</f>
        <v/>
      </c>
      <c r="EA19" s="34" t="str">
        <f ca="true">+IF(OFFSET('Hygiene Data'!$G$12,0,10*ROW('Hygiene Data'!G13))="","",OFFSET('Hygiene Data'!$G$12,0,10*ROW('Hygiene Data'!G13)))</f>
        <v>Yes</v>
      </c>
      <c r="EB19" s="34" t="str">
        <f ca="true">+IF(OFFSET('Hygiene Data'!$G$13,0,10*ROW('Hygiene Data'!G13))="","",OFFSET('Hygiene Data'!$G$13,0,10*ROW('Hygiene Data'!G13)))</f>
        <v>Yes</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UIS16</v>
      </c>
      <c r="B20" s="57" t="str">
        <f ca="true">+IF(OFFSET('Water Data'!$A$3,0,10*ROW('Water Data'!A14))="","",OFFSET('Water Data'!$A$3,0,10*ROW('Water Data'!A14)))</f>
        <v>Other</v>
      </c>
      <c r="C20" s="57">
        <f ca="true">+IF(OFFSET('Water Data'!$C$3,0,10*ROW('Water Data'!C14))="","",OFFSET('Water Data'!$C$3,0,10*ROW('Water Data'!C14)))</f>
        <v>2016</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81.81</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85.03</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78.02</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79.569999999999993</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82.94</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75.599999999999994</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78.099999999999994</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80.27</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75.55</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Yes</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Yes</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Yes</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No</v>
      </c>
      <c r="CN20" s="34" t="str">
        <f ca="true">+IF(OFFSET('Sanitation Data'!$C$32,0,10*ROW('Sanitation Data'!C14))="","",OFFSET('Sanitation Data'!$C$32,0,10*ROW('Sanitation Data'!C14)))</f>
        <v/>
      </c>
      <c r="CO20" s="34" t="str">
        <f ca="true">+IF(OFFSET('Sanitation Data'!$C$33,0,10*ROW('Sanitation Data'!C14))="","",OFFSET('Sanitation Data'!$C$33,0,10*ROW('Sanitation Data'!C14)))</f>
        <v>Yes</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No</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No</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No</v>
      </c>
      <c r="DH20" s="34" t="str">
        <f ca="true">+IF(OFFSET('Sanitation Data'!$G$32,0,10*ROW('Sanitation Data'!G14))="","",OFFSET('Sanitation Data'!$G$32,0,10*ROW('Sanitation Data'!G14)))</f>
        <v/>
      </c>
      <c r="DI20" s="34" t="str">
        <f ca="true">+IF(OFFSET('Sanitation Data'!$G$33,0,10*ROW('Sanitation Data'!G14))="","",OFFSET('Sanitation Data'!$G$33,0,10*ROW('Sanitation Data'!G14)))</f>
        <v>Yes</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Yes</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Yes</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Yes</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Yes</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style="32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34" t="s">
        <v>29</v>
      </c>
      <c r="B1" s="335" t="s">
        <v>179</v>
      </c>
      <c r="C1" s="593" t="s">
        <v>180</v>
      </c>
      <c r="D1" s="599"/>
      <c r="E1" s="599"/>
      <c r="F1" s="599"/>
      <c r="G1" s="599"/>
      <c r="H1" s="600"/>
      <c r="I1" s="11"/>
      <c r="J1" s="11"/>
      <c r="K1" s="334" t="s">
        <v>29</v>
      </c>
      <c r="L1" s="335" t="s">
        <v>181</v>
      </c>
      <c r="M1" s="593" t="s">
        <v>180</v>
      </c>
      <c r="N1" s="599"/>
      <c r="O1" s="599"/>
      <c r="P1" s="599"/>
      <c r="Q1" s="599"/>
      <c r="R1" s="600"/>
      <c r="S1" s="11"/>
      <c r="T1" s="11"/>
      <c r="U1" s="334" t="s">
        <v>29</v>
      </c>
      <c r="V1" s="335" t="s">
        <v>182</v>
      </c>
      <c r="W1" s="593" t="s">
        <v>180</v>
      </c>
      <c r="X1" s="599"/>
      <c r="Y1" s="599"/>
      <c r="Z1" s="599"/>
      <c r="AA1" s="599"/>
      <c r="AB1" s="600"/>
      <c r="AC1" s="11"/>
      <c r="AD1" s="11"/>
      <c r="AE1" s="334" t="s">
        <v>29</v>
      </c>
      <c r="AF1" s="335" t="s">
        <v>183</v>
      </c>
      <c r="AG1" s="593" t="s">
        <v>180</v>
      </c>
      <c r="AH1" s="599"/>
      <c r="AI1" s="599"/>
      <c r="AJ1" s="599"/>
      <c r="AK1" s="599"/>
      <c r="AL1" s="600"/>
      <c r="AM1" s="11"/>
      <c r="AN1" s="11"/>
      <c r="AO1" s="334" t="s">
        <v>29</v>
      </c>
      <c r="AP1" s="335" t="s">
        <v>184</v>
      </c>
      <c r="AQ1" s="593" t="s">
        <v>180</v>
      </c>
      <c r="AR1" s="599"/>
      <c r="AS1" s="599"/>
      <c r="AT1" s="599"/>
      <c r="AU1" s="599"/>
      <c r="AV1" s="600"/>
      <c r="AW1" s="11"/>
      <c r="AX1" s="11"/>
      <c r="AY1" s="334" t="s">
        <v>29</v>
      </c>
      <c r="AZ1" s="465" t="s">
        <v>185</v>
      </c>
      <c r="BA1" s="593" t="s">
        <v>180</v>
      </c>
      <c r="BB1" s="593"/>
      <c r="BC1" s="593"/>
      <c r="BD1" s="593"/>
      <c r="BE1" s="593"/>
      <c r="BF1" s="594"/>
      <c r="BG1" s="11"/>
      <c r="BH1" s="11"/>
      <c r="BI1" s="334" t="s">
        <v>29</v>
      </c>
      <c r="BJ1" s="335" t="s">
        <v>186</v>
      </c>
      <c r="BK1" s="593" t="s">
        <v>180</v>
      </c>
      <c r="BL1" s="599"/>
      <c r="BM1" s="599"/>
      <c r="BN1" s="599"/>
      <c r="BO1" s="599"/>
      <c r="BP1" s="600"/>
      <c r="BQ1" s="11"/>
      <c r="BR1" s="11"/>
      <c r="BS1" s="334" t="s">
        <v>29</v>
      </c>
      <c r="BT1" s="335" t="s">
        <v>187</v>
      </c>
      <c r="BU1" s="593" t="s">
        <v>180</v>
      </c>
      <c r="BV1" s="599"/>
      <c r="BW1" s="599"/>
      <c r="BX1" s="599"/>
      <c r="BY1" s="599"/>
      <c r="BZ1" s="600"/>
      <c r="CA1" s="11"/>
      <c r="CB1" s="11"/>
      <c r="CC1" s="334" t="s">
        <v>29</v>
      </c>
      <c r="CD1" s="335" t="s">
        <v>188</v>
      </c>
      <c r="CE1" s="593" t="s">
        <v>180</v>
      </c>
      <c r="CF1" s="599"/>
      <c r="CG1" s="599"/>
      <c r="CH1" s="599"/>
      <c r="CI1" s="599"/>
      <c r="CJ1" s="600"/>
      <c r="CK1" s="11"/>
      <c r="CL1" s="11"/>
      <c r="CM1" s="334" t="s">
        <v>29</v>
      </c>
      <c r="CN1" s="335" t="s">
        <v>189</v>
      </c>
      <c r="CO1" s="593" t="s">
        <v>180</v>
      </c>
      <c r="CP1" s="599"/>
      <c r="CQ1" s="599"/>
      <c r="CR1" s="599"/>
      <c r="CS1" s="599"/>
      <c r="CT1" s="600"/>
      <c r="CU1" s="11"/>
      <c r="CV1" s="11"/>
      <c r="CW1" s="334" t="s">
        <v>29</v>
      </c>
      <c r="CX1" s="335" t="s">
        <v>190</v>
      </c>
      <c r="CY1" s="593" t="s">
        <v>180</v>
      </c>
      <c r="CZ1" s="599"/>
      <c r="DA1" s="599"/>
      <c r="DB1" s="599"/>
      <c r="DC1" s="599"/>
      <c r="DD1" s="600"/>
      <c r="DE1" s="11"/>
      <c r="DF1" s="11"/>
      <c r="DG1" s="334" t="s">
        <v>29</v>
      </c>
      <c r="DH1" s="432" t="s">
        <v>240</v>
      </c>
      <c r="DI1" s="593" t="s">
        <v>180</v>
      </c>
      <c r="DJ1" s="599"/>
      <c r="DK1" s="599"/>
      <c r="DL1" s="599"/>
      <c r="DM1" s="599"/>
      <c r="DN1" s="600"/>
      <c r="DO1" s="11"/>
      <c r="DP1" s="11"/>
      <c r="DQ1" s="334" t="s">
        <v>29</v>
      </c>
      <c r="DR1" s="432" t="s">
        <v>243</v>
      </c>
      <c r="DS1" s="593" t="s">
        <v>180</v>
      </c>
      <c r="DT1" s="599"/>
      <c r="DU1" s="599"/>
      <c r="DV1" s="599"/>
      <c r="DW1" s="599"/>
      <c r="DX1" s="600"/>
      <c r="DY1" s="11"/>
      <c r="DZ1" s="11"/>
      <c r="EA1" s="334" t="s">
        <v>29</v>
      </c>
      <c r="EB1" s="432" t="s">
        <v>244</v>
      </c>
      <c r="EC1" s="593" t="s">
        <v>180</v>
      </c>
      <c r="ED1" s="599"/>
      <c r="EE1" s="599"/>
      <c r="EF1" s="599"/>
      <c r="EG1" s="599"/>
      <c r="EH1" s="600"/>
      <c r="EI1" s="11"/>
      <c r="EJ1" s="11"/>
      <c r="EK1" s="334" t="s">
        <v>29</v>
      </c>
      <c r="EL1" s="459" t="s">
        <v>255</v>
      </c>
      <c r="EM1" s="593" t="s">
        <v>180</v>
      </c>
      <c r="EN1" s="599"/>
      <c r="EO1" s="599"/>
      <c r="EP1" s="599"/>
      <c r="EQ1" s="599"/>
      <c r="ER1" s="600"/>
      <c r="ES1" s="11"/>
      <c r="ET1" s="11"/>
    </row>
    <row r="2" x14ac:dyDescent="0.25">
      <c r="A2" s="336" t="s">
        <v>191</v>
      </c>
      <c r="B2" s="337"/>
      <c r="C2" s="601"/>
      <c r="D2" s="601"/>
      <c r="E2" s="601"/>
      <c r="F2" s="601"/>
      <c r="G2" s="601"/>
      <c r="H2" s="602"/>
      <c r="I2" s="11"/>
      <c r="J2" s="11"/>
      <c r="K2" s="336" t="s">
        <v>191</v>
      </c>
      <c r="L2" s="337"/>
      <c r="M2" s="601"/>
      <c r="N2" s="601"/>
      <c r="O2" s="601"/>
      <c r="P2" s="601"/>
      <c r="Q2" s="601"/>
      <c r="R2" s="602"/>
      <c r="S2" s="11"/>
      <c r="T2" s="11"/>
      <c r="U2" s="336" t="s">
        <v>191</v>
      </c>
      <c r="V2" s="337"/>
      <c r="W2" s="601"/>
      <c r="X2" s="601"/>
      <c r="Y2" s="601"/>
      <c r="Z2" s="601"/>
      <c r="AA2" s="601"/>
      <c r="AB2" s="602"/>
      <c r="AC2" s="11"/>
      <c r="AD2" s="11"/>
      <c r="AE2" s="336" t="s">
        <v>191</v>
      </c>
      <c r="AF2" s="337"/>
      <c r="AG2" s="601"/>
      <c r="AH2" s="601"/>
      <c r="AI2" s="601"/>
      <c r="AJ2" s="601"/>
      <c r="AK2" s="601"/>
      <c r="AL2" s="602"/>
      <c r="AM2" s="11"/>
      <c r="AN2" s="11"/>
      <c r="AO2" s="336" t="s">
        <v>192</v>
      </c>
      <c r="AP2" s="337"/>
      <c r="AQ2" s="601"/>
      <c r="AR2" s="601"/>
      <c r="AS2" s="601"/>
      <c r="AT2" s="601"/>
      <c r="AU2" s="601"/>
      <c r="AV2" s="602"/>
      <c r="AW2" s="11"/>
      <c r="AX2" s="11"/>
      <c r="AY2" s="336" t="s">
        <v>191</v>
      </c>
      <c r="AZ2" s="338"/>
      <c r="BA2" s="595"/>
      <c r="BB2" s="595"/>
      <c r="BC2" s="595"/>
      <c r="BD2" s="595"/>
      <c r="BE2" s="595"/>
      <c r="BF2" s="596"/>
      <c r="BG2" s="11"/>
      <c r="BH2" s="11"/>
      <c r="BI2" s="336" t="s">
        <v>191</v>
      </c>
      <c r="BJ2" s="337"/>
      <c r="BK2" s="601"/>
      <c r="BL2" s="601"/>
      <c r="BM2" s="601"/>
      <c r="BN2" s="601"/>
      <c r="BO2" s="601"/>
      <c r="BP2" s="602"/>
      <c r="BQ2" s="11"/>
      <c r="BR2" s="11"/>
      <c r="BS2" s="336" t="s">
        <v>191</v>
      </c>
      <c r="BT2" s="337"/>
      <c r="BU2" s="601"/>
      <c r="BV2" s="601"/>
      <c r="BW2" s="601"/>
      <c r="BX2" s="601"/>
      <c r="BY2" s="601"/>
      <c r="BZ2" s="602"/>
      <c r="CA2" s="11"/>
      <c r="CB2" s="11"/>
      <c r="CC2" s="336" t="s">
        <v>191</v>
      </c>
      <c r="CD2" s="337"/>
      <c r="CE2" s="601"/>
      <c r="CF2" s="601"/>
      <c r="CG2" s="601"/>
      <c r="CH2" s="601"/>
      <c r="CI2" s="601"/>
      <c r="CJ2" s="602"/>
      <c r="CK2" s="11"/>
      <c r="CL2" s="11"/>
      <c r="CM2" s="336" t="s">
        <v>191</v>
      </c>
      <c r="CN2" s="337"/>
      <c r="CO2" s="601"/>
      <c r="CP2" s="601"/>
      <c r="CQ2" s="601"/>
      <c r="CR2" s="601"/>
      <c r="CS2" s="601"/>
      <c r="CT2" s="602"/>
      <c r="CU2" s="11"/>
      <c r="CV2" s="11"/>
      <c r="CW2" s="336" t="s">
        <v>193</v>
      </c>
      <c r="CX2" s="337"/>
      <c r="CY2" s="601"/>
      <c r="CZ2" s="601"/>
      <c r="DA2" s="601"/>
      <c r="DB2" s="601"/>
      <c r="DC2" s="601"/>
      <c r="DD2" s="602"/>
      <c r="DE2" s="11"/>
      <c r="DF2" s="11"/>
      <c r="DG2" s="336" t="s">
        <v>242</v>
      </c>
      <c r="DH2" s="337"/>
      <c r="DI2" s="601"/>
      <c r="DJ2" s="601"/>
      <c r="DK2" s="601"/>
      <c r="DL2" s="601"/>
      <c r="DM2" s="601"/>
      <c r="DN2" s="602"/>
      <c r="DO2" s="11"/>
      <c r="DP2" s="11"/>
      <c r="DQ2" s="336" t="s">
        <v>242</v>
      </c>
      <c r="DR2" s="337"/>
      <c r="DS2" s="601"/>
      <c r="DT2" s="601"/>
      <c r="DU2" s="601"/>
      <c r="DV2" s="601"/>
      <c r="DW2" s="601"/>
      <c r="DX2" s="602"/>
      <c r="DY2" s="11"/>
      <c r="DZ2" s="11"/>
      <c r="EA2" s="336" t="s">
        <v>242</v>
      </c>
      <c r="EB2" s="337"/>
      <c r="EC2" s="601"/>
      <c r="ED2" s="601"/>
      <c r="EE2" s="601"/>
      <c r="EF2" s="601"/>
      <c r="EG2" s="601"/>
      <c r="EH2" s="602"/>
      <c r="EI2" s="11"/>
      <c r="EJ2" s="11"/>
      <c r="EK2" s="336" t="s">
        <v>253</v>
      </c>
      <c r="EL2" s="337"/>
      <c r="EM2" s="601"/>
      <c r="EN2" s="601"/>
      <c r="EO2" s="601"/>
      <c r="EP2" s="601"/>
      <c r="EQ2" s="601"/>
      <c r="ER2" s="602"/>
      <c r="ES2" s="11"/>
      <c r="ET2" s="11"/>
    </row>
    <row r="3" x14ac:dyDescent="0.25">
      <c r="A3" s="339" t="s">
        <v>241</v>
      </c>
      <c r="B3" s="340"/>
      <c r="C3" s="597">
        <v>2003</v>
      </c>
      <c r="D3" s="606"/>
      <c r="E3" s="606"/>
      <c r="F3" s="606"/>
      <c r="G3" s="606"/>
      <c r="H3" s="607"/>
      <c r="I3" s="11"/>
      <c r="J3" s="11"/>
      <c r="K3" s="339" t="s">
        <v>241</v>
      </c>
      <c r="L3" s="340"/>
      <c r="M3" s="597">
        <v>2004</v>
      </c>
      <c r="N3" s="606"/>
      <c r="O3" s="606"/>
      <c r="P3" s="606"/>
      <c r="Q3" s="606"/>
      <c r="R3" s="607"/>
      <c r="S3" s="11"/>
      <c r="T3" s="11"/>
      <c r="U3" s="339" t="s">
        <v>241</v>
      </c>
      <c r="V3" s="340"/>
      <c r="W3" s="597">
        <v>2005</v>
      </c>
      <c r="X3" s="606"/>
      <c r="Y3" s="606"/>
      <c r="Z3" s="606"/>
      <c r="AA3" s="606"/>
      <c r="AB3" s="607"/>
      <c r="AC3" s="11"/>
      <c r="AD3" s="11"/>
      <c r="AE3" s="339" t="s">
        <v>241</v>
      </c>
      <c r="AF3" s="340"/>
      <c r="AG3" s="597">
        <v>2006</v>
      </c>
      <c r="AH3" s="606"/>
      <c r="AI3" s="606"/>
      <c r="AJ3" s="606"/>
      <c r="AK3" s="606"/>
      <c r="AL3" s="607"/>
      <c r="AM3" s="11"/>
      <c r="AN3" s="11"/>
      <c r="AO3" s="339" t="s">
        <v>194</v>
      </c>
      <c r="AP3" s="340"/>
      <c r="AQ3" s="597">
        <v>2006</v>
      </c>
      <c r="AR3" s="606"/>
      <c r="AS3" s="606"/>
      <c r="AT3" s="606"/>
      <c r="AU3" s="606"/>
      <c r="AV3" s="607"/>
      <c r="AW3" s="11"/>
      <c r="AX3" s="11"/>
      <c r="AY3" s="339" t="s">
        <v>241</v>
      </c>
      <c r="AZ3" s="341"/>
      <c r="BA3" s="597">
        <v>2007</v>
      </c>
      <c r="BB3" s="597"/>
      <c r="BC3" s="597"/>
      <c r="BD3" s="597"/>
      <c r="BE3" s="597"/>
      <c r="BF3" s="598"/>
      <c r="BG3" s="11"/>
      <c r="BH3" s="11"/>
      <c r="BI3" s="339" t="s">
        <v>241</v>
      </c>
      <c r="BJ3" s="340"/>
      <c r="BK3" s="597">
        <v>2008</v>
      </c>
      <c r="BL3" s="606"/>
      <c r="BM3" s="606"/>
      <c r="BN3" s="606"/>
      <c r="BO3" s="606"/>
      <c r="BP3" s="607"/>
      <c r="BQ3" s="11"/>
      <c r="BR3" s="11"/>
      <c r="BS3" s="339" t="s">
        <v>241</v>
      </c>
      <c r="BT3" s="340"/>
      <c r="BU3" s="597">
        <v>2009</v>
      </c>
      <c r="BV3" s="606"/>
      <c r="BW3" s="606"/>
      <c r="BX3" s="606"/>
      <c r="BY3" s="606"/>
      <c r="BZ3" s="607"/>
      <c r="CA3" s="11"/>
      <c r="CB3" s="11"/>
      <c r="CC3" s="339" t="s">
        <v>241</v>
      </c>
      <c r="CD3" s="340"/>
      <c r="CE3" s="597">
        <v>2010</v>
      </c>
      <c r="CF3" s="606"/>
      <c r="CG3" s="606"/>
      <c r="CH3" s="606"/>
      <c r="CI3" s="606"/>
      <c r="CJ3" s="607"/>
      <c r="CK3" s="11"/>
      <c r="CL3" s="11"/>
      <c r="CM3" s="339" t="s">
        <v>241</v>
      </c>
      <c r="CN3" s="340"/>
      <c r="CO3" s="597">
        <v>2011</v>
      </c>
      <c r="CP3" s="606"/>
      <c r="CQ3" s="606"/>
      <c r="CR3" s="606"/>
      <c r="CS3" s="606"/>
      <c r="CT3" s="607"/>
      <c r="CU3" s="11"/>
      <c r="CV3" s="11"/>
      <c r="CW3" s="339" t="s">
        <v>194</v>
      </c>
      <c r="CX3" s="340"/>
      <c r="CY3" s="597">
        <v>2013</v>
      </c>
      <c r="CZ3" s="606"/>
      <c r="DA3" s="606"/>
      <c r="DB3" s="606"/>
      <c r="DC3" s="606"/>
      <c r="DD3" s="607"/>
      <c r="DE3" s="11"/>
      <c r="DF3" s="11"/>
      <c r="DG3" s="339" t="s">
        <v>241</v>
      </c>
      <c r="DH3" s="340"/>
      <c r="DI3" s="597">
        <v>2014</v>
      </c>
      <c r="DJ3" s="606"/>
      <c r="DK3" s="606"/>
      <c r="DL3" s="606"/>
      <c r="DM3" s="606"/>
      <c r="DN3" s="607"/>
      <c r="DO3" s="11"/>
      <c r="DP3" s="11"/>
      <c r="DQ3" s="339" t="s">
        <v>241</v>
      </c>
      <c r="DR3" s="340"/>
      <c r="DS3" s="597">
        <v>2015</v>
      </c>
      <c r="DT3" s="606"/>
      <c r="DU3" s="606"/>
      <c r="DV3" s="606"/>
      <c r="DW3" s="606"/>
      <c r="DX3" s="607"/>
      <c r="DY3" s="11"/>
      <c r="DZ3" s="11"/>
      <c r="EA3" s="339" t="s">
        <v>241</v>
      </c>
      <c r="EB3" s="340"/>
      <c r="EC3" s="597">
        <v>2016</v>
      </c>
      <c r="ED3" s="606"/>
      <c r="EE3" s="606"/>
      <c r="EF3" s="606"/>
      <c r="EG3" s="606"/>
      <c r="EH3" s="607"/>
      <c r="EI3" s="11"/>
      <c r="EJ3" s="11"/>
      <c r="EK3" s="339" t="s">
        <v>254</v>
      </c>
      <c r="EL3" s="340"/>
      <c r="EM3" s="597">
        <v>2016</v>
      </c>
      <c r="EN3" s="606"/>
      <c r="EO3" s="606"/>
      <c r="EP3" s="606"/>
      <c r="EQ3" s="606"/>
      <c r="ER3" s="607"/>
      <c r="ES3" s="11"/>
      <c r="ET3" s="11"/>
    </row>
    <row r="4" s="4" customFormat="true" ht="18" customHeight="true" x14ac:dyDescent="0.25">
      <c r="A4" s="342" t="s">
        <v>225</v>
      </c>
      <c r="B4" s="343" t="s">
        <v>195</v>
      </c>
      <c r="C4" s="344" t="s">
        <v>7</v>
      </c>
      <c r="D4" s="345" t="s">
        <v>1</v>
      </c>
      <c r="E4" s="345" t="s">
        <v>2</v>
      </c>
      <c r="F4" s="345" t="s">
        <v>16</v>
      </c>
      <c r="G4" s="345" t="s">
        <v>17</v>
      </c>
      <c r="H4" s="346" t="s">
        <v>18</v>
      </c>
      <c r="I4" s="26"/>
      <c r="J4" s="26"/>
      <c r="K4" s="342" t="s">
        <v>225</v>
      </c>
      <c r="L4" s="343" t="s">
        <v>57</v>
      </c>
      <c r="M4" s="344" t="s">
        <v>7</v>
      </c>
      <c r="N4" s="345" t="s">
        <v>1</v>
      </c>
      <c r="O4" s="345" t="s">
        <v>2</v>
      </c>
      <c r="P4" s="345" t="s">
        <v>16</v>
      </c>
      <c r="Q4" s="345" t="s">
        <v>17</v>
      </c>
      <c r="R4" s="346" t="s">
        <v>18</v>
      </c>
      <c r="S4" s="26"/>
      <c r="T4" s="26"/>
      <c r="U4" s="342" t="s">
        <v>225</v>
      </c>
      <c r="V4" s="343" t="s">
        <v>57</v>
      </c>
      <c r="W4" s="344" t="s">
        <v>7</v>
      </c>
      <c r="X4" s="345" t="s">
        <v>1</v>
      </c>
      <c r="Y4" s="345" t="s">
        <v>2</v>
      </c>
      <c r="Z4" s="345" t="s">
        <v>16</v>
      </c>
      <c r="AA4" s="345" t="s">
        <v>17</v>
      </c>
      <c r="AB4" s="346" t="s">
        <v>18</v>
      </c>
      <c r="AC4" s="26"/>
      <c r="AD4" s="26"/>
      <c r="AE4" s="342" t="s">
        <v>225</v>
      </c>
      <c r="AF4" s="343" t="s">
        <v>57</v>
      </c>
      <c r="AG4" s="344" t="s">
        <v>7</v>
      </c>
      <c r="AH4" s="345" t="s">
        <v>1</v>
      </c>
      <c r="AI4" s="345" t="s">
        <v>2</v>
      </c>
      <c r="AJ4" s="345" t="s">
        <v>16</v>
      </c>
      <c r="AK4" s="345" t="s">
        <v>17</v>
      </c>
      <c r="AL4" s="346" t="s">
        <v>18</v>
      </c>
      <c r="AM4" s="26"/>
      <c r="AN4" s="26"/>
      <c r="AO4" s="342" t="s">
        <v>225</v>
      </c>
      <c r="AP4" s="343" t="s">
        <v>57</v>
      </c>
      <c r="AQ4" s="344" t="s">
        <v>7</v>
      </c>
      <c r="AR4" s="345" t="s">
        <v>1</v>
      </c>
      <c r="AS4" s="345" t="s">
        <v>2</v>
      </c>
      <c r="AT4" s="345" t="s">
        <v>16</v>
      </c>
      <c r="AU4" s="345" t="s">
        <v>17</v>
      </c>
      <c r="AV4" s="346" t="s">
        <v>18</v>
      </c>
      <c r="AW4" s="26"/>
      <c r="AX4" s="26"/>
      <c r="AY4" s="342" t="s">
        <v>225</v>
      </c>
      <c r="AZ4" s="347" t="s">
        <v>57</v>
      </c>
      <c r="BA4" s="344" t="s">
        <v>7</v>
      </c>
      <c r="BB4" s="345" t="s">
        <v>1</v>
      </c>
      <c r="BC4" s="345" t="s">
        <v>2</v>
      </c>
      <c r="BD4" s="345" t="s">
        <v>16</v>
      </c>
      <c r="BE4" s="345" t="s">
        <v>17</v>
      </c>
      <c r="BF4" s="346" t="s">
        <v>18</v>
      </c>
      <c r="BG4" s="26"/>
      <c r="BH4" s="26"/>
      <c r="BI4" s="342" t="s">
        <v>225</v>
      </c>
      <c r="BJ4" s="343" t="s">
        <v>57</v>
      </c>
      <c r="BK4" s="344" t="s">
        <v>7</v>
      </c>
      <c r="BL4" s="345" t="s">
        <v>1</v>
      </c>
      <c r="BM4" s="345" t="s">
        <v>2</v>
      </c>
      <c r="BN4" s="345" t="s">
        <v>16</v>
      </c>
      <c r="BO4" s="345" t="s">
        <v>17</v>
      </c>
      <c r="BP4" s="346" t="s">
        <v>18</v>
      </c>
      <c r="BQ4" s="26"/>
      <c r="BR4" s="26"/>
      <c r="BS4" s="342" t="s">
        <v>225</v>
      </c>
      <c r="BT4" s="343" t="s">
        <v>57</v>
      </c>
      <c r="BU4" s="344" t="s">
        <v>7</v>
      </c>
      <c r="BV4" s="345" t="s">
        <v>1</v>
      </c>
      <c r="BW4" s="345" t="s">
        <v>2</v>
      </c>
      <c r="BX4" s="345" t="s">
        <v>16</v>
      </c>
      <c r="BY4" s="345" t="s">
        <v>17</v>
      </c>
      <c r="BZ4" s="346" t="s">
        <v>18</v>
      </c>
      <c r="CA4" s="26"/>
      <c r="CB4" s="26"/>
      <c r="CC4" s="342" t="s">
        <v>225</v>
      </c>
      <c r="CD4" s="343" t="s">
        <v>57</v>
      </c>
      <c r="CE4" s="344" t="s">
        <v>7</v>
      </c>
      <c r="CF4" s="345" t="s">
        <v>1</v>
      </c>
      <c r="CG4" s="345" t="s">
        <v>2</v>
      </c>
      <c r="CH4" s="345" t="s">
        <v>16</v>
      </c>
      <c r="CI4" s="345" t="s">
        <v>17</v>
      </c>
      <c r="CJ4" s="346" t="s">
        <v>18</v>
      </c>
      <c r="CK4" s="26"/>
      <c r="CL4" s="26"/>
      <c r="CM4" s="342" t="s">
        <v>225</v>
      </c>
      <c r="CN4" s="343" t="s">
        <v>57</v>
      </c>
      <c r="CO4" s="344" t="s">
        <v>7</v>
      </c>
      <c r="CP4" s="345" t="s">
        <v>1</v>
      </c>
      <c r="CQ4" s="345" t="s">
        <v>2</v>
      </c>
      <c r="CR4" s="345" t="s">
        <v>16</v>
      </c>
      <c r="CS4" s="345" t="s">
        <v>17</v>
      </c>
      <c r="CT4" s="346" t="s">
        <v>18</v>
      </c>
      <c r="CU4" s="26"/>
      <c r="CV4" s="26"/>
      <c r="CW4" s="342" t="s">
        <v>225</v>
      </c>
      <c r="CX4" s="343" t="s">
        <v>57</v>
      </c>
      <c r="CY4" s="344" t="s">
        <v>7</v>
      </c>
      <c r="CZ4" s="345" t="s">
        <v>1</v>
      </c>
      <c r="DA4" s="345" t="s">
        <v>2</v>
      </c>
      <c r="DB4" s="345" t="s">
        <v>16</v>
      </c>
      <c r="DC4" s="345" t="s">
        <v>17</v>
      </c>
      <c r="DD4" s="346" t="s">
        <v>18</v>
      </c>
      <c r="DE4" s="26"/>
      <c r="DF4" s="26"/>
      <c r="DG4" s="342" t="s">
        <v>225</v>
      </c>
      <c r="DH4" s="343" t="s">
        <v>57</v>
      </c>
      <c r="DI4" s="344" t="s">
        <v>7</v>
      </c>
      <c r="DJ4" s="345" t="s">
        <v>1</v>
      </c>
      <c r="DK4" s="345" t="s">
        <v>2</v>
      </c>
      <c r="DL4" s="345" t="s">
        <v>16</v>
      </c>
      <c r="DM4" s="345" t="s">
        <v>17</v>
      </c>
      <c r="DN4" s="346" t="s">
        <v>18</v>
      </c>
      <c r="DO4" s="26"/>
      <c r="DP4" s="26"/>
      <c r="DQ4" s="342" t="s">
        <v>225</v>
      </c>
      <c r="DR4" s="343" t="s">
        <v>57</v>
      </c>
      <c r="DS4" s="344" t="s">
        <v>7</v>
      </c>
      <c r="DT4" s="345" t="s">
        <v>1</v>
      </c>
      <c r="DU4" s="345" t="s">
        <v>2</v>
      </c>
      <c r="DV4" s="345" t="s">
        <v>16</v>
      </c>
      <c r="DW4" s="345" t="s">
        <v>17</v>
      </c>
      <c r="DX4" s="346" t="s">
        <v>18</v>
      </c>
      <c r="DY4" s="26"/>
      <c r="DZ4" s="26"/>
      <c r="EA4" s="342" t="s">
        <v>225</v>
      </c>
      <c r="EB4" s="343" t="s">
        <v>57</v>
      </c>
      <c r="EC4" s="344" t="s">
        <v>7</v>
      </c>
      <c r="ED4" s="345" t="s">
        <v>1</v>
      </c>
      <c r="EE4" s="345" t="s">
        <v>2</v>
      </c>
      <c r="EF4" s="345" t="s">
        <v>16</v>
      </c>
      <c r="EG4" s="345" t="s">
        <v>17</v>
      </c>
      <c r="EH4" s="346" t="s">
        <v>18</v>
      </c>
      <c r="EI4" s="26"/>
      <c r="EJ4" s="26"/>
      <c r="EK4" s="342" t="s">
        <v>225</v>
      </c>
      <c r="EL4" s="343" t="s">
        <v>57</v>
      </c>
      <c r="EM4" s="344" t="s">
        <v>7</v>
      </c>
      <c r="EN4" s="345" t="s">
        <v>1</v>
      </c>
      <c r="EO4" s="345" t="s">
        <v>2</v>
      </c>
      <c r="EP4" s="345" t="s">
        <v>16</v>
      </c>
      <c r="EQ4" s="345" t="s">
        <v>17</v>
      </c>
      <c r="ER4" s="346" t="s">
        <v>18</v>
      </c>
      <c r="ES4" s="26"/>
      <c r="ET4" s="26"/>
      <c r="EU4" s="329"/>
      <c r="FE4" s="329"/>
      <c r="FO4" s="329"/>
      <c r="FY4" s="329"/>
      <c r="GI4" s="329"/>
      <c r="GS4" s="329"/>
      <c r="HC4" s="329"/>
      <c r="HM4" s="329"/>
      <c r="HW4" s="329"/>
    </row>
    <row r="5" s="4" customFormat="true" x14ac:dyDescent="0.25">
      <c r="A5" s="318"/>
      <c r="B5" s="138" t="s">
        <v>24</v>
      </c>
      <c r="C5" s="9" t="str">
        <f t="shared" ref="C5:H5" si="0">IF(COUNTA(C14)=0,"",C14)</f>
        <v/>
      </c>
      <c r="D5" s="9" t="str">
        <f t="shared" si="0"/>
        <v/>
      </c>
      <c r="E5" s="9" t="str">
        <f t="shared" si="0"/>
        <v/>
      </c>
      <c r="F5" s="9" t="str">
        <f t="shared" si="0"/>
        <v/>
      </c>
      <c r="G5" s="9" t="str">
        <f t="shared" si="0"/>
        <v/>
      </c>
      <c r="H5" s="31" t="str">
        <f t="shared" si="0"/>
        <v/>
      </c>
      <c r="I5" s="26"/>
      <c r="J5" s="26"/>
      <c r="K5" s="318"/>
      <c r="L5" s="15" t="s">
        <v>24</v>
      </c>
      <c r="M5" s="9" t="str">
        <f t="shared" ref="M5:R5" si="1">IF(COUNTA(M14)=0,"",M14)</f>
        <v/>
      </c>
      <c r="N5" s="9" t="str">
        <f t="shared" si="1"/>
        <v/>
      </c>
      <c r="O5" s="9" t="str">
        <f t="shared" si="1"/>
        <v/>
      </c>
      <c r="P5" s="9" t="str">
        <f t="shared" si="1"/>
        <v/>
      </c>
      <c r="Q5" s="9" t="str">
        <f t="shared" si="1"/>
        <v/>
      </c>
      <c r="R5" s="31" t="str">
        <f t="shared" si="1"/>
        <v/>
      </c>
      <c r="S5" s="26"/>
      <c r="T5" s="26"/>
      <c r="U5" s="318"/>
      <c r="V5" s="15" t="s">
        <v>24</v>
      </c>
      <c r="W5" s="9" t="str">
        <f t="shared" ref="W5:AB5" si="2">IF(COUNTA(W14)=0,"",W14)</f>
        <v/>
      </c>
      <c r="X5" s="9" t="str">
        <f t="shared" si="2"/>
        <v/>
      </c>
      <c r="Y5" s="9" t="str">
        <f t="shared" si="2"/>
        <v/>
      </c>
      <c r="Z5" s="9" t="str">
        <f t="shared" si="2"/>
        <v/>
      </c>
      <c r="AA5" s="9" t="str">
        <f t="shared" si="2"/>
        <v/>
      </c>
      <c r="AB5" s="31" t="str">
        <f t="shared" si="2"/>
        <v/>
      </c>
      <c r="AC5" s="26"/>
      <c r="AD5" s="26"/>
      <c r="AE5" s="318"/>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8"/>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8"/>
      <c r="AZ5" s="138" t="s">
        <v>24</v>
      </c>
      <c r="BA5" s="9" t="str">
        <f t="shared" ref="BA5:BF5" si="5">IF(COUNTA(BA14)=0,"",BA14)</f>
        <v/>
      </c>
      <c r="BB5" s="9" t="str">
        <f t="shared" si="5"/>
        <v/>
      </c>
      <c r="BC5" s="9" t="str">
        <f t="shared" si="5"/>
        <v/>
      </c>
      <c r="BD5" s="9" t="str">
        <f t="shared" si="5"/>
        <v/>
      </c>
      <c r="BE5" s="9" t="str">
        <f t="shared" si="5"/>
        <v/>
      </c>
      <c r="BF5" s="31" t="str">
        <f t="shared" si="5"/>
        <v/>
      </c>
      <c r="BG5" s="26"/>
      <c r="BH5" s="26"/>
      <c r="BI5" s="318"/>
      <c r="BJ5" s="15" t="s">
        <v>24</v>
      </c>
      <c r="BK5" s="9" t="str">
        <f t="shared" ref="BK5:BP5" si="6">IF(COUNTA(BK14)=0,"",BK14)</f>
        <v/>
      </c>
      <c r="BL5" s="9" t="str">
        <f t="shared" si="6"/>
        <v/>
      </c>
      <c r="BM5" s="9" t="str">
        <f t="shared" si="6"/>
        <v/>
      </c>
      <c r="BN5" s="9" t="str">
        <f t="shared" si="6"/>
        <v/>
      </c>
      <c r="BO5" s="9" t="str">
        <f t="shared" si="6"/>
        <v/>
      </c>
      <c r="BP5" s="31" t="str">
        <f t="shared" si="6"/>
        <v/>
      </c>
      <c r="BQ5" s="26"/>
      <c r="BR5" s="26"/>
      <c r="BS5" s="318"/>
      <c r="BT5" s="15" t="s">
        <v>24</v>
      </c>
      <c r="BU5" s="9" t="str">
        <f t="shared" ref="BU5:BZ5" si="7">IF(COUNTA(BU14)=0,"",BU14)</f>
        <v/>
      </c>
      <c r="BV5" s="9" t="str">
        <f t="shared" si="7"/>
        <v/>
      </c>
      <c r="BW5" s="9" t="str">
        <f t="shared" si="7"/>
        <v/>
      </c>
      <c r="BX5" s="9" t="str">
        <f t="shared" si="7"/>
        <v/>
      </c>
      <c r="BY5" s="9" t="str">
        <f t="shared" si="7"/>
        <v/>
      </c>
      <c r="BZ5" s="31" t="str">
        <f t="shared" si="7"/>
        <v/>
      </c>
      <c r="CA5" s="26"/>
      <c r="CB5" s="26"/>
      <c r="CC5" s="318"/>
      <c r="CD5" s="15" t="s">
        <v>24</v>
      </c>
      <c r="CE5" s="9" t="str">
        <f t="shared" ref="CE5:CJ5" si="8">IF(COUNTA(CE14)=0,"",CE14)</f>
        <v/>
      </c>
      <c r="CF5" s="9" t="str">
        <f t="shared" si="8"/>
        <v/>
      </c>
      <c r="CG5" s="9" t="str">
        <f t="shared" si="8"/>
        <v/>
      </c>
      <c r="CH5" s="9" t="str">
        <f t="shared" si="8"/>
        <v/>
      </c>
      <c r="CI5" s="9" t="str">
        <f t="shared" si="8"/>
        <v/>
      </c>
      <c r="CJ5" s="31" t="str">
        <f t="shared" si="8"/>
        <v/>
      </c>
      <c r="CK5" s="26"/>
      <c r="CL5" s="26"/>
      <c r="CM5" s="318"/>
      <c r="CN5" s="15" t="s">
        <v>24</v>
      </c>
      <c r="CO5" s="9" t="str">
        <f t="shared" ref="CO5:CT5" si="9">IF(COUNTA(CO14)=0,"",CO14)</f>
        <v/>
      </c>
      <c r="CP5" s="9" t="str">
        <f t="shared" si="9"/>
        <v/>
      </c>
      <c r="CQ5" s="9" t="str">
        <f t="shared" si="9"/>
        <v/>
      </c>
      <c r="CR5" s="9" t="str">
        <f t="shared" si="9"/>
        <v/>
      </c>
      <c r="CS5" s="9" t="str">
        <f t="shared" si="9"/>
        <v/>
      </c>
      <c r="CT5" s="31" t="str">
        <f t="shared" si="9"/>
        <v/>
      </c>
      <c r="CU5" s="26"/>
      <c r="CV5" s="26"/>
      <c r="CW5" s="318"/>
      <c r="CX5" s="15" t="s">
        <v>24</v>
      </c>
      <c r="CY5" s="9" t="str">
        <f t="shared" ref="CY5:DD5" si="10">IF(COUNTA(CY14)=0,"",CY14)</f>
        <v/>
      </c>
      <c r="CZ5" s="9" t="str">
        <f t="shared" si="10"/>
        <v/>
      </c>
      <c r="DA5" s="9" t="str">
        <f t="shared" si="10"/>
        <v/>
      </c>
      <c r="DB5" s="9" t="str">
        <f t="shared" si="10"/>
        <v/>
      </c>
      <c r="DC5" s="9" t="str">
        <f t="shared" si="10"/>
        <v/>
      </c>
      <c r="DD5" s="31" t="str">
        <f t="shared" si="10"/>
        <v/>
      </c>
      <c r="DE5" s="26"/>
      <c r="DF5" s="26"/>
      <c r="DG5" s="318"/>
      <c r="DH5" s="15" t="s">
        <v>24</v>
      </c>
      <c r="DI5" s="9">
        <f t="shared" ref="DI5:DN5" si="11">IF(COUNTA(DI14)=0,"",DI14)</f>
        <v>0.33527322943381332</v>
      </c>
      <c r="DJ5" s="9" t="str">
        <f t="shared" si="11"/>
        <v/>
      </c>
      <c r="DK5" s="9" t="str">
        <f t="shared" si="11"/>
        <v/>
      </c>
      <c r="DL5" s="9">
        <f t="shared" si="11"/>
        <v>0</v>
      </c>
      <c r="DM5" s="9">
        <f t="shared" si="11"/>
        <v>0.4</v>
      </c>
      <c r="DN5" s="31">
        <f t="shared" si="11"/>
        <v>0.1</v>
      </c>
      <c r="DO5" s="26"/>
      <c r="DP5" s="26"/>
      <c r="DQ5" s="318"/>
      <c r="DR5" s="15" t="s">
        <v>24</v>
      </c>
      <c r="DS5" s="9">
        <f t="shared" ref="DS5:DX5" si="12">IF(COUNTA(DS14)=0,"",DS14)</f>
        <v>0.21033871602993306</v>
      </c>
      <c r="DT5" s="9" t="str">
        <f t="shared" si="12"/>
        <v/>
      </c>
      <c r="DU5" s="9" t="str">
        <f t="shared" si="12"/>
        <v/>
      </c>
      <c r="DV5" s="9">
        <f t="shared" si="12"/>
        <v>0</v>
      </c>
      <c r="DW5" s="9">
        <f t="shared" si="12"/>
        <v>0.2</v>
      </c>
      <c r="DX5" s="31">
        <f t="shared" si="12"/>
        <v>0.3</v>
      </c>
      <c r="DY5" s="26"/>
      <c r="DZ5" s="26"/>
      <c r="EA5" s="318"/>
      <c r="EB5" s="15" t="s">
        <v>24</v>
      </c>
      <c r="EC5" s="9">
        <f t="shared" ref="EC5:EH5" si="13">IF(COUNTA(EC14)=0,"",EC14)</f>
        <v>0.23821106316202434</v>
      </c>
      <c r="ED5" s="9" t="str">
        <f t="shared" si="13"/>
        <v/>
      </c>
      <c r="EE5" s="9" t="str">
        <f t="shared" si="13"/>
        <v/>
      </c>
      <c r="EF5" s="9">
        <f t="shared" si="13"/>
        <v>0</v>
      </c>
      <c r="EG5" s="9">
        <f t="shared" si="13"/>
        <v>0.3</v>
      </c>
      <c r="EH5" s="31">
        <f t="shared" si="13"/>
        <v>0</v>
      </c>
      <c r="EI5" s="26"/>
      <c r="EJ5" s="26"/>
      <c r="EK5" s="318"/>
      <c r="EL5" s="15" t="s">
        <v>24</v>
      </c>
      <c r="EM5" s="9" t="str">
        <f t="shared" ref="EM5:ER5" si="14">IF(COUNTA(EM14)=0,"",EM14)</f>
        <v/>
      </c>
      <c r="EN5" s="9" t="str">
        <f t="shared" si="14"/>
        <v/>
      </c>
      <c r="EO5" s="9" t="str">
        <f t="shared" si="14"/>
        <v/>
      </c>
      <c r="EP5" s="9" t="str">
        <f t="shared" si="14"/>
        <v/>
      </c>
      <c r="EQ5" s="9" t="str">
        <f t="shared" si="14"/>
        <v/>
      </c>
      <c r="ER5" s="31" t="str">
        <f t="shared" si="14"/>
        <v/>
      </c>
      <c r="ES5" s="26"/>
      <c r="ET5" s="26"/>
      <c r="EU5" s="329"/>
      <c r="FE5" s="329"/>
      <c r="FO5" s="329"/>
      <c r="FY5" s="329"/>
      <c r="GI5" s="329"/>
      <c r="GS5" s="329"/>
      <c r="HC5" s="329"/>
      <c r="HM5" s="329"/>
      <c r="HW5" s="329"/>
    </row>
    <row r="6" s="4" customFormat="true" x14ac:dyDescent="0.25">
      <c r="A6" s="318"/>
      <c r="B6" s="138" t="s">
        <v>0</v>
      </c>
      <c r="C6" s="9" t="str">
        <f>IF(COUNTA(C15:C20)=0,"",C15*(1-B15)+C16*(1-B16)+C17*(1-B17)+C18*(1-B18)+C19*(1-B19)+C20*(1-B20)+C21*(1-B21)+C22*(1-B22))</f>
        <v/>
      </c>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1" t="str">
        <f>IF(COUNTA(H15:H20)=0,"",H15*(1-B15)+H16*(1-B16)+H17*(1-B17)+H18*(1-B18)+H19*(1-B19)+H20*(1-B20)+H21*(1-B21)+H22*(1-B22))</f>
        <v/>
      </c>
      <c r="I6" s="26"/>
      <c r="J6" s="26"/>
      <c r="K6" s="318"/>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1" t="str">
        <f>IF(COUNTA(R15:R20)=0,"",R15*(1-L15)+R16*(1-L16)+R17*(1-L17)+R18*(1-L18)+R19*(1-L19)+R20*(1-L20)+R21*(1-L21)+R22*(1-L22))</f>
        <v/>
      </c>
      <c r="S6" s="26"/>
      <c r="T6" s="26"/>
      <c r="U6" s="318"/>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t="str">
        <f>IF(COUNTA(AA15:AA20)=0,"",AA15*(1-V15)+AA16*(1-V16)+AA17*(1-V17)+AA18*(1-V18)+AA19*(1-V19)+AA20*(1-V20)+AA21*(1-V21)+AA22*(1-V22))</f>
        <v/>
      </c>
      <c r="AB6" s="31" t="str">
        <f>IF(COUNTA(AB15:AB20)=0,"",AB15*(1-V15)+AB16*(1-V16)+AB17*(1-V17)+AB18*(1-V18)+AB19*(1-V19)+AB20*(1-V20)+AB21*(1-V21)+AB22*(1-V22))</f>
        <v/>
      </c>
      <c r="AC6" s="26"/>
      <c r="AD6" s="26"/>
      <c r="AE6" s="318"/>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t="str">
        <f>IF(COUNTA(AK15:AK20)=0,"",AK15*(1-AF15)+AK16*(1-AF16)+AK17*(1-AF17)+AK18*(1-AF18)+AK19*(1-AF19)+AK20*(1-AF20)+AK21*(1-AF21)+AK22*(1-AF22))</f>
        <v/>
      </c>
      <c r="AL6" s="31" t="str">
        <f>IF(COUNTA(AL15:AL20)=0,"",AL15*(1-AF15)+AL16*(1-AF16)+AL17*(1-AF17)+AL18*(1-AF18)+AL19*(1-AF19)+AL20*(1-AF20)+AL21*(1-AF21)+AL22*(1-AF22))</f>
        <v/>
      </c>
      <c r="AM6" s="26"/>
      <c r="AN6" s="26"/>
      <c r="AO6" s="318"/>
      <c r="AP6" s="15" t="s">
        <v>0</v>
      </c>
      <c r="AQ6" s="9"/>
      <c r="AR6" s="9"/>
      <c r="AS6" s="9"/>
      <c r="AT6" s="9"/>
      <c r="AU6" s="9"/>
      <c r="AV6" s="31" t="str">
        <f>IF(COUNTA(AV15:AV20)=0,"",AV15*(1-AP15)+AV16*(1-AP16)+AV17*(1-AP17)+AV18*(1-AP18)+AV19*(1-AP19)+AV20*(1-AP20)+AV21*(1-AP21)+AV22*(1-AP22))</f>
        <v/>
      </c>
      <c r="AW6" s="26"/>
      <c r="AX6" s="26"/>
      <c r="AY6" s="318"/>
      <c r="AZ6" s="138" t="s">
        <v>0</v>
      </c>
      <c r="BA6" s="9"/>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t="str">
        <f>IF(COUNTA(BE15:BE20)=0,"",BE15*(1-AZ15)+BE16*(1-AZ16)+BE17*(1-AZ17)+BE18*(1-AZ18)+BE19*(1-AZ19)+BE20*(1-AZ20)+BE21*(1-AZ21)+BE22*(1-AZ22))</f>
        <v/>
      </c>
      <c r="BF6" s="31" t="str">
        <f>IF(COUNTA(BF15:BF20)=0,"",BF15*(1-AZ15)+BF16*(1-AZ16)+BF17*(1-AZ17)+BF18*(1-AZ18)+BF19*(1-AZ19)+BF20*(1-AZ20)+BF21*(1-AZ21)+BF22*(1-AZ22))</f>
        <v/>
      </c>
      <c r="BG6" s="26"/>
      <c r="BH6" s="26"/>
      <c r="BI6" s="318"/>
      <c r="BJ6" s="15" t="s">
        <v>0</v>
      </c>
      <c r="BK6" s="9" t="str">
        <f>IF(COUNTA(BK15:BK20)=0,"",BK15*(1-BJ15)+BK16*(1-BJ16)+BK17*(1-BJ17)+BK18*(1-BJ18)+BK19*(1-BJ19)+BK20*(1-BJ20)+BK21*(1-BJ21)+BK22*(1-BJ22))</f>
        <v/>
      </c>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t="str">
        <f>IF(COUNTA(BO15:BO20)=0,"",BO15*(1-BJ15)+BO16*(1-BJ16)+BO17*(1-BJ17)+BO18*(1-BJ18)+BO19*(1-BJ19)+BO20*(1-BJ20)+BO21*(1-BJ21)+BO22*(1-BJ22))</f>
        <v/>
      </c>
      <c r="BP6" s="31" t="str">
        <f>IF(COUNTA(BP15:BP20)=0,"",BP15*(1-BJ15)+BP16*(1-BJ16)+BP17*(1-BJ17)+BP18*(1-BJ18)+BP19*(1-BJ19)+BP20*(1-BJ20)+BP21*(1-BJ21)+BP22*(1-BJ22))</f>
        <v/>
      </c>
      <c r="BQ6" s="26"/>
      <c r="BR6" s="26"/>
      <c r="BS6" s="318"/>
      <c r="BT6" s="15" t="s">
        <v>0</v>
      </c>
      <c r="BU6" s="9" t="str">
        <f>IF(COUNTA(BU15:BU20)=0,"",BU15*(1-BT15)+BU16*(1-BT16)+BU17*(1-BT17)+BU18*(1-BT18)+BU19*(1-BT19)+BU20*(1-BT20)+BU21*(1-BT21)+BU22*(1-BT22))</f>
        <v/>
      </c>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t="str">
        <f>IF(COUNTA(BY15:BY20)=0,"",BY15*(1-BT15)+BY16*(1-BT16)+BY17*(1-BT17)+BY18*(1-BT18)+BY19*(1-BT19)+BY20*(1-BT20)+BY21*(1-BT21)+BY22*(1-BT22))</f>
        <v/>
      </c>
      <c r="BZ6" s="31" t="str">
        <f>IF(COUNTA(BZ15:BZ20)=0,"",BZ15*(1-BT15)+BZ16*(1-BT16)+BZ17*(1-BT17)+BZ18*(1-BT18)+BZ19*(1-BT19)+BZ20*(1-BT20)+BZ21*(1-BT21)+BZ22*(1-BT22))</f>
        <v/>
      </c>
      <c r="CA6" s="26"/>
      <c r="CB6" s="26"/>
      <c r="CC6" s="318"/>
      <c r="CD6" s="15" t="s">
        <v>0</v>
      </c>
      <c r="CE6" s="9" t="str">
        <f>IF(COUNTA(CE15:CE20)=0,"",CE15*(1-CD15)+CE16*(1-CD16)+CE17*(1-CD17)+CE18*(1-CD18)+CE19*(1-CD19)+CE20*(1-CD20)+CE21*(1-CD21)+CE22*(1-CD22))</f>
        <v/>
      </c>
      <c r="CF6" s="9" t="str">
        <f>IF(COUNTA(CF15:CF20)=0,"",CF15*(1-CD15)+CF16*(1-CD16)+CF17*(1-CD17)+CF18*(1-CD18)+CF19*(1-CD19)+CF20*(1-CD20)+CF21*(1-CD21)+CF22*(1-CD22))</f>
        <v/>
      </c>
      <c r="CG6" s="9" t="str">
        <f>IF(COUNTA(CG15:CG20)=0,"",CG15*(1-CD15)+CG16*(1-CD16)+CG17*(1-CD17)+CG18*(1-CD18)+CG19*(1-CD19)+CG20*(1-CD20)+CG21*(1-CD21)+CG22*(1-CD22))</f>
        <v/>
      </c>
      <c r="CH6" s="9" t="str">
        <f>IF(COUNTA(CH15:CH20)=0,"",CH15*(1-CD15)+CH16*(1-CD16)+CH17*(1-CD17)+CH18*(1-CD18)+CH19*(1-CD19)+CH20*(1-CD20)+CH21*(1-CD21)+CH22*(1-CD22))</f>
        <v/>
      </c>
      <c r="CI6" s="9" t="str">
        <f>IF(COUNTA(CI15:CI20)=0,"",CI15*(1-CD15)+CI16*(1-CD16)+CI17*(1-CD17)+CI18*(1-CD18)+CI19*(1-CD19)+CI20*(1-CD20)+CI21*(1-CD21)+CI22*(1-CD22))</f>
        <v/>
      </c>
      <c r="CJ6" s="31" t="str">
        <f>IF(COUNTA(CJ15:CJ20)=0,"",CJ15*(1-CD15)+CJ16*(1-CD16)+CJ17*(1-CD17)+CJ18*(1-CD18)+CJ19*(1-CD19)+CJ20*(1-CD20)+CJ21*(1-CD21)+CJ22*(1-CD22))</f>
        <v/>
      </c>
      <c r="CK6" s="26"/>
      <c r="CL6" s="26"/>
      <c r="CM6" s="318"/>
      <c r="CN6" s="15" t="s">
        <v>0</v>
      </c>
      <c r="CO6" s="9"/>
      <c r="CP6" s="9" t="str">
        <f>IF(COUNTA(CP15:CP20)=0,"",CP15*(1-CN15)+CP16*(1-CN16)+CP17*(1-CN17)+CP18*(1-CN18)+CP19*(1-CN19)+CP20*(1-CN20)+CP21*(1-CN21)+CP22*(1-CN22))</f>
        <v/>
      </c>
      <c r="CQ6" s="9" t="str">
        <f>IF(COUNTA(CQ15:CQ20)=0,"",CQ15*(1-CN15)+CQ16*(1-CN16)+CQ17*(1-CN17)+CQ18*(1-CN18)+CQ19*(1-CN19)+CQ20*(1-CN20)+CQ21*(1-CN21)+CQ22*(1-CN22))</f>
        <v/>
      </c>
      <c r="CR6" s="9" t="str">
        <f>IF(COUNTA(CR15:CR20)=0,"",CR15*(1-CN15)+CR16*(1-CN16)+CR17*(1-CN17)+CR18*(1-CN18)+CR19*(1-CN19)+CR20*(1-CN20)+CR21*(1-CN21)+CR22*(1-CN22))</f>
        <v/>
      </c>
      <c r="CS6" s="9" t="str">
        <f>IF(COUNTA(CS15:CS20)=0,"",CS15*(1-CN15)+CS16*(1-CN16)+CS17*(1-CN17)+CS18*(1-CN18)+CS19*(1-CN19)+CS20*(1-CN20)+CS21*(1-CN21)+CS22*(1-CN22))</f>
        <v/>
      </c>
      <c r="CT6" s="31" t="str">
        <f>IF(COUNTA(CT15:CT20)=0,"",CT15*(1-CN15)+CT16*(1-CN16)+CT17*(1-CN17)+CT18*(1-CN18)+CT19*(1-CN19)+CT20*(1-CN20)+CT21*(1-CN21)+CT22*(1-CN22))</f>
        <v/>
      </c>
      <c r="CU6" s="26"/>
      <c r="CV6" s="26"/>
      <c r="CW6" s="318"/>
      <c r="CX6" s="15" t="s">
        <v>0</v>
      </c>
      <c r="CY6" s="9"/>
      <c r="CZ6" s="9"/>
      <c r="DA6" s="9"/>
      <c r="DB6" s="9"/>
      <c r="DC6" s="9"/>
      <c r="DD6" s="31" t="str">
        <f>IF(COUNTA(DD15:DD20)=0,"",DD15*(1-CX15)+DD16*(1-CX16)+DD17*(1-CX17)+DD18*(1-CX18)+DD19*(1-CX19)+DD20*(1-CX20)+DD21*(1-CX21)+DD22*(1-CX22))</f>
        <v/>
      </c>
      <c r="DE6" s="26"/>
      <c r="DF6" s="26"/>
      <c r="DG6" s="318"/>
      <c r="DH6" s="15" t="s">
        <v>0</v>
      </c>
      <c r="DI6" s="9">
        <f>IF(COUNTA(DI15:DI20)=0,"",DI15*(1-DH15)+DI16*(1-DH16)+DI17*(1-DH17)+DI18*(1-DH18)+DI19*(1-DH19)+DI20*(1-DH20)+DI21*(1-DH21)+DI22*(1-DH22))</f>
        <v>11.873959360820674</v>
      </c>
      <c r="DJ6" s="9" t="str">
        <f>IF(COUNTA(DJ15:DJ20)=0,"",DJ15*(1-DH15)+DJ16*(1-DH16)+DJ17*(1-DH17)+DJ18*(1-DH18)+DJ19*(1-DH19)+DJ20*(1-DH20)+DJ21*(1-DH21)+DJ22*(1-DH22))</f>
        <v/>
      </c>
      <c r="DK6" s="9" t="str">
        <f>IF(COUNTA(DK15:DK20)=0,"",DK15*(1-DH15)+DK16*(1-DH16)+DK17*(1-DH17)+DK18*(1-DH18)+DK19*(1-DH19)+DK20*(1-DH20)+DK21*(1-DH21)+DK22*(1-DH22))</f>
        <v/>
      </c>
      <c r="DL6" s="9">
        <f>IF(COUNTA(DL15:DL20)=0,"",DL15*(1-DH15)+DL16*(1-DH16)+DL17*(1-DH17)+DL18*(1-DH18)+DL19*(1-DH19)+DL20*(1-DH20)+DL21*(1-DH21)+DL22*(1-DH22))</f>
        <v>3.125</v>
      </c>
      <c r="DM6" s="9">
        <f>IF(COUNTA(DM15:DM20)=0,"",DM15*(1-DH15)+DM16*(1-DH16)+DM17*(1-DH17)+DM18*(1-DH18)+DM19*(1-DH19)+DM20*(1-DH20)+DM21*(1-DH21)+DM22*(1-DH22))</f>
        <v>13.4</v>
      </c>
      <c r="DN6" s="31">
        <f>IF(COUNTA(DN15:DN20)=0,"",DN15*(1-DH15)+DN16*(1-DH16)+DN17*(1-DH17)+DN18*(1-DH18)+DN19*(1-DH19)+DN20*(1-DH20)+DN21*(1-DH21)+DN22*(1-DH22))</f>
        <v>6.5</v>
      </c>
      <c r="DO6" s="26"/>
      <c r="DP6" s="26"/>
      <c r="DQ6" s="318"/>
      <c r="DR6" s="15" t="s">
        <v>0</v>
      </c>
      <c r="DS6" s="9">
        <f>IF(COUNTA(DS15:DS20)=0,"",DS15*(1-DR15)+DS16*(1-DR16)+DS17*(1-DR17)+DS18*(1-DR18)+DS19*(1-DR19)+DS20*(1-DR20)+DS21*(1-DR21)+DS22*(1-DR22))</f>
        <v>11.884988184324536</v>
      </c>
      <c r="DT6" s="9" t="str">
        <f>IF(COUNTA(DT15:DT20)=0,"",DT15*(1-DR15)+DT16*(1-DR16)+DT17*(1-DR17)+DT18*(1-DR18)+DT19*(1-DR19)+DT20*(1-DR20)+DT21*(1-DR21)+DT22*(1-DR22))</f>
        <v/>
      </c>
      <c r="DU6" s="9" t="str">
        <f>IF(COUNTA(DU15:DU20)=0,"",DU15*(1-DR15)+DU16*(1-DR16)+DU17*(1-DR17)+DU18*(1-DR18)+DU19*(1-DR19)+DU20*(1-DR20)+DU21*(1-DR21)+DU22*(1-DR22))</f>
        <v/>
      </c>
      <c r="DV6" s="9">
        <f>IF(COUNTA(DV15:DV20)=0,"",DV15*(1-DR15)+DV16*(1-DR16)+DV17*(1-DR17)+DV18*(1-DR18)+DV19*(1-DR19)+DV20*(1-DR20)+DV21*(1-DR21)+DV22*(1-DR22))</f>
        <v>0.86999999999999988</v>
      </c>
      <c r="DW6" s="9">
        <f>IF(COUNTA(DW15:DW20)=0,"",DW15*(1-DR15)+DW16*(1-DR16)+DW17*(1-DR17)+DW18*(1-DR18)+DW19*(1-DR19)+DW20*(1-DR20)+DW21*(1-DR21)+DW22*(1-DR22))</f>
        <v>13.7</v>
      </c>
      <c r="DX6" s="31">
        <f>IF(COUNTA(DX15:DX20)=0,"",DX15*(1-DR15)+DX16*(1-DR16)+DX17*(1-DR17)+DX18*(1-DR18)+DX19*(1-DR19)+DX20*(1-DR20)+DX21*(1-DR21)+DX22*(1-DR22))</f>
        <v>5.6000000000000005</v>
      </c>
      <c r="DY6" s="26"/>
      <c r="DZ6" s="26"/>
      <c r="EA6" s="318"/>
      <c r="EB6" s="15" t="s">
        <v>0</v>
      </c>
      <c r="EC6" s="9">
        <f>IF(COUNTA(EC15:EC20)=0,"",EC15*(1-EB15)+EC16*(1-EB16)+EC17*(1-EB17)+EC18*(1-EB18)+EC19*(1-EB19)+EC20*(1-EB20)+EC21*(1-EB21)+EC22*(1-EB22))</f>
        <v>10.558072459788152</v>
      </c>
      <c r="ED6" s="9" t="str">
        <f>IF(COUNTA(ED15:ED20)=0,"",ED15*(1-EB15)+ED16*(1-EB16)+ED17*(1-EB17)+ED18*(1-EB18)+ED19*(1-EB19)+ED20*(1-EB20)+ED21*(1-EB21)+ED22*(1-EB22))</f>
        <v/>
      </c>
      <c r="EE6" s="9" t="str">
        <f>IF(COUNTA(EE15:EE20)=0,"",EE15*(1-EB15)+EE16*(1-EB16)+EE17*(1-EB17)+EE18*(1-EB18)+EE19*(1-EB19)+EE20*(1-EB20)+EE21*(1-EB21)+EE22*(1-EB22))</f>
        <v/>
      </c>
      <c r="EF6" s="9">
        <f>IF(COUNTA(EF15:EF20)=0,"",EF15*(1-EB15)+EF16*(1-EB16)+EF17*(1-EB17)+EF18*(1-EB18)+EF19*(1-EB19)+EF20*(1-EB20)+EF21*(1-EB21)+EF22*(1-EB22))</f>
        <v>2.9586000000000001</v>
      </c>
      <c r="EG6" s="9">
        <f>IF(COUNTA(EG15:EG20)=0,"",EG15*(1-EB15)+EG16*(1-EB16)+EG17*(1-EB17)+EG18*(1-EB18)+EG19*(1-EB19)+EG20*(1-EB20)+EG21*(1-EB21)+EG22*(1-EB22))</f>
        <v>11.9</v>
      </c>
      <c r="EH6" s="31">
        <f>IF(COUNTA(EH15:EH20)=0,"",EH15*(1-EB15)+EH16*(1-EB16)+EH17*(1-EB17)+EH18*(1-EB18)+EH19*(1-EB19)+EH20*(1-EB20)+EH21*(1-EB21)+EH22*(1-EB22))</f>
        <v>5.85</v>
      </c>
      <c r="EI6" s="26"/>
      <c r="EJ6" s="26"/>
      <c r="EK6" s="318"/>
      <c r="EL6" s="15" t="s">
        <v>0</v>
      </c>
      <c r="EM6" s="9" t="str">
        <f>IF(COUNTA(EM15:EM20)=0,"",EM15*(1-EL15)+EM16*(1-EL16)+EM17*(1-EL17)+EM18*(1-EL18)+EM19*(1-EL19)+EM20*(1-EL20)+EM21*(1-EL21)+EM22*(1-EL22))</f>
        <v/>
      </c>
      <c r="EN6" s="9" t="str">
        <f>IF(COUNTA(EN15:EN20)=0,"",EN15*(1-EL15)+EN16*(1-EL16)+EN17*(1-EL17)+EN18*(1-EL18)+EN19*(1-EL19)+EN20*(1-EL20)+EN21*(1-EL21)+EN22*(1-EL22))</f>
        <v/>
      </c>
      <c r="EO6" s="9" t="str">
        <f>IF(COUNTA(EO15:EO20)=0,"",EO15*(1-EL15)+EO16*(1-EL16)+EO17*(1-EL17)+EO18*(1-EL18)+EO19*(1-EL19)+EO20*(1-EL20)+EO21*(1-EL21)+EO22*(1-EL22))</f>
        <v/>
      </c>
      <c r="EP6" s="9" t="str">
        <f>IF(COUNTA(EP15:EP20)=0,"",EP15*(1-EL15)+EP16*(1-EL16)+EP17*(1-EL17)+EP18*(1-EL18)+EP19*(1-EL19)+EP20*(1-EL20)+EP21*(1-EL21)+EP22*(1-EL22))</f>
        <v/>
      </c>
      <c r="EQ6" s="9" t="str">
        <f>IF(COUNTA(EQ15:EQ20)=0,"",EQ15*(1-EL15)+EQ16*(1-EL16)+EQ17*(1-EL17)+EQ18*(1-EL18)+EQ19*(1-EL19)+EQ20*(1-EL20)+EQ21*(1-EL21)+EQ22*(1-EL22))</f>
        <v/>
      </c>
      <c r="ER6" s="31" t="str">
        <f>IF(COUNTA(ER15:ER20)=0,"",ER15*(1-EL15)+ER16*(1-EL16)+ER17*(1-EL17)+ER18*(1-EL18)+ER19*(1-EL19)+ER20*(1-EL20)+ER21*(1-EL21)+ER22*(1-EL22))</f>
        <v/>
      </c>
      <c r="ES6" s="26"/>
      <c r="ET6" s="26"/>
      <c r="EU6" s="329"/>
      <c r="FE6" s="329"/>
      <c r="FO6" s="329"/>
      <c r="FY6" s="329"/>
      <c r="GI6" s="329"/>
      <c r="GS6" s="329"/>
      <c r="HC6" s="329"/>
      <c r="HM6" s="329"/>
      <c r="HW6" s="329"/>
    </row>
    <row r="7" s="4" customFormat="true" x14ac:dyDescent="0.25">
      <c r="A7" s="318"/>
      <c r="B7" s="138" t="s">
        <v>19</v>
      </c>
      <c r="C7" s="9" t="str">
        <f>IF(COUNTA(C14:C20)=0,"",C15*B15+C16*B16+C17*B17+C18*B18+C19*B19+C20*B20+C21*B21+C22*B22)</f>
        <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1" t="str">
        <f>IF(COUNTA(H14:H20)=0,"",H15*B15+H16*B16+H17*B17+H18*B18+H19*B19+H20*B20+H21*B21+H22*B22)</f>
        <v/>
      </c>
      <c r="I7" s="26"/>
      <c r="J7" s="26"/>
      <c r="K7" s="318"/>
      <c r="L7" s="15"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t="str">
        <f>IF(COUNTA(R14:R20)=0,"",R15*L15+R16*L16+R17*L17+R18*L18+R19*L19+R20*L20+R21*L21+R22*L22)</f>
        <v/>
      </c>
      <c r="S7" s="26"/>
      <c r="T7" s="26"/>
      <c r="U7" s="318"/>
      <c r="V7" s="15" t="s">
        <v>19</v>
      </c>
      <c r="W7" s="9" t="str">
        <f>IF(COUNTA(W14:W20)=0,"",W15*V15+W16*V16+W17*V17+W18*V18+W19*V19+W20*V20+W21*V21+W22*V22)</f>
        <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1" t="str">
        <f>IF(COUNTA(AB14:AB20)=0,"",AB15*V15+AB16*V16+AB17*V17+AB18*V18+AB19*V19+AB20*V20+AB21*V21+AB22*V22)</f>
        <v/>
      </c>
      <c r="AC7" s="26"/>
      <c r="AD7" s="26"/>
      <c r="AE7" s="318"/>
      <c r="AF7" s="15" t="s">
        <v>19</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1" t="str">
        <f>IF(COUNTA(AL14:AL20)=0,"",AL15*AF15+AL16*AF16+AL17*AF17+AL18*AF18+AL19*AF19+AL20*AF20+AL21*AF21+AL22*AF22)</f>
        <v/>
      </c>
      <c r="AM7" s="26"/>
      <c r="AN7" s="26"/>
      <c r="AO7" s="318"/>
      <c r="AP7" s="15" t="s">
        <v>19</v>
      </c>
      <c r="AQ7" s="9">
        <f>IF(COUNTA(AQ14:AQ20)=0,"",AQ15*AP15+AQ16*AP16+AQ17*AP17+AQ18*AP18+AQ19*AP19+AQ20*AP20+AQ21*AP21+AQ22*AP22)</f>
        <v>89.583333333333343</v>
      </c>
      <c r="AR7" s="9">
        <f>IF(COUNTA(AR14:AR20)=0,"",AR15*AP15+AR16*AP16+AR17*AP17+AR18*AP18+AR19*AP19+AR20*AP20+AR21*AP21+AR22*AP22)</f>
        <v>97</v>
      </c>
      <c r="AS7" s="9">
        <f>IF(COUNTA(AS14:AS20)=0,"",AS15*AP15+AS16*AP16+AS17*AP17+AS18*AP18+AS19*AP19+AS20*AP20+AS21*AP21+AS22*AP22)</f>
        <v>84</v>
      </c>
      <c r="AT7" s="9" t="str">
        <f>IF(COUNTA(AT14:AT20)=0,"",AT15*AP15+AT16*AP16+AT17*AP17+AT18*AP18+AT19*AP19+AT20*AP20+AT21*AP21+AT22*AP22)</f>
        <v/>
      </c>
      <c r="AU7" s="9">
        <f>IF(COUNTA(AU14:AU20)=0,"",AU15*AP15+AU16*AP16+AU17*AP17+AU18*AP18+AU19*AP19+AU20*AP20+AU21*AP21+AU22*AP22)</f>
        <v>89.583333333333343</v>
      </c>
      <c r="AV7" s="31" t="str">
        <f>IF(COUNTA(AV14:AV20)=0,"",AV15*AP15+AV16*AP16+AV17*AP17+AV18*AP18+AV19*AP19+AV20*AP20+AV21*AP21+AV22*AP22)</f>
        <v/>
      </c>
      <c r="AW7" s="26"/>
      <c r="AX7" s="26"/>
      <c r="AY7" s="318"/>
      <c r="AZ7" s="138" t="s">
        <v>19</v>
      </c>
      <c r="BA7" s="9" t="str">
        <f>IF(COUNTA(BA14:BA20)=0,"",BA15*AZ15+BA16*AZ16+BA17*AZ17+BA18*AZ18+BA19*AZ19+BA20*AZ20+BA21*AZ21+BA22*AZ22)</f>
        <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t="str">
        <f>IF(COUNTA(BE14:BE20)=0,"",BE15*AZ15+BE16*AZ16+BE17*AZ17+BE18*AZ18+BE19*AZ19+BE20*AZ20+BE21*AZ21+BE22*AZ22)</f>
        <v/>
      </c>
      <c r="BF7" s="31" t="str">
        <f>IF(COUNTA(BF14:BF20)=0,"",BF15*AZ15+BF16*AZ16+BF17*AZ17+BF18*AZ18+BF19*AZ19+BF20*AZ20+BF21*AZ21+BF22*AZ22)</f>
        <v/>
      </c>
      <c r="BG7" s="26"/>
      <c r="BH7" s="26"/>
      <c r="BI7" s="318"/>
      <c r="BJ7" s="15" t="s">
        <v>19</v>
      </c>
      <c r="BK7" s="9" t="str">
        <f>IF(COUNTA(BK14:BK20)=0,"",BK15*BJ15+BK16*BJ16+BK17*BJ17+BK18*BJ18+BK19*BJ19+BK20*BJ20+BK21*BJ21+BK22*BJ22)</f>
        <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t="str">
        <f>IF(COUNTA(BO14:BO20)=0,"",BO15*BJ15+BO16*BJ16+BO17*BJ17+BO18*BJ18+BO19*BJ19+BO20*BJ20+BO21*BJ21+BO22*BJ22)</f>
        <v/>
      </c>
      <c r="BP7" s="31" t="str">
        <f>IF(COUNTA(BP14:BP20)=0,"",BP15*BJ15+BP16*BJ16+BP17*BJ17+BP18*BJ18+BP19*BJ19+BP20*BJ20+BP21*BJ21+BP22*BJ22)</f>
        <v/>
      </c>
      <c r="BQ7" s="26"/>
      <c r="BR7" s="26"/>
      <c r="BS7" s="318"/>
      <c r="BT7" s="15" t="s">
        <v>19</v>
      </c>
      <c r="BU7" s="9" t="str">
        <f>IF(COUNTA(BU14:BU20)=0,"",BU15*BT15+BU16*BT16+BU17*BT17+BU18*BT18+BU19*BT19+BU20*BT20+BU21*BT21+BU22*BT22)</f>
        <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t="str">
        <f>IF(COUNTA(BY14:BY20)=0,"",BY15*BT15+BY16*BT16+BY17*BT17+BY18*BT18+BY19*BT19+BY20*BT20+BY21*BT21+BY22*BT22)</f>
        <v/>
      </c>
      <c r="BZ7" s="31" t="str">
        <f>IF(COUNTA(BZ14:BZ20)=0,"",BZ15*BT15+BZ16*BT16+BZ17*BT17+BZ18*BT18+BZ19*BT19+BZ20*BT20+BZ21*BT21+BZ22*BT22)</f>
        <v/>
      </c>
      <c r="CA7" s="26"/>
      <c r="CB7" s="26"/>
      <c r="CC7" s="318"/>
      <c r="CD7" s="15" t="s">
        <v>19</v>
      </c>
      <c r="CE7" s="9" t="str">
        <f>IF(COUNTA(CE14:CE20)=0,"",CE15*CD15+CE16*CD16+CE17*CD17+CE18*CD18+CE19*CD19+CE20*CD20+CE21*CD21+CE22*CD22)</f>
        <v/>
      </c>
      <c r="CF7" s="9" t="str">
        <f>IF(COUNTA(CF14:CF20)=0,"",CF15*CD15+CF16*CD16+CF17*CD17+CF18*CD18+CF19*CD19+CF20*CD20+CF21*CD21+CF22*CD22)</f>
        <v/>
      </c>
      <c r="CG7" s="9" t="str">
        <f>IF(COUNTA(CG14:CG20)=0,"",CG15*CD15+CG16*CD16+CG17*CD17+CG18*CD18+CG19*CD19+CG20*CD20+CG21*CD21+CG22*CD22)</f>
        <v/>
      </c>
      <c r="CH7" s="9" t="str">
        <f>IF(COUNTA(CH14:CH20)=0,"",CH15*CD15+CH16*CD16+CH17*CD17+CH18*CD18+CH19*CD19+CH20*CD20+CH21*CD21+CH22*CD22)</f>
        <v/>
      </c>
      <c r="CI7" s="9" t="str">
        <f>IF(COUNTA(CI14:CI20)=0,"",CI15*CD15+CI16*CD16+CI17*CD17+CI18*CD18+CI19*CD19+CI20*CD20+CI21*CD21+CI22*CD22)</f>
        <v/>
      </c>
      <c r="CJ7" s="31" t="str">
        <f>IF(COUNTA(CJ14:CJ20)=0,"",CJ15*CD15+CJ16*CD16+CJ17*CD17+CJ18*CD18+CJ19*CD19+CJ20*CD20+CJ21*CD21+CJ22*CD22)</f>
        <v/>
      </c>
      <c r="CK7" s="26"/>
      <c r="CL7" s="26"/>
      <c r="CM7" s="318"/>
      <c r="CN7" s="15" t="s">
        <v>19</v>
      </c>
      <c r="CO7" s="9" t="str">
        <f>IF(COUNTA(CO14:CO20)=0,"",CO15*CN15+CO16*CN16+CO17*CN17+CO18*CN18+CO19*CN19+CO20*CN20+CO21*CN21+CO22*CN22)</f>
        <v/>
      </c>
      <c r="CP7" s="9" t="str">
        <f>IF(COUNTA(CP14:CP20)=0,"",CP15*CN15+CP16*CN16+CP17*CN17+CP18*CN18+CP19*CN19+CP20*CN20+CP21*CN21+CP22*CN22)</f>
        <v/>
      </c>
      <c r="CQ7" s="9" t="str">
        <f>IF(COUNTA(CQ14:CQ20)=0,"",CQ15*CN15+CQ16*CN16+CQ17*CN17+CQ18*CN18+CQ19*CN19+CQ20*CN20+CQ21*CN21+CQ22*CN22)</f>
        <v/>
      </c>
      <c r="CR7" s="9" t="str">
        <f>IF(COUNTA(CR14:CR20)=0,"",CR15*CN15+CR16*CN16+CR17*CN17+CR18*CN18+CR19*CN19+CR20*CN20+CR21*CN21+CR22*CN22)</f>
        <v/>
      </c>
      <c r="CS7" s="9" t="str">
        <f>IF(COUNTA(CS14:CS20)=0,"",CS15*CN15+CS16*CN16+CS17*CN17+CS18*CN18+CS19*CN19+CS20*CN20+CS21*CN21+CS22*CN22)</f>
        <v/>
      </c>
      <c r="CT7" s="31" t="str">
        <f>IF(COUNTA(CT14:CT20)=0,"",CT15*CN15+CT16*CN16+CT17*CN17+CT18*CN18+CT19*CN19+CT20*CN20+CT21*CN21+CT22*CN22)</f>
        <v/>
      </c>
      <c r="CU7" s="26"/>
      <c r="CV7" s="26"/>
      <c r="CW7" s="318"/>
      <c r="CX7" s="15" t="s">
        <v>19</v>
      </c>
      <c r="CY7" s="9">
        <f>IF(COUNTA(CY14:CY20)=0,"",CY15*CX15+CY16*CX16+CY17*CX17+CY18*CX18+CY19*CX19+CY20*CX20+CY21*CX21+CY22*CX22)</f>
        <v>96.92307692307692</v>
      </c>
      <c r="CZ7" s="9">
        <f>IF(COUNTA(CZ14:CZ20)=0,"",CZ15*CX15+CZ16*CX16+CZ17*CX17+CZ18*CX18+CZ19*CX19+CZ20*CX20+CZ21*CX21+CZ22*CX22)</f>
        <v>96.686746987951807</v>
      </c>
      <c r="DA7" s="9">
        <f>IF(COUNTA(DA14:DA20)=0,"",DA15*CX15+DA16*CX16+DA17*CX17+DA18*CX18+DA19*CX19+DA20*CX20+DA21*CX21+DA22*CX22)</f>
        <v>98.275862068965509</v>
      </c>
      <c r="DB7" s="9" t="str">
        <f>IF(COUNTA(DB14:DB20)=0,"",DB15*CX15+DB16*CX16+DB17*CX17+DB18*CX18+DB19*CX19+DB20*CX20+DB21*CX21+DB22*CX22)</f>
        <v/>
      </c>
      <c r="DC7" s="9">
        <f>IF(COUNTA(DC14:DC20)=0,"",DC15*CX15+DC16*CX16+DC17*CX17+DC18*CX18+DC19*CX19+DC20*CX20+DC21*CX21+DC22*CX22)</f>
        <v>96.92307692307692</v>
      </c>
      <c r="DD7" s="31" t="str">
        <f>IF(COUNTA(DD14:DD20)=0,"",DD15*CX15+DD16*CX16+DD17*CX17+DD18*CX18+DD19*CX19+DD20*CX20+DD21*CX21+DD22*CX22)</f>
        <v/>
      </c>
      <c r="DE7" s="26"/>
      <c r="DF7" s="26"/>
      <c r="DG7" s="318"/>
      <c r="DH7" s="15" t="s">
        <v>19</v>
      </c>
      <c r="DI7" s="9">
        <f>IF(COUNTA(DI14:DI20)=0,"",DI15*DH15+DI16*DH16+DI17*DH17+DI18*DH18+DI19*DH19+DI20*DH20+DI21*DH21+DI22*DH22)</f>
        <v>87.790767409745513</v>
      </c>
      <c r="DJ7" s="9" t="str">
        <f>IF(COUNTA(DJ14:DJ20)=0,"",DJ15*DH15+DJ16*DH16+DJ17*DH17+DJ18*DH18+DJ19*DH19+DJ20*DH20+DJ21*DH21+DJ22*DH22)</f>
        <v/>
      </c>
      <c r="DK7" s="9" t="str">
        <f>IF(COUNTA(DK14:DK20)=0,"",DK15*DH15+DK16*DH16+DK17*DH17+DK18*DH18+DK19*DH19+DK20*DH20+DK21*DH21+DK22*DH22)</f>
        <v/>
      </c>
      <c r="DL7" s="9">
        <f>IF(COUNTA(DL14:DL20)=0,"",DL15*DH15+DL16*DH16+DL17*DH17+DL18*DH18+DL19*DH19+DL20*DH20+DL21*DH21+DL22*DH22)</f>
        <v>96.875</v>
      </c>
      <c r="DM7" s="9">
        <f>IF(COUNTA(DM14:DM20)=0,"",DM15*DH15+DM16*DH16+DM17*DH17+DM18*DH18+DM19*DH19+DM20*DH20+DM21*DH21+DM22*DH22)</f>
        <v>86.2</v>
      </c>
      <c r="DN7" s="31">
        <f>IF(COUNTA(DN14:DN20)=0,"",DN15*DH15+DN16*DH16+DN17*DH17+DN18*DH18+DN19*DH19+DN20*DH20+DN21*DH21+DN22*DH22)</f>
        <v>93.399999999999991</v>
      </c>
      <c r="DO7" s="26"/>
      <c r="DP7" s="26"/>
      <c r="DQ7" s="318"/>
      <c r="DR7" s="15" t="s">
        <v>19</v>
      </c>
      <c r="DS7" s="9">
        <f>IF(COUNTA(DS14:DS20)=0,"",DS15*DR15+DS16*DR16+DS17*DR17+DS18*DR18+DS19*DR19+DS20*DR20+DS21*DR21+DS22*DR22)</f>
        <v>87.904336352894816</v>
      </c>
      <c r="DT7" s="9" t="str">
        <f>IF(COUNTA(DT14:DT20)=0,"",DT15*DR15+DT16*DR16+DT17*DR17+DT18*DR18+DT19*DR19+DT20*DR20+DT21*DR21+DT22*DR22)</f>
        <v/>
      </c>
      <c r="DU7" s="9" t="str">
        <f>IF(COUNTA(DU14:DU20)=0,"",DU15*DR15+DU16*DR16+DU17*DR17+DU18*DR18+DU19*DR19+DU20*DR20+DU21*DR21+DU22*DR22)</f>
        <v/>
      </c>
      <c r="DV7" s="9">
        <f>IF(COUNTA(DV14:DV20)=0,"",DV15*DR15+DV16*DR16+DV17*DR17+DV18*DR18+DV19*DR19+DV20*DR20+DV21*DR21+DV22*DR22)</f>
        <v>99.12</v>
      </c>
      <c r="DW7" s="9">
        <f>IF(COUNTA(DW14:DW20)=0,"",DW15*DR15+DW16*DR16+DW17*DR17+DW18*DR18+DW19*DR19+DW20*DR20+DW21*DR21+DW22*DR22)</f>
        <v>86.1</v>
      </c>
      <c r="DX7" s="31">
        <f>IF(COUNTA(DX14:DX20)=0,"",DX15*DR15+DX16*DR16+DX17*DR17+DX18*DR18+DX19*DR19+DX20*DR20+DX21*DR21+DX22*DR22)</f>
        <v>94.100000000000009</v>
      </c>
      <c r="DY7" s="26"/>
      <c r="DZ7" s="26"/>
      <c r="EA7" s="318"/>
      <c r="EB7" s="15" t="s">
        <v>19</v>
      </c>
      <c r="EC7" s="9">
        <f>IF(COUNTA(EC14:EC20)=0,"",EC15*EB15+EC16*EB16+EC17*EB17+EC18*EB18+EC19*EB19+EC20*EB20+EC21*EB21+EC22*EB22)</f>
        <v>89.186246233817172</v>
      </c>
      <c r="ED7" s="9" t="str">
        <f>IF(COUNTA(ED14:ED20)=0,"",ED15*EB15+ED16*EB16+ED17*EB17+ED18*EB18+ED19*EB19+ED20*EB20+ED21*EB21+ED22*EB22)</f>
        <v/>
      </c>
      <c r="EE7" s="9" t="str">
        <f>IF(COUNTA(EE14:EE20)=0,"",EE15*EB15+EE16*EB16+EE17*EB17+EE18*EB18+EE19*EB19+EE20*EB20+EE21*EB21+EE22*EB22)</f>
        <v/>
      </c>
      <c r="EF7" s="9">
        <f>IF(COUNTA(EF14:EF20)=0,"",EF15*EB15+EF16*EB16+EF17*EB17+EF18*EB18+EF19*EB19+EF20*EB20+EF21*EB21+EF22*EB22)</f>
        <v>97.035700000000006</v>
      </c>
      <c r="EG7" s="9">
        <f>IF(COUNTA(EG14:EG20)=0,"",EG15*EB15+EG16*EB16+EG17*EB17+EG18*EB18+EG19*EB19+EG20*EB20+EG21*EB21+EG22*EB22)</f>
        <v>87.8</v>
      </c>
      <c r="EH7" s="31">
        <f>IF(COUNTA(EH14:EH20)=0,"",EH15*EB15+EH16*EB16+EH17*EB17+EH18*EB18+EH19*EB19+EH20*EB20+EH21*EB21+EH22*EB22)</f>
        <v>94.049999999999983</v>
      </c>
      <c r="EI7" s="26"/>
      <c r="EJ7" s="26"/>
      <c r="EK7" s="318"/>
      <c r="EL7" s="15" t="s">
        <v>19</v>
      </c>
      <c r="EM7" s="9" t="str">
        <f>IF(COUNTA(EM14:EM20)=0,"",EM15*EL15+EM16*EL16+EM17*EL17+EM18*EL18+EM19*EL19+EM20*EL20+EM21*EL21+EM22*EL22)</f>
        <v/>
      </c>
      <c r="EN7" s="9" t="str">
        <f>IF(COUNTA(EN14:EN20)=0,"",EN15*EL15+EN16*EL16+EN17*EL17+EN18*EL18+EN19*EL19+EN20*EL20+EN21*EL21+EN22*EL22)</f>
        <v/>
      </c>
      <c r="EO7" s="9" t="str">
        <f>IF(COUNTA(EO14:EO20)=0,"",EO15*EL15+EO16*EL16+EO17*EL17+EO18*EL18+EO19*EL19+EO20*EL20+EO21*EL21+EO22*EL22)</f>
        <v/>
      </c>
      <c r="EP7" s="9" t="str">
        <f>IF(COUNTA(EP14:EP20)=0,"",EP15*EL15+EP16*EL16+EP17*EL17+EP18*EL18+EP19*EL19+EP20*EL20+EP21*EL21+EP22*EL22)</f>
        <v/>
      </c>
      <c r="EQ7" s="9" t="str">
        <f>IF(COUNTA(EQ14:EQ20)=0,"",EQ15*EL15+EQ16*EL16+EQ17*EL17+EQ18*EL18+EQ19*EL19+EQ20*EL20+EQ21*EL21+EQ22*EL22)</f>
        <v/>
      </c>
      <c r="ER7" s="31" t="str">
        <f>IF(COUNTA(ER14:ER20)=0,"",ER15*EL15+ER16*EL16+ER17*EL17+ER18*EL18+ER19*EL19+ER20*EL20+ER21*EL21+ER22*EL22)</f>
        <v/>
      </c>
      <c r="ES7" s="26"/>
      <c r="ET7" s="26"/>
      <c r="EU7" s="329"/>
      <c r="FE7" s="329"/>
      <c r="FO7" s="329"/>
      <c r="FY7" s="329"/>
      <c r="GI7" s="329"/>
      <c r="GS7" s="329"/>
      <c r="HC7" s="329"/>
      <c r="HM7" s="329"/>
      <c r="HW7" s="329"/>
    </row>
    <row r="8" s="4" customFormat="true" x14ac:dyDescent="0.25">
      <c r="A8" s="318"/>
      <c r="B8" s="265" t="s">
        <v>39</v>
      </c>
      <c r="C8" s="8"/>
      <c r="D8" s="8"/>
      <c r="E8" s="8"/>
      <c r="F8" s="8"/>
      <c r="G8" s="8"/>
      <c r="H8" s="31"/>
      <c r="I8" s="26"/>
      <c r="J8" s="26"/>
      <c r="K8" s="318"/>
      <c r="L8" s="83" t="s">
        <v>39</v>
      </c>
      <c r="M8" s="8"/>
      <c r="N8" s="8"/>
      <c r="O8" s="8"/>
      <c r="P8" s="8"/>
      <c r="Q8" s="8"/>
      <c r="R8" s="31"/>
      <c r="S8" s="26"/>
      <c r="T8" s="26"/>
      <c r="U8" s="318"/>
      <c r="V8" s="83" t="s">
        <v>39</v>
      </c>
      <c r="W8" s="8"/>
      <c r="X8" s="8"/>
      <c r="Y8" s="8"/>
      <c r="Z8" s="8"/>
      <c r="AA8" s="8"/>
      <c r="AB8" s="31"/>
      <c r="AC8" s="26"/>
      <c r="AD8" s="26"/>
      <c r="AE8" s="318"/>
      <c r="AF8" s="83" t="s">
        <v>39</v>
      </c>
      <c r="AG8" s="8"/>
      <c r="AH8" s="8"/>
      <c r="AI8" s="8"/>
      <c r="AJ8" s="8"/>
      <c r="AK8" s="8"/>
      <c r="AL8" s="31"/>
      <c r="AM8" s="26"/>
      <c r="AN8" s="26"/>
      <c r="AO8" s="318"/>
      <c r="AP8" s="83" t="s">
        <v>39</v>
      </c>
      <c r="AQ8" s="8"/>
      <c r="AR8" s="8"/>
      <c r="AS8" s="8"/>
      <c r="AT8" s="8"/>
      <c r="AU8" s="8"/>
      <c r="AV8" s="31"/>
      <c r="AW8" s="26"/>
      <c r="AX8" s="26"/>
      <c r="AY8" s="318"/>
      <c r="AZ8" s="265" t="s">
        <v>39</v>
      </c>
      <c r="BA8" s="8"/>
      <c r="BB8" s="8"/>
      <c r="BC8" s="8"/>
      <c r="BD8" s="8"/>
      <c r="BE8" s="8"/>
      <c r="BF8" s="31"/>
      <c r="BG8" s="26"/>
      <c r="BH8" s="26"/>
      <c r="BI8" s="318"/>
      <c r="BJ8" s="83" t="s">
        <v>39</v>
      </c>
      <c r="BK8" s="8"/>
      <c r="BL8" s="8"/>
      <c r="BM8" s="8"/>
      <c r="BN8" s="8"/>
      <c r="BO8" s="8"/>
      <c r="BP8" s="31"/>
      <c r="BQ8" s="26"/>
      <c r="BR8" s="26"/>
      <c r="BS8" s="318"/>
      <c r="BT8" s="83" t="s">
        <v>39</v>
      </c>
      <c r="BU8" s="8"/>
      <c r="BV8" s="8"/>
      <c r="BW8" s="8"/>
      <c r="BX8" s="8"/>
      <c r="BY8" s="8"/>
      <c r="BZ8" s="31"/>
      <c r="CA8" s="26"/>
      <c r="CB8" s="26"/>
      <c r="CC8" s="318"/>
      <c r="CD8" s="83" t="s">
        <v>39</v>
      </c>
      <c r="CE8" s="8"/>
      <c r="CF8" s="8"/>
      <c r="CG8" s="8"/>
      <c r="CH8" s="8"/>
      <c r="CI8" s="8"/>
      <c r="CJ8" s="31"/>
      <c r="CK8" s="26"/>
      <c r="CL8" s="26"/>
      <c r="CM8" s="318"/>
      <c r="CN8" s="83" t="s">
        <v>39</v>
      </c>
      <c r="CO8" s="8"/>
      <c r="CP8" s="8"/>
      <c r="CQ8" s="8"/>
      <c r="CR8" s="8"/>
      <c r="CS8" s="8"/>
      <c r="CT8" s="31"/>
      <c r="CU8" s="26"/>
      <c r="CV8" s="26"/>
      <c r="CW8" s="318"/>
      <c r="CX8" s="83" t="s">
        <v>39</v>
      </c>
      <c r="CY8" s="8"/>
      <c r="CZ8" s="8"/>
      <c r="DA8" s="8"/>
      <c r="DB8" s="8"/>
      <c r="DC8" s="8"/>
      <c r="DD8" s="31"/>
      <c r="DE8" s="26"/>
      <c r="DF8" s="26"/>
      <c r="DG8" s="318"/>
      <c r="DH8" s="83" t="s">
        <v>39</v>
      </c>
      <c r="DI8" s="8"/>
      <c r="DJ8" s="8"/>
      <c r="DK8" s="8"/>
      <c r="DL8" s="8"/>
      <c r="DM8" s="8"/>
      <c r="DN8" s="31"/>
      <c r="DO8" s="26"/>
      <c r="DP8" s="26"/>
      <c r="DQ8" s="318"/>
      <c r="DR8" s="83" t="s">
        <v>39</v>
      </c>
      <c r="DS8" s="8"/>
      <c r="DT8" s="8"/>
      <c r="DU8" s="8"/>
      <c r="DV8" s="8"/>
      <c r="DW8" s="8"/>
      <c r="DX8" s="31"/>
      <c r="DY8" s="26"/>
      <c r="DZ8" s="26"/>
      <c r="EA8" s="318"/>
      <c r="EB8" s="83" t="s">
        <v>39</v>
      </c>
      <c r="EC8" s="8"/>
      <c r="ED8" s="8"/>
      <c r="EE8" s="8"/>
      <c r="EF8" s="8"/>
      <c r="EG8" s="8"/>
      <c r="EH8" s="31"/>
      <c r="EI8" s="26"/>
      <c r="EJ8" s="26"/>
      <c r="EK8" s="318"/>
      <c r="EL8" s="83" t="s">
        <v>39</v>
      </c>
      <c r="EM8" s="8"/>
      <c r="EN8" s="8"/>
      <c r="EO8" s="8"/>
      <c r="EP8" s="8"/>
      <c r="EQ8" s="8"/>
      <c r="ER8" s="31"/>
      <c r="ES8" s="26"/>
      <c r="ET8" s="26"/>
      <c r="EU8" s="329"/>
      <c r="FE8" s="329"/>
      <c r="FO8" s="329"/>
      <c r="FY8" s="329"/>
      <c r="GI8" s="329"/>
      <c r="GS8" s="329"/>
      <c r="HC8" s="329"/>
      <c r="HM8" s="329"/>
      <c r="HW8" s="329"/>
    </row>
    <row r="9" s="4" customFormat="true" ht="15.6" hidden="true" customHeight="true" x14ac:dyDescent="0.25">
      <c r="A9" s="318"/>
      <c r="B9" s="265" t="s">
        <v>119</v>
      </c>
      <c r="C9" s="9"/>
      <c r="D9" s="9"/>
      <c r="E9" s="9"/>
      <c r="F9" s="9"/>
      <c r="G9" s="9"/>
      <c r="H9" s="31"/>
      <c r="I9" s="26"/>
      <c r="J9" s="26"/>
      <c r="K9" s="318"/>
      <c r="L9" s="83" t="s">
        <v>119</v>
      </c>
      <c r="M9" s="9"/>
      <c r="N9" s="9"/>
      <c r="O9" s="9"/>
      <c r="P9" s="9"/>
      <c r="Q9" s="9"/>
      <c r="R9" s="31"/>
      <c r="S9" s="26"/>
      <c r="T9" s="26"/>
      <c r="U9" s="318"/>
      <c r="V9" s="83" t="s">
        <v>119</v>
      </c>
      <c r="W9" s="9"/>
      <c r="X9" s="9"/>
      <c r="Y9" s="9"/>
      <c r="Z9" s="9"/>
      <c r="AA9" s="9"/>
      <c r="AB9" s="31"/>
      <c r="AC9" s="26"/>
      <c r="AD9" s="26"/>
      <c r="AE9" s="318"/>
      <c r="AF9" s="83" t="s">
        <v>119</v>
      </c>
      <c r="AG9" s="9"/>
      <c r="AH9" s="9"/>
      <c r="AI9" s="9"/>
      <c r="AJ9" s="9"/>
      <c r="AK9" s="9"/>
      <c r="AL9" s="31"/>
      <c r="AM9" s="26"/>
      <c r="AN9" s="26"/>
      <c r="AO9" s="318"/>
      <c r="AP9" s="83" t="s">
        <v>119</v>
      </c>
      <c r="AQ9" s="9"/>
      <c r="AR9" s="9"/>
      <c r="AS9" s="9"/>
      <c r="AT9" s="9"/>
      <c r="AU9" s="9"/>
      <c r="AV9" s="31"/>
      <c r="AW9" s="26"/>
      <c r="AX9" s="26"/>
      <c r="AY9" s="318"/>
      <c r="AZ9" s="265" t="s">
        <v>119</v>
      </c>
      <c r="BA9" s="9"/>
      <c r="BB9" s="9"/>
      <c r="BC9" s="9"/>
      <c r="BD9" s="9"/>
      <c r="BE9" s="9"/>
      <c r="BF9" s="31"/>
      <c r="BG9" s="26"/>
      <c r="BH9" s="26"/>
      <c r="BI9" s="318"/>
      <c r="BJ9" s="83" t="s">
        <v>119</v>
      </c>
      <c r="BK9" s="9"/>
      <c r="BL9" s="9"/>
      <c r="BM9" s="9"/>
      <c r="BN9" s="9"/>
      <c r="BO9" s="9"/>
      <c r="BP9" s="31"/>
      <c r="BQ9" s="26"/>
      <c r="BR9" s="26"/>
      <c r="BS9" s="318"/>
      <c r="BT9" s="83" t="s">
        <v>119</v>
      </c>
      <c r="BU9" s="9"/>
      <c r="BV9" s="9"/>
      <c r="BW9" s="9"/>
      <c r="BX9" s="9"/>
      <c r="BY9" s="9"/>
      <c r="BZ9" s="31"/>
      <c r="CA9" s="26"/>
      <c r="CB9" s="26"/>
      <c r="CC9" s="318"/>
      <c r="CD9" s="83" t="s">
        <v>119</v>
      </c>
      <c r="CE9" s="9"/>
      <c r="CF9" s="9"/>
      <c r="CG9" s="9"/>
      <c r="CH9" s="9"/>
      <c r="CI9" s="9"/>
      <c r="CJ9" s="31"/>
      <c r="CK9" s="26"/>
      <c r="CL9" s="26"/>
      <c r="CM9" s="318"/>
      <c r="CN9" s="83" t="s">
        <v>119</v>
      </c>
      <c r="CO9" s="9"/>
      <c r="CP9" s="9"/>
      <c r="CQ9" s="9"/>
      <c r="CR9" s="9"/>
      <c r="CS9" s="9"/>
      <c r="CT9" s="31"/>
      <c r="CU9" s="26"/>
      <c r="CV9" s="26"/>
      <c r="CW9" s="318"/>
      <c r="CX9" s="83" t="s">
        <v>119</v>
      </c>
      <c r="CY9" s="9"/>
      <c r="CZ9" s="9"/>
      <c r="DA9" s="9"/>
      <c r="DB9" s="9"/>
      <c r="DC9" s="9"/>
      <c r="DD9" s="31"/>
      <c r="DE9" s="26"/>
      <c r="DF9" s="26"/>
      <c r="DG9" s="318"/>
      <c r="DH9" s="83" t="s">
        <v>119</v>
      </c>
      <c r="DI9" s="9"/>
      <c r="DJ9" s="9"/>
      <c r="DK9" s="9"/>
      <c r="DL9" s="9"/>
      <c r="DM9" s="9"/>
      <c r="DN9" s="31"/>
      <c r="DO9" s="26"/>
      <c r="DP9" s="26"/>
      <c r="DQ9" s="318"/>
      <c r="DR9" s="83" t="s">
        <v>119</v>
      </c>
      <c r="DS9" s="9"/>
      <c r="DT9" s="9"/>
      <c r="DU9" s="9"/>
      <c r="DV9" s="9"/>
      <c r="DW9" s="9"/>
      <c r="DX9" s="31"/>
      <c r="DY9" s="26"/>
      <c r="DZ9" s="26"/>
      <c r="EA9" s="318"/>
      <c r="EB9" s="83" t="s">
        <v>119</v>
      </c>
      <c r="EC9" s="9"/>
      <c r="ED9" s="9"/>
      <c r="EE9" s="9"/>
      <c r="EF9" s="9"/>
      <c r="EG9" s="9"/>
      <c r="EH9" s="31"/>
      <c r="EI9" s="26"/>
      <c r="EJ9" s="26"/>
      <c r="EK9" s="318"/>
      <c r="EL9" s="83" t="s">
        <v>119</v>
      </c>
      <c r="EM9" s="9"/>
      <c r="EN9" s="9"/>
      <c r="EO9" s="9"/>
      <c r="EP9" s="9"/>
      <c r="EQ9" s="9"/>
      <c r="ER9" s="31"/>
      <c r="ES9" s="26"/>
      <c r="ET9" s="26"/>
      <c r="EU9" s="329"/>
      <c r="FE9" s="329"/>
      <c r="FO9" s="329"/>
      <c r="FY9" s="329"/>
      <c r="GI9" s="329"/>
      <c r="GS9" s="329"/>
      <c r="HC9" s="329"/>
      <c r="HM9" s="329"/>
      <c r="HW9" s="329"/>
    </row>
    <row r="10" s="4" customFormat="true" x14ac:dyDescent="0.25">
      <c r="A10" s="318"/>
      <c r="B10" s="138" t="s">
        <v>226</v>
      </c>
      <c r="C10" s="8"/>
      <c r="D10" s="7"/>
      <c r="E10" s="7"/>
      <c r="F10" s="7"/>
      <c r="G10" s="7"/>
      <c r="H10" s="28"/>
      <c r="I10" s="26"/>
      <c r="J10" s="26"/>
      <c r="K10" s="318"/>
      <c r="L10" s="138" t="s">
        <v>226</v>
      </c>
      <c r="M10" s="8"/>
      <c r="N10" s="8"/>
      <c r="O10" s="8"/>
      <c r="P10" s="8"/>
      <c r="Q10" s="8"/>
      <c r="R10" s="28"/>
      <c r="S10" s="26"/>
      <c r="T10" s="26"/>
      <c r="U10" s="318"/>
      <c r="V10" s="138" t="s">
        <v>226</v>
      </c>
      <c r="W10" s="8"/>
      <c r="X10" s="7"/>
      <c r="Y10" s="7"/>
      <c r="Z10" s="7"/>
      <c r="AA10" s="7"/>
      <c r="AB10" s="28"/>
      <c r="AC10" s="26"/>
      <c r="AD10" s="26"/>
      <c r="AE10" s="318"/>
      <c r="AF10" s="138" t="s">
        <v>226</v>
      </c>
      <c r="AG10" s="8"/>
      <c r="AH10" s="7"/>
      <c r="AI10" s="7"/>
      <c r="AJ10" s="7"/>
      <c r="AK10" s="7"/>
      <c r="AL10" s="28"/>
      <c r="AM10" s="26"/>
      <c r="AN10" s="26"/>
      <c r="AO10" s="318"/>
      <c r="AP10" s="138" t="s">
        <v>226</v>
      </c>
      <c r="AQ10" s="8"/>
      <c r="AR10" s="7"/>
      <c r="AS10" s="7"/>
      <c r="AT10" s="7"/>
      <c r="AU10" s="7"/>
      <c r="AV10" s="28"/>
      <c r="AW10" s="26"/>
      <c r="AX10" s="26"/>
      <c r="AY10" s="318"/>
      <c r="AZ10" s="138" t="s">
        <v>226</v>
      </c>
      <c r="BA10" s="8"/>
      <c r="BB10" s="7"/>
      <c r="BC10" s="7"/>
      <c r="BD10" s="7"/>
      <c r="BE10" s="7"/>
      <c r="BF10" s="28"/>
      <c r="BG10" s="26"/>
      <c r="BH10" s="26"/>
      <c r="BI10" s="318"/>
      <c r="BJ10" s="138" t="s">
        <v>226</v>
      </c>
      <c r="BK10" s="8"/>
      <c r="BL10" s="7"/>
      <c r="BM10" s="7"/>
      <c r="BN10" s="7"/>
      <c r="BO10" s="7"/>
      <c r="BP10" s="28"/>
      <c r="BQ10" s="26"/>
      <c r="BR10" s="26"/>
      <c r="BS10" s="318"/>
      <c r="BT10" s="138" t="s">
        <v>226</v>
      </c>
      <c r="BU10" s="8"/>
      <c r="BV10" s="7"/>
      <c r="BW10" s="7"/>
      <c r="BX10" s="7"/>
      <c r="BY10" s="7"/>
      <c r="BZ10" s="28"/>
      <c r="CA10" s="26"/>
      <c r="CB10" s="26"/>
      <c r="CC10" s="318"/>
      <c r="CD10" s="138" t="s">
        <v>226</v>
      </c>
      <c r="CE10" s="8"/>
      <c r="CF10" s="7"/>
      <c r="CG10" s="7"/>
      <c r="CH10" s="7"/>
      <c r="CI10" s="7"/>
      <c r="CJ10" s="28"/>
      <c r="CK10" s="26"/>
      <c r="CL10" s="26"/>
      <c r="CM10" s="318"/>
      <c r="CN10" s="138" t="s">
        <v>226</v>
      </c>
      <c r="CO10" s="8"/>
      <c r="CP10" s="7"/>
      <c r="CQ10" s="7"/>
      <c r="CR10" s="7"/>
      <c r="CS10" s="7"/>
      <c r="CT10" s="28"/>
      <c r="CU10" s="26"/>
      <c r="CV10" s="26"/>
      <c r="CW10" s="318"/>
      <c r="CX10" s="138" t="s">
        <v>226</v>
      </c>
      <c r="CY10" s="8"/>
      <c r="CZ10" s="7"/>
      <c r="DA10" s="7"/>
      <c r="DB10" s="7"/>
      <c r="DC10" s="7"/>
      <c r="DD10" s="28"/>
      <c r="DE10" s="26"/>
      <c r="DF10" s="26"/>
      <c r="DG10" s="318"/>
      <c r="DH10" s="138" t="s">
        <v>226</v>
      </c>
      <c r="DI10" s="8"/>
      <c r="DJ10" s="7"/>
      <c r="DK10" s="7"/>
      <c r="DL10" s="7"/>
      <c r="DM10" s="7"/>
      <c r="DN10" s="28"/>
      <c r="DO10" s="26"/>
      <c r="DP10" s="26"/>
      <c r="DQ10" s="318"/>
      <c r="DR10" s="138" t="s">
        <v>226</v>
      </c>
      <c r="DS10" s="8"/>
      <c r="DT10" s="7"/>
      <c r="DU10" s="7"/>
      <c r="DV10" s="7"/>
      <c r="DW10" s="7"/>
      <c r="DX10" s="28"/>
      <c r="DY10" s="26"/>
      <c r="DZ10" s="26"/>
      <c r="EA10" s="318"/>
      <c r="EB10" s="138" t="s">
        <v>226</v>
      </c>
      <c r="EC10" s="8"/>
      <c r="ED10" s="7"/>
      <c r="EE10" s="7"/>
      <c r="EF10" s="7"/>
      <c r="EG10" s="7"/>
      <c r="EH10" s="28"/>
      <c r="EI10" s="26"/>
      <c r="EJ10" s="26"/>
      <c r="EK10" s="318" t="s">
        <v>257</v>
      </c>
      <c r="EL10" s="138" t="s">
        <v>226</v>
      </c>
      <c r="EM10" s="8">
        <v>81.81</v>
      </c>
      <c r="EN10" s="7"/>
      <c r="EO10" s="7"/>
      <c r="EP10" s="7"/>
      <c r="EQ10" s="7">
        <v>85.03</v>
      </c>
      <c r="ER10" s="28">
        <v>78.02</v>
      </c>
      <c r="ES10" s="26"/>
      <c r="ET10" s="26"/>
      <c r="EU10" s="329"/>
      <c r="FE10" s="329"/>
      <c r="FO10" s="329"/>
      <c r="FY10" s="329"/>
      <c r="GI10" s="329"/>
      <c r="GS10" s="329"/>
      <c r="HC10" s="329"/>
      <c r="HM10" s="329"/>
      <c r="HW10" s="329"/>
    </row>
    <row r="11" s="4" customFormat="true" hidden="true" x14ac:dyDescent="0.25">
      <c r="A11" s="318"/>
      <c r="B11" s="138" t="s">
        <v>120</v>
      </c>
      <c r="C11" s="20"/>
      <c r="D11" s="7"/>
      <c r="E11" s="7"/>
      <c r="F11" s="7"/>
      <c r="G11" s="7"/>
      <c r="H11" s="28"/>
      <c r="I11" s="26"/>
      <c r="J11" s="26"/>
      <c r="K11" s="318"/>
      <c r="L11" s="138" t="s">
        <v>120</v>
      </c>
      <c r="M11" s="20"/>
      <c r="N11" s="7"/>
      <c r="O11" s="7"/>
      <c r="P11" s="7"/>
      <c r="Q11" s="7"/>
      <c r="R11" s="28"/>
      <c r="S11" s="26"/>
      <c r="T11" s="26"/>
      <c r="U11" s="318"/>
      <c r="V11" s="138" t="s">
        <v>120</v>
      </c>
      <c r="W11" s="20"/>
      <c r="X11" s="7"/>
      <c r="Y11" s="7"/>
      <c r="Z11" s="7"/>
      <c r="AA11" s="7"/>
      <c r="AB11" s="28"/>
      <c r="AC11" s="26"/>
      <c r="AD11" s="26"/>
      <c r="AE11" s="318"/>
      <c r="AF11" s="138" t="s">
        <v>120</v>
      </c>
      <c r="AG11" s="20"/>
      <c r="AH11" s="7"/>
      <c r="AI11" s="7"/>
      <c r="AJ11" s="7"/>
      <c r="AK11" s="7"/>
      <c r="AL11" s="28"/>
      <c r="AM11" s="26"/>
      <c r="AN11" s="26"/>
      <c r="AO11" s="318"/>
      <c r="AP11" s="138" t="s">
        <v>120</v>
      </c>
      <c r="AQ11" s="20"/>
      <c r="AR11" s="7"/>
      <c r="AS11" s="7"/>
      <c r="AT11" s="7"/>
      <c r="AU11" s="7"/>
      <c r="AV11" s="28"/>
      <c r="AW11" s="26"/>
      <c r="AX11" s="26"/>
      <c r="AY11" s="318"/>
      <c r="AZ11" s="138" t="s">
        <v>120</v>
      </c>
      <c r="BA11" s="328"/>
      <c r="BB11" s="326"/>
      <c r="BC11" s="326"/>
      <c r="BD11" s="326"/>
      <c r="BE11" s="326"/>
      <c r="BF11" s="327"/>
      <c r="BG11" s="26"/>
      <c r="BH11" s="26"/>
      <c r="BI11" s="318"/>
      <c r="BJ11" s="138" t="s">
        <v>120</v>
      </c>
      <c r="BK11" s="20"/>
      <c r="BL11" s="7"/>
      <c r="BM11" s="7"/>
      <c r="BN11" s="7"/>
      <c r="BO11" s="7"/>
      <c r="BP11" s="28"/>
      <c r="BQ11" s="26"/>
      <c r="BR11" s="26"/>
      <c r="BS11" s="318"/>
      <c r="BT11" s="138" t="s">
        <v>120</v>
      </c>
      <c r="BU11" s="20"/>
      <c r="BV11" s="7"/>
      <c r="BW11" s="7"/>
      <c r="BX11" s="7"/>
      <c r="BY11" s="7"/>
      <c r="BZ11" s="28"/>
      <c r="CA11" s="26"/>
      <c r="CB11" s="26"/>
      <c r="CC11" s="318"/>
      <c r="CD11" s="138" t="s">
        <v>120</v>
      </c>
      <c r="CE11" s="20"/>
      <c r="CF11" s="7"/>
      <c r="CG11" s="7"/>
      <c r="CH11" s="7"/>
      <c r="CI11" s="7"/>
      <c r="CJ11" s="28"/>
      <c r="CK11" s="26"/>
      <c r="CL11" s="26"/>
      <c r="CM11" s="318"/>
      <c r="CN11" s="138" t="s">
        <v>120</v>
      </c>
      <c r="CO11" s="20"/>
      <c r="CP11" s="7"/>
      <c r="CQ11" s="7"/>
      <c r="CR11" s="7"/>
      <c r="CS11" s="7"/>
      <c r="CT11" s="28"/>
      <c r="CU11" s="26"/>
      <c r="CV11" s="26"/>
      <c r="CW11" s="318"/>
      <c r="CX11" s="138" t="s">
        <v>120</v>
      </c>
      <c r="CY11" s="20"/>
      <c r="CZ11" s="7"/>
      <c r="DA11" s="7"/>
      <c r="DB11" s="7"/>
      <c r="DC11" s="7"/>
      <c r="DD11" s="28"/>
      <c r="DE11" s="26"/>
      <c r="DF11" s="26"/>
      <c r="DG11" s="318"/>
      <c r="DH11" s="138" t="s">
        <v>120</v>
      </c>
      <c r="DI11" s="20"/>
      <c r="DJ11" s="7"/>
      <c r="DK11" s="7"/>
      <c r="DL11" s="7"/>
      <c r="DM11" s="7"/>
      <c r="DN11" s="28"/>
      <c r="DO11" s="26"/>
      <c r="DP11" s="26"/>
      <c r="DQ11" s="318"/>
      <c r="DR11" s="138" t="s">
        <v>120</v>
      </c>
      <c r="DS11" s="20"/>
      <c r="DT11" s="7"/>
      <c r="DU11" s="7"/>
      <c r="DV11" s="7"/>
      <c r="DW11" s="7"/>
      <c r="DX11" s="28"/>
      <c r="DY11" s="26"/>
      <c r="DZ11" s="26"/>
      <c r="EA11" s="318"/>
      <c r="EB11" s="138" t="s">
        <v>120</v>
      </c>
      <c r="EC11" s="20"/>
      <c r="ED11" s="7"/>
      <c r="EE11" s="7"/>
      <c r="EF11" s="7"/>
      <c r="EG11" s="7"/>
      <c r="EH11" s="28"/>
      <c r="EI11" s="26"/>
      <c r="EJ11" s="26"/>
      <c r="EK11" s="318"/>
      <c r="EL11" s="138" t="s">
        <v>120</v>
      </c>
      <c r="EM11" s="20"/>
      <c r="EN11" s="7"/>
      <c r="EO11" s="7"/>
      <c r="EP11" s="7"/>
      <c r="EQ11" s="7"/>
      <c r="ER11" s="28"/>
      <c r="ES11" s="26"/>
      <c r="ET11" s="26"/>
      <c r="EU11" s="329"/>
      <c r="FE11" s="329"/>
      <c r="FO11" s="329"/>
      <c r="FY11" s="329"/>
      <c r="GI11" s="329"/>
      <c r="GS11" s="329"/>
      <c r="HC11" s="329"/>
      <c r="HM11" s="329"/>
      <c r="HW11" s="329"/>
    </row>
    <row r="12" s="4" customFormat="true" hidden="true" x14ac:dyDescent="0.25">
      <c r="A12" s="318"/>
      <c r="B12" s="138" t="s">
        <v>121</v>
      </c>
      <c r="C12" s="20"/>
      <c r="D12" s="7"/>
      <c r="E12" s="7"/>
      <c r="F12" s="7"/>
      <c r="G12" s="7"/>
      <c r="H12" s="28"/>
      <c r="I12" s="26"/>
      <c r="J12" s="26"/>
      <c r="K12" s="318"/>
      <c r="L12" s="138" t="s">
        <v>121</v>
      </c>
      <c r="M12" s="20"/>
      <c r="N12" s="7"/>
      <c r="O12" s="7"/>
      <c r="P12" s="7"/>
      <c r="Q12" s="7"/>
      <c r="R12" s="28"/>
      <c r="S12" s="26"/>
      <c r="T12" s="26"/>
      <c r="U12" s="318"/>
      <c r="V12" s="138" t="s">
        <v>121</v>
      </c>
      <c r="W12" s="20"/>
      <c r="X12" s="7"/>
      <c r="Y12" s="7"/>
      <c r="Z12" s="7"/>
      <c r="AA12" s="7"/>
      <c r="AB12" s="28"/>
      <c r="AC12" s="26"/>
      <c r="AD12" s="26"/>
      <c r="AE12" s="318"/>
      <c r="AF12" s="138" t="s">
        <v>121</v>
      </c>
      <c r="AG12" s="20"/>
      <c r="AH12" s="7"/>
      <c r="AI12" s="7"/>
      <c r="AJ12" s="7"/>
      <c r="AK12" s="7"/>
      <c r="AL12" s="28"/>
      <c r="AM12" s="26"/>
      <c r="AN12" s="26"/>
      <c r="AO12" s="318"/>
      <c r="AP12" s="138" t="s">
        <v>121</v>
      </c>
      <c r="AQ12" s="20"/>
      <c r="AR12" s="7"/>
      <c r="AS12" s="7"/>
      <c r="AT12" s="7"/>
      <c r="AU12" s="7"/>
      <c r="AV12" s="28"/>
      <c r="AW12" s="26"/>
      <c r="AX12" s="26"/>
      <c r="AY12" s="318"/>
      <c r="AZ12" s="138" t="s">
        <v>121</v>
      </c>
      <c r="BA12" s="328"/>
      <c r="BB12" s="326"/>
      <c r="BC12" s="326"/>
      <c r="BD12" s="326"/>
      <c r="BE12" s="326"/>
      <c r="BF12" s="327"/>
      <c r="BG12" s="26"/>
      <c r="BH12" s="26"/>
      <c r="BI12" s="318"/>
      <c r="BJ12" s="138" t="s">
        <v>121</v>
      </c>
      <c r="BK12" s="20"/>
      <c r="BL12" s="7"/>
      <c r="BM12" s="7"/>
      <c r="BN12" s="7"/>
      <c r="BO12" s="7"/>
      <c r="BP12" s="28"/>
      <c r="BQ12" s="26"/>
      <c r="BR12" s="26"/>
      <c r="BS12" s="318"/>
      <c r="BT12" s="138" t="s">
        <v>121</v>
      </c>
      <c r="BU12" s="20"/>
      <c r="BV12" s="7"/>
      <c r="BW12" s="7"/>
      <c r="BX12" s="7"/>
      <c r="BY12" s="7"/>
      <c r="BZ12" s="28"/>
      <c r="CA12" s="26"/>
      <c r="CB12" s="26"/>
      <c r="CC12" s="318"/>
      <c r="CD12" s="138" t="s">
        <v>121</v>
      </c>
      <c r="CE12" s="20"/>
      <c r="CF12" s="7"/>
      <c r="CG12" s="7"/>
      <c r="CH12" s="7"/>
      <c r="CI12" s="7"/>
      <c r="CJ12" s="28"/>
      <c r="CK12" s="26"/>
      <c r="CL12" s="26"/>
      <c r="CM12" s="318"/>
      <c r="CN12" s="138" t="s">
        <v>121</v>
      </c>
      <c r="CO12" s="20"/>
      <c r="CP12" s="7"/>
      <c r="CQ12" s="7"/>
      <c r="CR12" s="7"/>
      <c r="CS12" s="7"/>
      <c r="CT12" s="28"/>
      <c r="CU12" s="26"/>
      <c r="CV12" s="26"/>
      <c r="CW12" s="318"/>
      <c r="CX12" s="138" t="s">
        <v>121</v>
      </c>
      <c r="CY12" s="20"/>
      <c r="CZ12" s="7"/>
      <c r="DA12" s="7"/>
      <c r="DB12" s="7"/>
      <c r="DC12" s="7"/>
      <c r="DD12" s="28"/>
      <c r="DE12" s="26"/>
      <c r="DF12" s="26"/>
      <c r="DG12" s="318"/>
      <c r="DH12" s="138" t="s">
        <v>121</v>
      </c>
      <c r="DI12" s="20"/>
      <c r="DJ12" s="7"/>
      <c r="DK12" s="7"/>
      <c r="DL12" s="7"/>
      <c r="DM12" s="7"/>
      <c r="DN12" s="28"/>
      <c r="DO12" s="26"/>
      <c r="DP12" s="26"/>
      <c r="DQ12" s="318"/>
      <c r="DR12" s="138" t="s">
        <v>121</v>
      </c>
      <c r="DS12" s="20"/>
      <c r="DT12" s="7"/>
      <c r="DU12" s="7"/>
      <c r="DV12" s="7"/>
      <c r="DW12" s="7"/>
      <c r="DX12" s="28"/>
      <c r="DY12" s="26"/>
      <c r="DZ12" s="26"/>
      <c r="EA12" s="318"/>
      <c r="EB12" s="138" t="s">
        <v>121</v>
      </c>
      <c r="EC12" s="20"/>
      <c r="ED12" s="7"/>
      <c r="EE12" s="7"/>
      <c r="EF12" s="7"/>
      <c r="EG12" s="7"/>
      <c r="EH12" s="28"/>
      <c r="EI12" s="26"/>
      <c r="EJ12" s="26"/>
      <c r="EK12" s="318"/>
      <c r="EL12" s="138" t="s">
        <v>121</v>
      </c>
      <c r="EM12" s="20"/>
      <c r="EN12" s="7"/>
      <c r="EO12" s="7"/>
      <c r="EP12" s="7"/>
      <c r="EQ12" s="7"/>
      <c r="ER12" s="28"/>
      <c r="ES12" s="26"/>
      <c r="ET12" s="26"/>
      <c r="EU12" s="329"/>
      <c r="FE12" s="329"/>
      <c r="FO12" s="329"/>
      <c r="FY12" s="329"/>
      <c r="GI12" s="329"/>
      <c r="GS12" s="329"/>
      <c r="HC12" s="329"/>
      <c r="HM12" s="329"/>
      <c r="HW12" s="329"/>
    </row>
    <row r="13" s="1" customFormat="true" ht="18" customHeight="true" x14ac:dyDescent="0.2">
      <c r="A13" s="348" t="s">
        <v>58</v>
      </c>
      <c r="B13" s="349" t="s">
        <v>27</v>
      </c>
      <c r="C13" s="350"/>
      <c r="D13" s="350"/>
      <c r="E13" s="350"/>
      <c r="F13" s="350"/>
      <c r="G13" s="350"/>
      <c r="H13" s="351"/>
      <c r="I13" s="26"/>
      <c r="J13" s="26"/>
      <c r="K13" s="348" t="s">
        <v>58</v>
      </c>
      <c r="L13" s="349" t="s">
        <v>27</v>
      </c>
      <c r="M13" s="350"/>
      <c r="N13" s="350"/>
      <c r="O13" s="350"/>
      <c r="P13" s="350"/>
      <c r="Q13" s="350"/>
      <c r="R13" s="351"/>
      <c r="S13" s="26"/>
      <c r="T13" s="26"/>
      <c r="U13" s="348" t="s">
        <v>58</v>
      </c>
      <c r="V13" s="349" t="s">
        <v>27</v>
      </c>
      <c r="W13" s="350"/>
      <c r="X13" s="350"/>
      <c r="Y13" s="350"/>
      <c r="Z13" s="350"/>
      <c r="AA13" s="350"/>
      <c r="AB13" s="351"/>
      <c r="AC13" s="26"/>
      <c r="AD13" s="26"/>
      <c r="AE13" s="348" t="s">
        <v>58</v>
      </c>
      <c r="AF13" s="349" t="s">
        <v>27</v>
      </c>
      <c r="AG13" s="350"/>
      <c r="AH13" s="350"/>
      <c r="AI13" s="350"/>
      <c r="AJ13" s="350"/>
      <c r="AK13" s="350"/>
      <c r="AL13" s="351"/>
      <c r="AM13" s="26"/>
      <c r="AN13" s="26"/>
      <c r="AO13" s="348" t="s">
        <v>58</v>
      </c>
      <c r="AP13" s="349" t="s">
        <v>27</v>
      </c>
      <c r="AQ13" s="350"/>
      <c r="AR13" s="350"/>
      <c r="AS13" s="350"/>
      <c r="AT13" s="350"/>
      <c r="AU13" s="350"/>
      <c r="AV13" s="351"/>
      <c r="AW13" s="26"/>
      <c r="AX13" s="26"/>
      <c r="AY13" s="348" t="s">
        <v>58</v>
      </c>
      <c r="AZ13" s="352" t="s">
        <v>27</v>
      </c>
      <c r="BA13" s="353"/>
      <c r="BB13" s="353"/>
      <c r="BC13" s="353"/>
      <c r="BD13" s="353"/>
      <c r="BE13" s="353"/>
      <c r="BF13" s="354"/>
      <c r="BG13" s="26"/>
      <c r="BH13" s="26"/>
      <c r="BI13" s="348" t="s">
        <v>58</v>
      </c>
      <c r="BJ13" s="349" t="s">
        <v>27</v>
      </c>
      <c r="BK13" s="350"/>
      <c r="BL13" s="350"/>
      <c r="BM13" s="350"/>
      <c r="BN13" s="350"/>
      <c r="BO13" s="350"/>
      <c r="BP13" s="351"/>
      <c r="BQ13" s="26"/>
      <c r="BR13" s="26"/>
      <c r="BS13" s="348" t="s">
        <v>58</v>
      </c>
      <c r="BT13" s="349" t="s">
        <v>27</v>
      </c>
      <c r="BU13" s="350"/>
      <c r="BV13" s="350"/>
      <c r="BW13" s="350"/>
      <c r="BX13" s="350"/>
      <c r="BY13" s="350"/>
      <c r="BZ13" s="351"/>
      <c r="CA13" s="26"/>
      <c r="CB13" s="26"/>
      <c r="CC13" s="348" t="s">
        <v>58</v>
      </c>
      <c r="CD13" s="349" t="s">
        <v>27</v>
      </c>
      <c r="CE13" s="350"/>
      <c r="CF13" s="350"/>
      <c r="CG13" s="350"/>
      <c r="CH13" s="350"/>
      <c r="CI13" s="350"/>
      <c r="CJ13" s="351"/>
      <c r="CK13" s="26"/>
      <c r="CL13" s="26"/>
      <c r="CM13" s="348" t="s">
        <v>58</v>
      </c>
      <c r="CN13" s="349" t="s">
        <v>27</v>
      </c>
      <c r="CO13" s="350"/>
      <c r="CP13" s="350"/>
      <c r="CQ13" s="350"/>
      <c r="CR13" s="350"/>
      <c r="CS13" s="350"/>
      <c r="CT13" s="351"/>
      <c r="CU13" s="26"/>
      <c r="CV13" s="26"/>
      <c r="CW13" s="348" t="s">
        <v>58</v>
      </c>
      <c r="CX13" s="349" t="s">
        <v>27</v>
      </c>
      <c r="CY13" s="350"/>
      <c r="CZ13" s="350"/>
      <c r="DA13" s="350"/>
      <c r="DB13" s="350"/>
      <c r="DC13" s="350"/>
      <c r="DD13" s="351"/>
      <c r="DE13" s="26"/>
      <c r="DF13" s="26"/>
      <c r="DG13" s="348" t="s">
        <v>58</v>
      </c>
      <c r="DH13" s="349" t="s">
        <v>27</v>
      </c>
      <c r="DI13" s="350"/>
      <c r="DJ13" s="350"/>
      <c r="DK13" s="350"/>
      <c r="DL13" s="350"/>
      <c r="DM13" s="350"/>
      <c r="DN13" s="351"/>
      <c r="DO13" s="26"/>
      <c r="DP13" s="26"/>
      <c r="DQ13" s="348" t="s">
        <v>58</v>
      </c>
      <c r="DR13" s="349" t="s">
        <v>27</v>
      </c>
      <c r="DS13" s="350"/>
      <c r="DT13" s="350"/>
      <c r="DU13" s="350"/>
      <c r="DV13" s="350"/>
      <c r="DW13" s="350"/>
      <c r="DX13" s="351"/>
      <c r="DY13" s="26"/>
      <c r="DZ13" s="26"/>
      <c r="EA13" s="348" t="s">
        <v>58</v>
      </c>
      <c r="EB13" s="349" t="s">
        <v>27</v>
      </c>
      <c r="EC13" s="350"/>
      <c r="ED13" s="350"/>
      <c r="EE13" s="350"/>
      <c r="EF13" s="350"/>
      <c r="EG13" s="350"/>
      <c r="EH13" s="351"/>
      <c r="EI13" s="26"/>
      <c r="EJ13" s="26"/>
      <c r="EK13" s="348" t="s">
        <v>58</v>
      </c>
      <c r="EL13" s="349" t="s">
        <v>27</v>
      </c>
      <c r="EM13" s="350"/>
      <c r="EN13" s="350"/>
      <c r="EO13" s="350"/>
      <c r="EP13" s="350"/>
      <c r="EQ13" s="350"/>
      <c r="ER13" s="351"/>
      <c r="ES13" s="26"/>
      <c r="ET13" s="26"/>
      <c r="EU13" s="330"/>
      <c r="FE13" s="330"/>
      <c r="FO13" s="330"/>
      <c r="FY13" s="330"/>
      <c r="GI13" s="330"/>
      <c r="GS13" s="330"/>
      <c r="HC13" s="330"/>
      <c r="HM13" s="330"/>
      <c r="HW13" s="330"/>
    </row>
    <row r="14" s="14" customFormat="true" ht="14.25" customHeight="true" x14ac:dyDescent="0.2">
      <c r="A14" s="319" t="s">
        <v>56</v>
      </c>
      <c r="B14" s="5">
        <v>0</v>
      </c>
      <c r="C14" s="82"/>
      <c r="D14" s="82"/>
      <c r="E14" s="82"/>
      <c r="F14" s="82"/>
      <c r="G14" s="82"/>
      <c r="H14" s="139"/>
      <c r="I14" s="11"/>
      <c r="J14" s="11"/>
      <c r="K14" s="319" t="s">
        <v>56</v>
      </c>
      <c r="L14" s="5">
        <v>0</v>
      </c>
      <c r="M14" s="82"/>
      <c r="N14" s="82"/>
      <c r="O14" s="82"/>
      <c r="P14" s="82"/>
      <c r="Q14" s="82"/>
      <c r="R14" s="139"/>
      <c r="S14" s="11"/>
      <c r="T14" s="11"/>
      <c r="U14" s="319" t="s">
        <v>56</v>
      </c>
      <c r="V14" s="5">
        <v>0</v>
      </c>
      <c r="W14" s="82"/>
      <c r="X14" s="82"/>
      <c r="Y14" s="82"/>
      <c r="Z14" s="82"/>
      <c r="AA14" s="82"/>
      <c r="AB14" s="139"/>
      <c r="AC14" s="11"/>
      <c r="AD14" s="11"/>
      <c r="AE14" s="319" t="s">
        <v>56</v>
      </c>
      <c r="AF14" s="5">
        <v>0</v>
      </c>
      <c r="AG14" s="82"/>
      <c r="AH14" s="82"/>
      <c r="AI14" s="82"/>
      <c r="AJ14" s="82"/>
      <c r="AK14" s="82"/>
      <c r="AL14" s="139"/>
      <c r="AM14" s="11"/>
      <c r="AN14" s="11"/>
      <c r="AO14" s="319" t="s">
        <v>56</v>
      </c>
      <c r="AP14" s="5">
        <v>0</v>
      </c>
      <c r="AQ14" s="82"/>
      <c r="AR14" s="82"/>
      <c r="AS14" s="82"/>
      <c r="AT14" s="82"/>
      <c r="AU14" s="82"/>
      <c r="AV14" s="139"/>
      <c r="AW14" s="11"/>
      <c r="AX14" s="11"/>
      <c r="AY14" s="319" t="s">
        <v>56</v>
      </c>
      <c r="AZ14" s="5">
        <v>0</v>
      </c>
      <c r="BA14" s="82"/>
      <c r="BB14" s="82"/>
      <c r="BC14" s="82"/>
      <c r="BD14" s="82"/>
      <c r="BE14" s="82"/>
      <c r="BF14" s="139"/>
      <c r="BG14" s="11"/>
      <c r="BH14" s="11"/>
      <c r="BI14" s="319" t="s">
        <v>56</v>
      </c>
      <c r="BJ14" s="5">
        <v>0</v>
      </c>
      <c r="BK14" s="82"/>
      <c r="BL14" s="82"/>
      <c r="BM14" s="82"/>
      <c r="BN14" s="82"/>
      <c r="BO14" s="82"/>
      <c r="BP14" s="139"/>
      <c r="BQ14" s="11"/>
      <c r="BR14" s="11"/>
      <c r="BS14" s="319" t="s">
        <v>56</v>
      </c>
      <c r="BT14" s="5">
        <v>0</v>
      </c>
      <c r="BU14" s="82"/>
      <c r="BV14" s="82"/>
      <c r="BW14" s="82"/>
      <c r="BX14" s="82"/>
      <c r="BY14" s="82"/>
      <c r="BZ14" s="139"/>
      <c r="CA14" s="11"/>
      <c r="CB14" s="11"/>
      <c r="CC14" s="319" t="s">
        <v>56</v>
      </c>
      <c r="CD14" s="5">
        <v>0</v>
      </c>
      <c r="CE14" s="82"/>
      <c r="CF14" s="82"/>
      <c r="CG14" s="82"/>
      <c r="CH14" s="82"/>
      <c r="CI14" s="82"/>
      <c r="CJ14" s="139"/>
      <c r="CK14" s="11"/>
      <c r="CL14" s="11"/>
      <c r="CM14" s="319" t="s">
        <v>56</v>
      </c>
      <c r="CN14" s="5">
        <v>0</v>
      </c>
      <c r="CO14" s="82"/>
      <c r="CP14" s="82"/>
      <c r="CQ14" s="82"/>
      <c r="CR14" s="82"/>
      <c r="CS14" s="82"/>
      <c r="CT14" s="139"/>
      <c r="CU14" s="11"/>
      <c r="CV14" s="11"/>
      <c r="CW14" s="319" t="s">
        <v>56</v>
      </c>
      <c r="CX14" s="5">
        <v>0</v>
      </c>
      <c r="CY14" s="82"/>
      <c r="CZ14" s="82"/>
      <c r="DA14" s="82"/>
      <c r="DB14" s="82"/>
      <c r="DC14" s="82"/>
      <c r="DD14" s="139"/>
      <c r="DE14" s="11"/>
      <c r="DF14" s="11"/>
      <c r="DG14" s="439" t="s">
        <v>56</v>
      </c>
      <c r="DH14" s="5">
        <v>0</v>
      </c>
      <c r="DI14" s="82">
        <f>(DL14/100*DL$32+DM14/100*DM$32+DN14/100*DN$32)/(DL$32+DM$32+DN$32)*100</f>
        <v>0.33527322943381332</v>
      </c>
      <c r="DJ14" s="82"/>
      <c r="DK14" s="82"/>
      <c r="DL14" s="7">
        <v>0</v>
      </c>
      <c r="DM14" s="82">
        <v>0.4</v>
      </c>
      <c r="DN14" s="139">
        <v>0.1</v>
      </c>
      <c r="DO14" s="11"/>
      <c r="DP14" s="11"/>
      <c r="DQ14" s="439" t="s">
        <v>56</v>
      </c>
      <c r="DR14" s="5">
        <v>0</v>
      </c>
      <c r="DS14" s="82">
        <f>(DV14/100*DV$32+DW14/100*DW$32+DX14/100*DX$32)/(DV$32+DW$32+DX$32)*100</f>
        <v>0.21033871602993306</v>
      </c>
      <c r="DT14" s="82"/>
      <c r="DU14" s="82"/>
      <c r="DV14" s="7">
        <v>0</v>
      </c>
      <c r="DW14" s="82">
        <v>0.2</v>
      </c>
      <c r="DX14" s="139">
        <v>0.3</v>
      </c>
      <c r="DY14" s="11"/>
      <c r="DZ14" s="11"/>
      <c r="EA14" s="439" t="s">
        <v>56</v>
      </c>
      <c r="EB14" s="5">
        <v>0</v>
      </c>
      <c r="EC14" s="82">
        <f>(EF14/100*EF$32+EG14/100*EG$32+EH14/100*EH$32)/(EF$32+EG$32+EH$32)*100</f>
        <v>0.23821106316202434</v>
      </c>
      <c r="ED14" s="82"/>
      <c r="EE14" s="82"/>
      <c r="EF14" s="7">
        <v>0</v>
      </c>
      <c r="EG14" s="82">
        <v>0.3</v>
      </c>
      <c r="EH14" s="139">
        <v>0</v>
      </c>
      <c r="EI14" s="11"/>
      <c r="EJ14" s="11"/>
      <c r="EK14" s="439" t="s">
        <v>56</v>
      </c>
      <c r="EL14" s="5">
        <v>0</v>
      </c>
      <c r="EM14" s="82"/>
      <c r="EN14" s="82"/>
      <c r="EO14" s="82"/>
      <c r="EP14" s="7"/>
      <c r="EQ14" s="82"/>
      <c r="ER14" s="139"/>
      <c r="ES14" s="11"/>
      <c r="ET14" s="11"/>
      <c r="EU14" s="331"/>
      <c r="FE14" s="331"/>
      <c r="FO14" s="331"/>
      <c r="FY14" s="331"/>
      <c r="GI14" s="331"/>
      <c r="GS14" s="331"/>
      <c r="HC14" s="331"/>
      <c r="HM14" s="331"/>
      <c r="HW14" s="331"/>
    </row>
    <row r="15" x14ac:dyDescent="0.25">
      <c r="A15" s="320" t="s">
        <v>118</v>
      </c>
      <c r="B15" s="23">
        <v>0</v>
      </c>
      <c r="C15" s="82"/>
      <c r="D15" s="82"/>
      <c r="E15" s="82"/>
      <c r="F15" s="82"/>
      <c r="G15" s="82"/>
      <c r="H15" s="139"/>
      <c r="I15" s="11"/>
      <c r="J15" s="11"/>
      <c r="K15" s="320" t="s">
        <v>118</v>
      </c>
      <c r="L15" s="23">
        <v>0</v>
      </c>
      <c r="M15" s="82"/>
      <c r="N15" s="82"/>
      <c r="O15" s="82"/>
      <c r="P15" s="82"/>
      <c r="Q15" s="82"/>
      <c r="R15" s="139"/>
      <c r="S15" s="11"/>
      <c r="T15" s="11"/>
      <c r="U15" s="320" t="s">
        <v>118</v>
      </c>
      <c r="V15" s="23">
        <v>0</v>
      </c>
      <c r="W15" s="82"/>
      <c r="X15" s="82"/>
      <c r="Y15" s="82"/>
      <c r="Z15" s="82"/>
      <c r="AA15" s="82"/>
      <c r="AB15" s="139"/>
      <c r="AC15" s="11"/>
      <c r="AD15" s="11"/>
      <c r="AE15" s="320" t="s">
        <v>118</v>
      </c>
      <c r="AF15" s="23">
        <v>0</v>
      </c>
      <c r="AG15" s="82"/>
      <c r="AH15" s="82"/>
      <c r="AI15" s="82"/>
      <c r="AJ15" s="82"/>
      <c r="AK15" s="82"/>
      <c r="AL15" s="139"/>
      <c r="AM15" s="11"/>
      <c r="AN15" s="11"/>
      <c r="AO15" s="320" t="s">
        <v>118</v>
      </c>
      <c r="AP15" s="23">
        <v>0</v>
      </c>
      <c r="AQ15" s="82"/>
      <c r="AR15" s="82"/>
      <c r="AS15" s="82"/>
      <c r="AT15" s="82"/>
      <c r="AU15" s="82"/>
      <c r="AV15" s="139"/>
      <c r="AW15" s="11"/>
      <c r="AX15" s="11"/>
      <c r="AY15" s="320" t="s">
        <v>118</v>
      </c>
      <c r="AZ15" s="23">
        <v>0</v>
      </c>
      <c r="BA15" s="82"/>
      <c r="BB15" s="82"/>
      <c r="BC15" s="82"/>
      <c r="BD15" s="82"/>
      <c r="BE15" s="82"/>
      <c r="BF15" s="139"/>
      <c r="BG15" s="11"/>
      <c r="BH15" s="11"/>
      <c r="BI15" s="320" t="s">
        <v>118</v>
      </c>
      <c r="BJ15" s="23">
        <v>0</v>
      </c>
      <c r="BK15" s="82"/>
      <c r="BL15" s="82"/>
      <c r="BM15" s="82"/>
      <c r="BN15" s="82"/>
      <c r="BO15" s="82"/>
      <c r="BP15" s="139"/>
      <c r="BQ15" s="11"/>
      <c r="BR15" s="11"/>
      <c r="BS15" s="320" t="s">
        <v>118</v>
      </c>
      <c r="BT15" s="23">
        <v>0</v>
      </c>
      <c r="BU15" s="82"/>
      <c r="BV15" s="82"/>
      <c r="BW15" s="82"/>
      <c r="BX15" s="82"/>
      <c r="BY15" s="82"/>
      <c r="BZ15" s="139"/>
      <c r="CA15" s="11"/>
      <c r="CB15" s="11"/>
      <c r="CC15" s="320" t="s">
        <v>118</v>
      </c>
      <c r="CD15" s="23">
        <v>0</v>
      </c>
      <c r="CE15" s="82"/>
      <c r="CF15" s="82"/>
      <c r="CG15" s="82"/>
      <c r="CH15" s="82"/>
      <c r="CI15" s="82"/>
      <c r="CJ15" s="139"/>
      <c r="CK15" s="11"/>
      <c r="CL15" s="11"/>
      <c r="CM15" s="320" t="s">
        <v>118</v>
      </c>
      <c r="CN15" s="23">
        <v>0</v>
      </c>
      <c r="CO15" s="82"/>
      <c r="CP15" s="82"/>
      <c r="CQ15" s="82"/>
      <c r="CR15" s="82"/>
      <c r="CS15" s="82"/>
      <c r="CT15" s="139"/>
      <c r="CU15" s="11"/>
      <c r="CV15" s="11"/>
      <c r="CW15" s="320" t="s">
        <v>118</v>
      </c>
      <c r="CX15" s="23">
        <v>0</v>
      </c>
      <c r="CY15" s="82"/>
      <c r="CZ15" s="82"/>
      <c r="DA15" s="82"/>
      <c r="DB15" s="82"/>
      <c r="DC15" s="82"/>
      <c r="DD15" s="139"/>
      <c r="DE15" s="11"/>
      <c r="DF15" s="11"/>
      <c r="DG15" s="440" t="s">
        <v>118</v>
      </c>
      <c r="DH15" s="23">
        <v>0</v>
      </c>
      <c r="DI15" s="82">
        <f t="shared" ref="DI15:DI22" si="15">(DL15/100*DL$32+DM15/100*DM$32+DN15/100*DN$32)/(DL$32+DM$32+DN$32)*100</f>
        <v>0.77948313276780434</v>
      </c>
      <c r="DJ15" s="82"/>
      <c r="DK15" s="82"/>
      <c r="DL15" s="140">
        <f>5/DL32*100</f>
        <v>2.8409090909090908</v>
      </c>
      <c r="DM15" s="82">
        <v>0.6</v>
      </c>
      <c r="DN15" s="139">
        <v>1.2</v>
      </c>
      <c r="DO15" s="11"/>
      <c r="DP15" s="11"/>
      <c r="DQ15" s="440" t="s">
        <v>118</v>
      </c>
      <c r="DR15" s="23">
        <v>0</v>
      </c>
      <c r="DS15" s="82">
        <f t="shared" ref="DS15:DS22" si="16">(DV15/100*DV$32+DW15/100*DW$32+DX15/100*DX$32)/(DV$32+DW$32+DX$32)*100</f>
        <v>1.1108270972823946</v>
      </c>
      <c r="DT15" s="82"/>
      <c r="DU15" s="82"/>
      <c r="DV15" s="82">
        <v>0.57999999999999996</v>
      </c>
      <c r="DW15" s="82">
        <v>1.2</v>
      </c>
      <c r="DX15" s="139">
        <v>0.8</v>
      </c>
      <c r="DY15" s="11"/>
      <c r="DZ15" s="11"/>
      <c r="EA15" s="440" t="s">
        <v>118</v>
      </c>
      <c r="EB15" s="23">
        <v>0</v>
      </c>
      <c r="EC15" s="82">
        <f>(EF15/100*EF$32+EG15/100*EG$32+EH15/100*EH$32)/(EF$32+EG$32+EH$32)*100</f>
        <v>1.0994906630051002</v>
      </c>
      <c r="ED15" s="82"/>
      <c r="EE15" s="82"/>
      <c r="EF15" s="82">
        <v>2.9586000000000001</v>
      </c>
      <c r="EG15" s="82">
        <v>1</v>
      </c>
      <c r="EH15" s="139">
        <v>1.2</v>
      </c>
      <c r="EI15" s="11"/>
      <c r="EJ15" s="11"/>
      <c r="EK15" s="440" t="s">
        <v>118</v>
      </c>
      <c r="EL15" s="23">
        <v>0</v>
      </c>
      <c r="EM15" s="82"/>
      <c r="EN15" s="82"/>
      <c r="EO15" s="82"/>
      <c r="EP15" s="82"/>
      <c r="EQ15" s="82"/>
      <c r="ER15" s="139"/>
      <c r="ES15" s="11"/>
      <c r="ET15" s="11"/>
    </row>
    <row r="16" s="2" customFormat="true" x14ac:dyDescent="0.25">
      <c r="A16" s="320"/>
      <c r="B16" s="6"/>
      <c r="C16" s="82"/>
      <c r="D16" s="7"/>
      <c r="E16" s="7"/>
      <c r="F16" s="7"/>
      <c r="G16" s="82"/>
      <c r="H16" s="139"/>
      <c r="I16" s="11"/>
      <c r="J16" s="11"/>
      <c r="K16" s="320"/>
      <c r="L16" s="6"/>
      <c r="M16" s="82"/>
      <c r="N16" s="7"/>
      <c r="O16" s="7"/>
      <c r="P16" s="7"/>
      <c r="Q16" s="82"/>
      <c r="R16" s="139"/>
      <c r="S16" s="11"/>
      <c r="T16" s="11"/>
      <c r="U16" s="320"/>
      <c r="V16" s="6"/>
      <c r="W16" s="82"/>
      <c r="X16" s="7"/>
      <c r="Y16" s="7"/>
      <c r="Z16" s="7"/>
      <c r="AA16" s="82"/>
      <c r="AB16" s="139"/>
      <c r="AC16" s="11"/>
      <c r="AD16" s="11"/>
      <c r="AE16" s="320"/>
      <c r="AF16" s="6"/>
      <c r="AG16" s="82"/>
      <c r="AH16" s="7"/>
      <c r="AI16" s="7"/>
      <c r="AJ16" s="7"/>
      <c r="AK16" s="82"/>
      <c r="AL16" s="139"/>
      <c r="AM16" s="11"/>
      <c r="AN16" s="11"/>
      <c r="AO16" s="320" t="s">
        <v>196</v>
      </c>
      <c r="AP16" s="6">
        <v>1</v>
      </c>
      <c r="AQ16" s="82">
        <f>AU16</f>
        <v>89.583333333333343</v>
      </c>
      <c r="AR16" s="7">
        <v>97</v>
      </c>
      <c r="AS16" s="7">
        <v>84</v>
      </c>
      <c r="AT16" s="7"/>
      <c r="AU16" s="82">
        <f>129/(129+15)*100</f>
        <v>89.583333333333343</v>
      </c>
      <c r="AV16" s="139"/>
      <c r="AW16" s="11"/>
      <c r="AX16" s="11"/>
      <c r="AY16" s="320"/>
      <c r="AZ16" s="6"/>
      <c r="BA16" s="82"/>
      <c r="BB16" s="7"/>
      <c r="BC16" s="7"/>
      <c r="BD16" s="7"/>
      <c r="BE16" s="82"/>
      <c r="BF16" s="139"/>
      <c r="BG16" s="11"/>
      <c r="BH16" s="11"/>
      <c r="BI16" s="320"/>
      <c r="BJ16" s="6"/>
      <c r="BK16" s="82"/>
      <c r="BL16" s="7"/>
      <c r="BM16" s="7"/>
      <c r="BN16" s="7"/>
      <c r="BO16" s="82"/>
      <c r="BP16" s="139"/>
      <c r="BQ16" s="11"/>
      <c r="BR16" s="11"/>
      <c r="BS16" s="320"/>
      <c r="BT16" s="6"/>
      <c r="BU16" s="82"/>
      <c r="BV16" s="7"/>
      <c r="BW16" s="7"/>
      <c r="BX16" s="7"/>
      <c r="BY16" s="82"/>
      <c r="BZ16" s="139"/>
      <c r="CA16" s="11"/>
      <c r="CB16" s="11"/>
      <c r="CC16" s="320"/>
      <c r="CD16" s="6"/>
      <c r="CE16" s="82"/>
      <c r="CF16" s="7"/>
      <c r="CG16" s="7"/>
      <c r="CH16" s="7"/>
      <c r="CI16" s="82"/>
      <c r="CJ16" s="139"/>
      <c r="CK16" s="11"/>
      <c r="CL16" s="11"/>
      <c r="CM16" s="320"/>
      <c r="CN16" s="6"/>
      <c r="CO16" s="82"/>
      <c r="CP16" s="7"/>
      <c r="CQ16" s="7"/>
      <c r="CR16" s="7"/>
      <c r="CS16" s="82"/>
      <c r="CT16" s="139"/>
      <c r="CU16" s="11"/>
      <c r="CV16" s="11"/>
      <c r="CW16" s="320" t="s">
        <v>196</v>
      </c>
      <c r="CX16" s="6">
        <v>1</v>
      </c>
      <c r="CY16" s="82">
        <f>DC16</f>
        <v>96.92307692307692</v>
      </c>
      <c r="CZ16" s="7">
        <f>321/332*100</f>
        <v>96.686746987951807</v>
      </c>
      <c r="DA16" s="7">
        <f>57/58*100</f>
        <v>98.275862068965509</v>
      </c>
      <c r="DB16" s="7"/>
      <c r="DC16" s="82">
        <f>378/390*100</f>
        <v>96.92307692307692</v>
      </c>
      <c r="DD16" s="139"/>
      <c r="DE16" s="11"/>
      <c r="DF16" s="11"/>
      <c r="DG16" s="440" t="s">
        <v>233</v>
      </c>
      <c r="DH16" s="6">
        <v>1</v>
      </c>
      <c r="DI16" s="82">
        <f t="shared" si="15"/>
        <v>30.462556717301243</v>
      </c>
      <c r="DJ16" s="7"/>
      <c r="DK16" s="7"/>
      <c r="DL16" s="7">
        <f>120/DL32*100</f>
        <v>68.181818181818173</v>
      </c>
      <c r="DM16" s="82">
        <v>25.7</v>
      </c>
      <c r="DN16" s="139">
        <v>45.1</v>
      </c>
      <c r="DO16" s="11"/>
      <c r="DP16" s="11"/>
      <c r="DQ16" s="440" t="s">
        <v>233</v>
      </c>
      <c r="DR16" s="6">
        <v>1</v>
      </c>
      <c r="DS16" s="82">
        <f t="shared" si="16"/>
        <v>29.287928318235529</v>
      </c>
      <c r="DT16" s="7"/>
      <c r="DU16" s="7"/>
      <c r="DV16" s="7">
        <v>69</v>
      </c>
      <c r="DW16" s="82">
        <v>24.6</v>
      </c>
      <c r="DX16" s="139">
        <v>43.3</v>
      </c>
      <c r="DY16" s="11"/>
      <c r="DZ16" s="11"/>
      <c r="EA16" s="440" t="s">
        <v>233</v>
      </c>
      <c r="EB16" s="6">
        <v>1</v>
      </c>
      <c r="EC16" s="82">
        <f t="shared" ref="EC16:EC22" si="17">(EF16/100*EF$32+EG16/100*EG$32+EH16/100*EH$32)/(EF$32+EG$32+EH$32)*100</f>
        <v>26.036759513534719</v>
      </c>
      <c r="ED16" s="7"/>
      <c r="EE16" s="7"/>
      <c r="EF16" s="7">
        <v>63.9</v>
      </c>
      <c r="EG16" s="82">
        <v>21.7</v>
      </c>
      <c r="EH16" s="139">
        <v>38.700000000000003</v>
      </c>
      <c r="EI16" s="11"/>
      <c r="EJ16" s="11"/>
      <c r="EK16" s="440"/>
      <c r="EL16" s="6"/>
      <c r="EM16" s="82"/>
      <c r="EN16" s="7"/>
      <c r="EO16" s="7"/>
      <c r="EP16" s="7"/>
      <c r="EQ16" s="82"/>
      <c r="ER16" s="139"/>
      <c r="ES16" s="11"/>
      <c r="ET16" s="11"/>
      <c r="EU16" s="332"/>
      <c r="FE16" s="332"/>
      <c r="FO16" s="332"/>
      <c r="FY16" s="332"/>
      <c r="GI16" s="332"/>
      <c r="GS16" s="332"/>
      <c r="HC16" s="332"/>
      <c r="HM16" s="332"/>
      <c r="HW16" s="332"/>
    </row>
    <row r="17" s="2" customFormat="true" x14ac:dyDescent="0.25">
      <c r="A17" s="320"/>
      <c r="B17" s="13"/>
      <c r="C17" s="82"/>
      <c r="D17" s="7"/>
      <c r="E17" s="7"/>
      <c r="F17" s="7"/>
      <c r="G17" s="82"/>
      <c r="H17" s="139"/>
      <c r="I17" s="11"/>
      <c r="J17" s="11"/>
      <c r="K17" s="320"/>
      <c r="L17" s="13"/>
      <c r="M17" s="82"/>
      <c r="N17" s="7"/>
      <c r="O17" s="7"/>
      <c r="P17" s="7"/>
      <c r="Q17" s="82"/>
      <c r="R17" s="139"/>
      <c r="S17" s="11"/>
      <c r="T17" s="11"/>
      <c r="U17" s="320"/>
      <c r="V17" s="13"/>
      <c r="W17" s="82"/>
      <c r="X17" s="7"/>
      <c r="Y17" s="7"/>
      <c r="Z17" s="7"/>
      <c r="AA17" s="82"/>
      <c r="AB17" s="139"/>
      <c r="AC17" s="11"/>
      <c r="AD17" s="11"/>
      <c r="AE17" s="320"/>
      <c r="AF17" s="13"/>
      <c r="AG17" s="82"/>
      <c r="AH17" s="7"/>
      <c r="AI17" s="7"/>
      <c r="AJ17" s="7"/>
      <c r="AK17" s="82"/>
      <c r="AL17" s="139"/>
      <c r="AM17" s="11"/>
      <c r="AN17" s="11"/>
      <c r="AO17" s="320"/>
      <c r="AP17" s="13"/>
      <c r="AQ17" s="82"/>
      <c r="AR17" s="7"/>
      <c r="AS17" s="7"/>
      <c r="AT17" s="7"/>
      <c r="AU17" s="82"/>
      <c r="AV17" s="139"/>
      <c r="AW17" s="11"/>
      <c r="AX17" s="11"/>
      <c r="AY17" s="320"/>
      <c r="AZ17" s="13"/>
      <c r="BA17" s="82"/>
      <c r="BB17" s="7"/>
      <c r="BC17" s="7"/>
      <c r="BD17" s="7"/>
      <c r="BE17" s="82"/>
      <c r="BF17" s="139"/>
      <c r="BG17" s="11"/>
      <c r="BH17" s="11"/>
      <c r="BI17" s="320"/>
      <c r="BJ17" s="13"/>
      <c r="BK17" s="82"/>
      <c r="BL17" s="7"/>
      <c r="BM17" s="7"/>
      <c r="BN17" s="7"/>
      <c r="BO17" s="82"/>
      <c r="BP17" s="139"/>
      <c r="BQ17" s="11"/>
      <c r="BR17" s="11"/>
      <c r="BS17" s="320"/>
      <c r="BT17" s="13"/>
      <c r="BU17" s="82"/>
      <c r="BV17" s="7"/>
      <c r="BW17" s="7"/>
      <c r="BX17" s="7"/>
      <c r="BY17" s="82"/>
      <c r="BZ17" s="139"/>
      <c r="CA17" s="11"/>
      <c r="CB17" s="11"/>
      <c r="CC17" s="320"/>
      <c r="CD17" s="13"/>
      <c r="CE17" s="82"/>
      <c r="CF17" s="7"/>
      <c r="CG17" s="7"/>
      <c r="CH17" s="7"/>
      <c r="CI17" s="82"/>
      <c r="CJ17" s="139"/>
      <c r="CK17" s="11"/>
      <c r="CL17" s="11"/>
      <c r="CM17" s="320"/>
      <c r="CN17" s="13"/>
      <c r="CO17" s="82"/>
      <c r="CP17" s="7"/>
      <c r="CQ17" s="7"/>
      <c r="CR17" s="7"/>
      <c r="CS17" s="82"/>
      <c r="CT17" s="139"/>
      <c r="CU17" s="11"/>
      <c r="CV17" s="11"/>
      <c r="CW17" s="320"/>
      <c r="CX17" s="13"/>
      <c r="CY17" s="82"/>
      <c r="CZ17" s="7"/>
      <c r="DA17" s="7"/>
      <c r="DB17" s="7"/>
      <c r="DC17" s="82"/>
      <c r="DD17" s="139"/>
      <c r="DE17" s="11"/>
      <c r="DF17" s="11"/>
      <c r="DG17" s="440" t="s">
        <v>234</v>
      </c>
      <c r="DH17" s="13">
        <v>1</v>
      </c>
      <c r="DI17" s="82">
        <f t="shared" si="15"/>
        <v>2.6274215821661082</v>
      </c>
      <c r="DJ17" s="7"/>
      <c r="DK17" s="7"/>
      <c r="DL17" s="7">
        <f>10/DL32*100</f>
        <v>5.6818181818181817</v>
      </c>
      <c r="DM17" s="82">
        <v>2.5</v>
      </c>
      <c r="DN17" s="139">
        <v>2.6</v>
      </c>
      <c r="DO17" s="11"/>
      <c r="DP17" s="11"/>
      <c r="DQ17" s="440" t="s">
        <v>234</v>
      </c>
      <c r="DR17" s="13">
        <v>1</v>
      </c>
      <c r="DS17" s="82">
        <f t="shared" si="16"/>
        <v>2.8736096888538802</v>
      </c>
      <c r="DT17" s="7"/>
      <c r="DU17" s="7"/>
      <c r="DV17" s="7">
        <v>8.19</v>
      </c>
      <c r="DW17" s="82">
        <v>2.6</v>
      </c>
      <c r="DX17" s="139">
        <v>3.1</v>
      </c>
      <c r="DY17" s="11"/>
      <c r="DZ17" s="11"/>
      <c r="EA17" s="440" t="s">
        <v>234</v>
      </c>
      <c r="EB17" s="13">
        <v>1</v>
      </c>
      <c r="EC17" s="82">
        <f t="shared" si="17"/>
        <v>2.2970563554335035</v>
      </c>
      <c r="ED17" s="7"/>
      <c r="EE17" s="7"/>
      <c r="EF17" s="7">
        <v>8.8757000000000001</v>
      </c>
      <c r="EG17" s="82">
        <v>2</v>
      </c>
      <c r="EH17" s="139">
        <v>2.4</v>
      </c>
      <c r="EI17" s="11"/>
      <c r="EJ17" s="11"/>
      <c r="EK17" s="440"/>
      <c r="EL17" s="13"/>
      <c r="EM17" s="82"/>
      <c r="EN17" s="7"/>
      <c r="EO17" s="7"/>
      <c r="EP17" s="7"/>
      <c r="EQ17" s="82"/>
      <c r="ER17" s="139"/>
      <c r="ES17" s="11"/>
      <c r="ET17" s="11"/>
      <c r="EU17" s="332"/>
      <c r="FE17" s="332"/>
      <c r="FO17" s="332"/>
      <c r="FY17" s="332"/>
      <c r="GI17" s="332"/>
      <c r="GS17" s="332"/>
      <c r="HC17" s="332"/>
      <c r="HM17" s="332"/>
      <c r="HW17" s="332"/>
    </row>
    <row r="18" s="2" customFormat="true" x14ac:dyDescent="0.25">
      <c r="A18" s="320"/>
      <c r="B18" s="13"/>
      <c r="C18" s="82"/>
      <c r="D18" s="7"/>
      <c r="E18" s="7"/>
      <c r="F18" s="7"/>
      <c r="G18" s="7"/>
      <c r="H18" s="28"/>
      <c r="I18" s="11"/>
      <c r="J18" s="11"/>
      <c r="K18" s="320"/>
      <c r="L18" s="13"/>
      <c r="M18" s="82"/>
      <c r="N18" s="7"/>
      <c r="O18" s="7"/>
      <c r="P18" s="7"/>
      <c r="Q18" s="7"/>
      <c r="R18" s="28"/>
      <c r="S18" s="11"/>
      <c r="T18" s="11"/>
      <c r="U18" s="320"/>
      <c r="V18" s="13"/>
      <c r="W18" s="82"/>
      <c r="X18" s="7"/>
      <c r="Y18" s="7"/>
      <c r="Z18" s="7"/>
      <c r="AA18" s="7"/>
      <c r="AB18" s="28"/>
      <c r="AC18" s="11"/>
      <c r="AD18" s="11"/>
      <c r="AE18" s="320"/>
      <c r="AF18" s="13"/>
      <c r="AG18" s="82"/>
      <c r="AH18" s="7"/>
      <c r="AI18" s="7"/>
      <c r="AJ18" s="7"/>
      <c r="AK18" s="7"/>
      <c r="AL18" s="28"/>
      <c r="AM18" s="11"/>
      <c r="AN18" s="11"/>
      <c r="AO18" s="320"/>
      <c r="AP18" s="13"/>
      <c r="AQ18" s="82"/>
      <c r="AR18" s="7"/>
      <c r="AS18" s="7"/>
      <c r="AT18" s="7"/>
      <c r="AU18" s="7"/>
      <c r="AV18" s="28"/>
      <c r="AW18" s="11"/>
      <c r="AX18" s="11"/>
      <c r="AY18" s="320"/>
      <c r="AZ18" s="13"/>
      <c r="BA18" s="82"/>
      <c r="BB18" s="7"/>
      <c r="BC18" s="7"/>
      <c r="BD18" s="7"/>
      <c r="BE18" s="7"/>
      <c r="BF18" s="28"/>
      <c r="BG18" s="11"/>
      <c r="BH18" s="11"/>
      <c r="BI18" s="320"/>
      <c r="BJ18" s="13"/>
      <c r="BK18" s="82"/>
      <c r="BL18" s="7"/>
      <c r="BM18" s="7"/>
      <c r="BN18" s="7"/>
      <c r="BO18" s="7"/>
      <c r="BP18" s="28"/>
      <c r="BQ18" s="11"/>
      <c r="BR18" s="11"/>
      <c r="BS18" s="320"/>
      <c r="BT18" s="13"/>
      <c r="BU18" s="82"/>
      <c r="BV18" s="7"/>
      <c r="BW18" s="7"/>
      <c r="BX18" s="7"/>
      <c r="BY18" s="7"/>
      <c r="BZ18" s="28"/>
      <c r="CA18" s="11"/>
      <c r="CB18" s="11"/>
      <c r="CC18" s="320"/>
      <c r="CD18" s="13"/>
      <c r="CE18" s="82"/>
      <c r="CF18" s="7"/>
      <c r="CG18" s="7"/>
      <c r="CH18" s="7"/>
      <c r="CI18" s="7"/>
      <c r="CJ18" s="28"/>
      <c r="CK18" s="11"/>
      <c r="CL18" s="11"/>
      <c r="CM18" s="320"/>
      <c r="CN18" s="13"/>
      <c r="CO18" s="82"/>
      <c r="CP18" s="7"/>
      <c r="CQ18" s="7"/>
      <c r="CR18" s="7"/>
      <c r="CS18" s="7"/>
      <c r="CT18" s="28"/>
      <c r="CU18" s="11"/>
      <c r="CV18" s="11"/>
      <c r="CW18" s="320"/>
      <c r="CX18" s="13"/>
      <c r="CY18" s="82"/>
      <c r="CZ18" s="7"/>
      <c r="DA18" s="7"/>
      <c r="DB18" s="7"/>
      <c r="DC18" s="7"/>
      <c r="DD18" s="28"/>
      <c r="DE18" s="11"/>
      <c r="DF18" s="11"/>
      <c r="DG18" s="440" t="s">
        <v>235</v>
      </c>
      <c r="DH18" s="13">
        <v>1</v>
      </c>
      <c r="DI18" s="82">
        <f t="shared" si="15"/>
        <v>8.3846123495758533</v>
      </c>
      <c r="DJ18" s="7"/>
      <c r="DK18" s="7"/>
      <c r="DL18" s="7">
        <f>35/DL32*100</f>
        <v>19.886363636363637</v>
      </c>
      <c r="DM18" s="7">
        <v>6.9</v>
      </c>
      <c r="DN18" s="28">
        <v>13</v>
      </c>
      <c r="DO18" s="11"/>
      <c r="DP18" s="11"/>
      <c r="DQ18" s="440" t="s">
        <v>235</v>
      </c>
      <c r="DR18" s="13">
        <v>1</v>
      </c>
      <c r="DS18" s="82">
        <f t="shared" si="16"/>
        <v>8.4838263095706985</v>
      </c>
      <c r="DT18" s="7"/>
      <c r="DU18" s="7"/>
      <c r="DV18" s="7">
        <v>20.47</v>
      </c>
      <c r="DW18" s="7">
        <v>6.9</v>
      </c>
      <c r="DX18" s="28">
        <v>13.5</v>
      </c>
      <c r="DY18" s="11"/>
      <c r="DZ18" s="11"/>
      <c r="EA18" s="440" t="s">
        <v>235</v>
      </c>
      <c r="EB18" s="13">
        <v>1</v>
      </c>
      <c r="EC18" s="82">
        <f t="shared" si="17"/>
        <v>7.9771067085131433</v>
      </c>
      <c r="ED18" s="7"/>
      <c r="EE18" s="7"/>
      <c r="EF18" s="7">
        <v>20.71</v>
      </c>
      <c r="EG18" s="7">
        <v>6.2</v>
      </c>
      <c r="EH18" s="28">
        <v>13.7</v>
      </c>
      <c r="EI18" s="11"/>
      <c r="EJ18" s="11"/>
      <c r="EK18" s="440"/>
      <c r="EL18" s="13"/>
      <c r="EM18" s="82"/>
      <c r="EN18" s="7"/>
      <c r="EO18" s="7"/>
      <c r="EP18" s="7"/>
      <c r="EQ18" s="7"/>
      <c r="ER18" s="28"/>
      <c r="ES18" s="11"/>
      <c r="ET18" s="11"/>
      <c r="EU18" s="332"/>
      <c r="FE18" s="332"/>
      <c r="FO18" s="332"/>
      <c r="FY18" s="332"/>
      <c r="GI18" s="332"/>
      <c r="GS18" s="332"/>
      <c r="HC18" s="332"/>
      <c r="HM18" s="332"/>
      <c r="HW18" s="332"/>
    </row>
    <row r="19" s="2" customFormat="true" x14ac:dyDescent="0.25">
      <c r="A19" s="320"/>
      <c r="B19" s="13"/>
      <c r="C19" s="82"/>
      <c r="D19" s="140"/>
      <c r="E19" s="140"/>
      <c r="F19" s="7"/>
      <c r="G19" s="7"/>
      <c r="H19" s="28"/>
      <c r="I19" s="11"/>
      <c r="J19" s="11"/>
      <c r="K19" s="320"/>
      <c r="L19" s="13"/>
      <c r="M19" s="82"/>
      <c r="N19" s="140"/>
      <c r="O19" s="140"/>
      <c r="P19" s="7"/>
      <c r="Q19" s="7"/>
      <c r="R19" s="28"/>
      <c r="S19" s="11"/>
      <c r="T19" s="11"/>
      <c r="U19" s="320"/>
      <c r="V19" s="13"/>
      <c r="W19" s="82"/>
      <c r="X19" s="140"/>
      <c r="Y19" s="140"/>
      <c r="Z19" s="7"/>
      <c r="AA19" s="7"/>
      <c r="AB19" s="28"/>
      <c r="AC19" s="11"/>
      <c r="AD19" s="11"/>
      <c r="AE19" s="320"/>
      <c r="AF19" s="13"/>
      <c r="AG19" s="82"/>
      <c r="AH19" s="140"/>
      <c r="AI19" s="140"/>
      <c r="AJ19" s="7"/>
      <c r="AK19" s="7"/>
      <c r="AL19" s="28"/>
      <c r="AM19" s="11"/>
      <c r="AN19" s="11"/>
      <c r="AO19" s="320"/>
      <c r="AP19" s="13"/>
      <c r="AQ19" s="82"/>
      <c r="AR19" s="140"/>
      <c r="AS19" s="140"/>
      <c r="AT19" s="7"/>
      <c r="AU19" s="7"/>
      <c r="AV19" s="28"/>
      <c r="AW19" s="11"/>
      <c r="AX19" s="11"/>
      <c r="AY19" s="320"/>
      <c r="AZ19" s="13"/>
      <c r="BA19" s="82"/>
      <c r="BB19" s="140"/>
      <c r="BC19" s="140"/>
      <c r="BD19" s="7"/>
      <c r="BE19" s="7"/>
      <c r="BF19" s="28"/>
      <c r="BG19" s="11"/>
      <c r="BH19" s="11"/>
      <c r="BI19" s="320"/>
      <c r="BJ19" s="13"/>
      <c r="BK19" s="82"/>
      <c r="BL19" s="140"/>
      <c r="BM19" s="140"/>
      <c r="BN19" s="7"/>
      <c r="BO19" s="7"/>
      <c r="BP19" s="28"/>
      <c r="BQ19" s="11"/>
      <c r="BR19" s="11"/>
      <c r="BS19" s="320"/>
      <c r="BT19" s="13"/>
      <c r="BU19" s="82"/>
      <c r="BV19" s="140"/>
      <c r="BW19" s="140"/>
      <c r="BX19" s="7"/>
      <c r="BY19" s="7"/>
      <c r="BZ19" s="28"/>
      <c r="CA19" s="11"/>
      <c r="CB19" s="11"/>
      <c r="CC19" s="320"/>
      <c r="CD19" s="13"/>
      <c r="CE19" s="82"/>
      <c r="CF19" s="140"/>
      <c r="CG19" s="140"/>
      <c r="CH19" s="7"/>
      <c r="CI19" s="7"/>
      <c r="CJ19" s="28"/>
      <c r="CK19" s="11"/>
      <c r="CL19" s="11"/>
      <c r="CM19" s="320"/>
      <c r="CN19" s="13"/>
      <c r="CO19" s="82"/>
      <c r="CP19" s="140"/>
      <c r="CQ19" s="140"/>
      <c r="CR19" s="7"/>
      <c r="CS19" s="7"/>
      <c r="CT19" s="28"/>
      <c r="CU19" s="11"/>
      <c r="CV19" s="11"/>
      <c r="CW19" s="320"/>
      <c r="CX19" s="13"/>
      <c r="CY19" s="82"/>
      <c r="CZ19" s="140"/>
      <c r="DA19" s="140"/>
      <c r="DB19" s="7"/>
      <c r="DC19" s="7"/>
      <c r="DD19" s="28"/>
      <c r="DE19" s="11"/>
      <c r="DF19" s="11"/>
      <c r="DG19" s="440" t="s">
        <v>236</v>
      </c>
      <c r="DH19" s="13">
        <v>1</v>
      </c>
      <c r="DI19" s="82">
        <f t="shared" si="15"/>
        <v>42.631603866640368</v>
      </c>
      <c r="DJ19" s="140"/>
      <c r="DK19" s="140"/>
      <c r="DL19" s="7">
        <f>5/DL32*100</f>
        <v>2.8409090909090908</v>
      </c>
      <c r="DM19" s="7">
        <v>47.1</v>
      </c>
      <c r="DN19" s="28">
        <v>29.8</v>
      </c>
      <c r="DO19" s="11"/>
      <c r="DP19" s="11"/>
      <c r="DQ19" s="440" t="s">
        <v>236</v>
      </c>
      <c r="DR19" s="13">
        <v>1</v>
      </c>
      <c r="DS19" s="82">
        <f t="shared" si="16"/>
        <v>43.588788893265054</v>
      </c>
      <c r="DT19" s="140"/>
      <c r="DU19" s="140"/>
      <c r="DV19" s="7">
        <v>1.17</v>
      </c>
      <c r="DW19" s="7">
        <v>48</v>
      </c>
      <c r="DX19" s="28">
        <v>31.4</v>
      </c>
      <c r="DY19" s="11"/>
      <c r="DZ19" s="11"/>
      <c r="EA19" s="440" t="s">
        <v>236</v>
      </c>
      <c r="EB19" s="13">
        <v>1</v>
      </c>
      <c r="EC19" s="82">
        <f t="shared" si="17"/>
        <v>50.087102785406032</v>
      </c>
      <c r="ED19" s="140"/>
      <c r="EE19" s="140"/>
      <c r="EF19" s="7">
        <v>3.55</v>
      </c>
      <c r="EG19" s="7">
        <v>54.9</v>
      </c>
      <c r="EH19" s="28">
        <v>36.9</v>
      </c>
      <c r="EI19" s="11"/>
      <c r="EJ19" s="11"/>
      <c r="EK19" s="440"/>
      <c r="EL19" s="13"/>
      <c r="EM19" s="82"/>
      <c r="EN19" s="140"/>
      <c r="EO19" s="140"/>
      <c r="EP19" s="7"/>
      <c r="EQ19" s="7"/>
      <c r="ER19" s="28"/>
      <c r="ES19" s="11"/>
      <c r="ET19" s="11"/>
      <c r="EU19" s="332"/>
      <c r="FE19" s="332"/>
      <c r="FO19" s="332"/>
      <c r="FY19" s="332"/>
      <c r="GI19" s="332"/>
      <c r="GS19" s="332"/>
      <c r="HC19" s="332"/>
      <c r="HM19" s="332"/>
      <c r="HW19" s="332"/>
    </row>
    <row r="20" s="2" customFormat="true" x14ac:dyDescent="0.25">
      <c r="A20" s="320"/>
      <c r="B20" s="6"/>
      <c r="C20" s="82"/>
      <c r="D20" s="140"/>
      <c r="E20" s="140"/>
      <c r="F20" s="140"/>
      <c r="G20" s="140"/>
      <c r="H20" s="141"/>
      <c r="I20" s="11"/>
      <c r="J20" s="11"/>
      <c r="K20" s="320"/>
      <c r="L20" s="6"/>
      <c r="M20" s="82"/>
      <c r="N20" s="140"/>
      <c r="O20" s="140"/>
      <c r="P20" s="140"/>
      <c r="Q20" s="140"/>
      <c r="R20" s="141"/>
      <c r="S20" s="11"/>
      <c r="T20" s="11"/>
      <c r="U20" s="320"/>
      <c r="V20" s="6"/>
      <c r="W20" s="82"/>
      <c r="X20" s="140"/>
      <c r="Y20" s="140"/>
      <c r="Z20" s="140"/>
      <c r="AA20" s="140"/>
      <c r="AB20" s="141"/>
      <c r="AC20" s="11"/>
      <c r="AD20" s="11"/>
      <c r="AE20" s="320"/>
      <c r="AF20" s="6"/>
      <c r="AG20" s="82"/>
      <c r="AH20" s="140"/>
      <c r="AI20" s="140"/>
      <c r="AJ20" s="140"/>
      <c r="AK20" s="140"/>
      <c r="AL20" s="141"/>
      <c r="AM20" s="11"/>
      <c r="AN20" s="11"/>
      <c r="AO20" s="320"/>
      <c r="AP20" s="6"/>
      <c r="AQ20" s="82"/>
      <c r="AR20" s="140"/>
      <c r="AS20" s="140"/>
      <c r="AT20" s="140"/>
      <c r="AU20" s="140"/>
      <c r="AV20" s="141"/>
      <c r="AW20" s="11"/>
      <c r="AX20" s="11"/>
      <c r="AY20" s="320"/>
      <c r="AZ20" s="6"/>
      <c r="BA20" s="82"/>
      <c r="BB20" s="140"/>
      <c r="BC20" s="140"/>
      <c r="BD20" s="140"/>
      <c r="BE20" s="140"/>
      <c r="BF20" s="141"/>
      <c r="BG20" s="11"/>
      <c r="BH20" s="11"/>
      <c r="BI20" s="320"/>
      <c r="BJ20" s="6"/>
      <c r="BK20" s="82"/>
      <c r="BL20" s="140"/>
      <c r="BM20" s="140"/>
      <c r="BN20" s="140"/>
      <c r="BO20" s="140"/>
      <c r="BP20" s="141"/>
      <c r="BQ20" s="11"/>
      <c r="BR20" s="11"/>
      <c r="BS20" s="320"/>
      <c r="BT20" s="6"/>
      <c r="BU20" s="82"/>
      <c r="BV20" s="140"/>
      <c r="BW20" s="140"/>
      <c r="BX20" s="140"/>
      <c r="BY20" s="140"/>
      <c r="BZ20" s="141"/>
      <c r="CA20" s="11"/>
      <c r="CB20" s="11"/>
      <c r="CC20" s="320"/>
      <c r="CD20" s="6"/>
      <c r="CE20" s="82"/>
      <c r="CF20" s="140"/>
      <c r="CG20" s="140"/>
      <c r="CH20" s="140"/>
      <c r="CI20" s="140"/>
      <c r="CJ20" s="141"/>
      <c r="CK20" s="11"/>
      <c r="CL20" s="11"/>
      <c r="CM20" s="320"/>
      <c r="CN20" s="6"/>
      <c r="CO20" s="82"/>
      <c r="CP20" s="140"/>
      <c r="CQ20" s="140"/>
      <c r="CR20" s="140"/>
      <c r="CS20" s="140"/>
      <c r="CT20" s="141"/>
      <c r="CU20" s="11"/>
      <c r="CV20" s="11"/>
      <c r="CW20" s="320"/>
      <c r="CX20" s="6"/>
      <c r="CY20" s="82"/>
      <c r="CZ20" s="140"/>
      <c r="DA20" s="140"/>
      <c r="DB20" s="140"/>
      <c r="DC20" s="140"/>
      <c r="DD20" s="141"/>
      <c r="DE20" s="11"/>
      <c r="DF20" s="11"/>
      <c r="DG20" s="440" t="s">
        <v>237</v>
      </c>
      <c r="DH20" s="6">
        <v>0.5</v>
      </c>
      <c r="DI20" s="82">
        <f t="shared" si="15"/>
        <v>6.6985993292562638</v>
      </c>
      <c r="DJ20" s="140"/>
      <c r="DK20" s="140"/>
      <c r="DL20" s="140">
        <f>1/DL32*100</f>
        <v>0.56818181818181823</v>
      </c>
      <c r="DM20" s="140">
        <v>7.2</v>
      </c>
      <c r="DN20" s="141">
        <v>5.6</v>
      </c>
      <c r="DO20" s="11"/>
      <c r="DP20" s="11"/>
      <c r="DQ20" s="440" t="s">
        <v>237</v>
      </c>
      <c r="DR20" s="6">
        <v>0.5</v>
      </c>
      <c r="DS20" s="82">
        <f t="shared" si="16"/>
        <v>6.7322331626624656</v>
      </c>
      <c r="DT20" s="140"/>
      <c r="DU20" s="140"/>
      <c r="DV20" s="140">
        <v>0.57999999999999996</v>
      </c>
      <c r="DW20" s="140">
        <v>7.3</v>
      </c>
      <c r="DX20" s="141">
        <v>5.3</v>
      </c>
      <c r="DY20" s="11"/>
      <c r="DZ20" s="11"/>
      <c r="EA20" s="440" t="s">
        <v>237</v>
      </c>
      <c r="EB20" s="6">
        <v>0.5</v>
      </c>
      <c r="EC20" s="82">
        <f t="shared" si="17"/>
        <v>4.9860533542565708</v>
      </c>
      <c r="ED20" s="140"/>
      <c r="EE20" s="140"/>
      <c r="EF20" s="140">
        <v>0</v>
      </c>
      <c r="EG20" s="140">
        <v>5.3</v>
      </c>
      <c r="EH20" s="141">
        <v>4.5</v>
      </c>
      <c r="EI20" s="11"/>
      <c r="EJ20" s="11"/>
      <c r="EK20" s="440"/>
      <c r="EL20" s="6"/>
      <c r="EM20" s="82"/>
      <c r="EN20" s="140"/>
      <c r="EO20" s="140"/>
      <c r="EP20" s="140"/>
      <c r="EQ20" s="140"/>
      <c r="ER20" s="141"/>
      <c r="ES20" s="11"/>
      <c r="ET20" s="11"/>
      <c r="EU20" s="332"/>
      <c r="FE20" s="332"/>
      <c r="FO20" s="332"/>
      <c r="FY20" s="332"/>
      <c r="GI20" s="332"/>
      <c r="GS20" s="332"/>
      <c r="HC20" s="332"/>
      <c r="HM20" s="332"/>
      <c r="HW20" s="332"/>
    </row>
    <row r="21" s="2" customFormat="true" x14ac:dyDescent="0.25">
      <c r="A21" s="320"/>
      <c r="B21" s="6"/>
      <c r="C21" s="140"/>
      <c r="D21" s="140"/>
      <c r="E21" s="140"/>
      <c r="F21" s="140"/>
      <c r="G21" s="140"/>
      <c r="H21" s="142"/>
      <c r="I21" s="11"/>
      <c r="J21" s="11"/>
      <c r="K21" s="320"/>
      <c r="L21" s="6"/>
      <c r="M21" s="140"/>
      <c r="N21" s="140"/>
      <c r="O21" s="140"/>
      <c r="P21" s="140"/>
      <c r="Q21" s="140"/>
      <c r="R21" s="142"/>
      <c r="S21" s="11"/>
      <c r="T21" s="11"/>
      <c r="U21" s="320"/>
      <c r="V21" s="6"/>
      <c r="W21" s="140"/>
      <c r="X21" s="140"/>
      <c r="Y21" s="140"/>
      <c r="Z21" s="140"/>
      <c r="AA21" s="140"/>
      <c r="AB21" s="142"/>
      <c r="AC21" s="11"/>
      <c r="AD21" s="11"/>
      <c r="AE21" s="320"/>
      <c r="AF21" s="6"/>
      <c r="AG21" s="140"/>
      <c r="AH21" s="140"/>
      <c r="AI21" s="140"/>
      <c r="AJ21" s="140"/>
      <c r="AK21" s="140"/>
      <c r="AL21" s="142"/>
      <c r="AM21" s="11"/>
      <c r="AN21" s="11"/>
      <c r="AO21" s="320"/>
      <c r="AP21" s="6"/>
      <c r="AQ21" s="140"/>
      <c r="AR21" s="140"/>
      <c r="AS21" s="140"/>
      <c r="AT21" s="140"/>
      <c r="AU21" s="140"/>
      <c r="AV21" s="142"/>
      <c r="AW21" s="11"/>
      <c r="AX21" s="11"/>
      <c r="AY21" s="320"/>
      <c r="AZ21" s="6"/>
      <c r="BA21" s="140"/>
      <c r="BB21" s="140"/>
      <c r="BC21" s="140"/>
      <c r="BD21" s="140"/>
      <c r="BE21" s="140"/>
      <c r="BF21" s="142"/>
      <c r="BG21" s="11"/>
      <c r="BH21" s="11"/>
      <c r="BI21" s="320"/>
      <c r="BJ21" s="6"/>
      <c r="BK21" s="140"/>
      <c r="BL21" s="140"/>
      <c r="BM21" s="140"/>
      <c r="BN21" s="140"/>
      <c r="BO21" s="140"/>
      <c r="BP21" s="142"/>
      <c r="BQ21" s="11"/>
      <c r="BR21" s="11"/>
      <c r="BS21" s="320"/>
      <c r="BT21" s="6"/>
      <c r="BU21" s="140"/>
      <c r="BV21" s="140"/>
      <c r="BW21" s="140"/>
      <c r="BX21" s="140"/>
      <c r="BY21" s="140"/>
      <c r="BZ21" s="142"/>
      <c r="CA21" s="11"/>
      <c r="CB21" s="11"/>
      <c r="CC21" s="320"/>
      <c r="CD21" s="6"/>
      <c r="CE21" s="140"/>
      <c r="CF21" s="140"/>
      <c r="CG21" s="140"/>
      <c r="CH21" s="140"/>
      <c r="CI21" s="140"/>
      <c r="CJ21" s="142"/>
      <c r="CK21" s="11"/>
      <c r="CL21" s="11"/>
      <c r="CM21" s="320"/>
      <c r="CN21" s="6"/>
      <c r="CO21" s="140"/>
      <c r="CP21" s="140"/>
      <c r="CQ21" s="140"/>
      <c r="CR21" s="140"/>
      <c r="CS21" s="140"/>
      <c r="CT21" s="142"/>
      <c r="CU21" s="11"/>
      <c r="CV21" s="11"/>
      <c r="CW21" s="320"/>
      <c r="CX21" s="6"/>
      <c r="CY21" s="140"/>
      <c r="CZ21" s="140"/>
      <c r="DA21" s="140"/>
      <c r="DB21" s="140"/>
      <c r="DC21" s="140"/>
      <c r="DD21" s="142"/>
      <c r="DE21" s="11"/>
      <c r="DF21" s="11"/>
      <c r="DG21" s="440" t="s">
        <v>238</v>
      </c>
      <c r="DH21" s="6">
        <v>0</v>
      </c>
      <c r="DI21" s="82">
        <f t="shared" si="15"/>
        <v>7.4099033339909246</v>
      </c>
      <c r="DJ21" s="140"/>
      <c r="DK21" s="140"/>
      <c r="DL21" s="140">
        <v>0</v>
      </c>
      <c r="DM21" s="140">
        <v>8.8000000000000007</v>
      </c>
      <c r="DN21" s="142">
        <v>2.4</v>
      </c>
      <c r="DO21" s="11"/>
      <c r="DP21" s="11"/>
      <c r="DQ21" s="440" t="s">
        <v>238</v>
      </c>
      <c r="DR21" s="6">
        <v>0</v>
      </c>
      <c r="DS21" s="82">
        <f t="shared" si="16"/>
        <v>7.1039779440724686</v>
      </c>
      <c r="DT21" s="140"/>
      <c r="DU21" s="140"/>
      <c r="DV21" s="140">
        <v>0</v>
      </c>
      <c r="DW21" s="140">
        <v>8.5</v>
      </c>
      <c r="DX21" s="142">
        <v>2</v>
      </c>
      <c r="DY21" s="11"/>
      <c r="DZ21" s="11"/>
      <c r="EA21" s="440" t="s">
        <v>238</v>
      </c>
      <c r="EB21" s="6">
        <v>0</v>
      </c>
      <c r="EC21" s="82">
        <f t="shared" si="17"/>
        <v>6.6703609258532763</v>
      </c>
      <c r="ED21" s="140"/>
      <c r="EE21" s="140"/>
      <c r="EF21" s="140">
        <v>0</v>
      </c>
      <c r="EG21" s="140">
        <v>7.9</v>
      </c>
      <c r="EH21" s="142">
        <v>2.2999999999999998</v>
      </c>
      <c r="EI21" s="11"/>
      <c r="EJ21" s="11"/>
      <c r="EK21" s="440"/>
      <c r="EL21" s="6"/>
      <c r="EM21" s="82"/>
      <c r="EN21" s="140"/>
      <c r="EO21" s="140"/>
      <c r="EP21" s="140"/>
      <c r="EQ21" s="140"/>
      <c r="ER21" s="142"/>
      <c r="ES21" s="11"/>
      <c r="ET21" s="11"/>
      <c r="EU21" s="332"/>
      <c r="FE21" s="332"/>
      <c r="FO21" s="332"/>
      <c r="FY21" s="332"/>
      <c r="GI21" s="332"/>
      <c r="GS21" s="332"/>
      <c r="HC21" s="332"/>
      <c r="HM21" s="332"/>
      <c r="HW21" s="332"/>
    </row>
    <row r="22" s="2" customFormat="true" x14ac:dyDescent="0.25">
      <c r="A22" s="320"/>
      <c r="B22" s="13"/>
      <c r="C22" s="7"/>
      <c r="D22" s="7"/>
      <c r="E22" s="7"/>
      <c r="F22" s="7"/>
      <c r="G22" s="7"/>
      <c r="H22" s="142"/>
      <c r="I22" s="11"/>
      <c r="J22" s="11"/>
      <c r="K22" s="320"/>
      <c r="L22" s="13"/>
      <c r="M22" s="7"/>
      <c r="N22" s="7"/>
      <c r="O22" s="7"/>
      <c r="P22" s="7"/>
      <c r="Q22" s="7"/>
      <c r="R22" s="142"/>
      <c r="S22" s="11"/>
      <c r="T22" s="11"/>
      <c r="U22" s="320"/>
      <c r="V22" s="13"/>
      <c r="W22" s="7"/>
      <c r="X22" s="7"/>
      <c r="Y22" s="7"/>
      <c r="Z22" s="7"/>
      <c r="AA22" s="7"/>
      <c r="AB22" s="142"/>
      <c r="AC22" s="11"/>
      <c r="AD22" s="11"/>
      <c r="AE22" s="320"/>
      <c r="AF22" s="13"/>
      <c r="AG22" s="7"/>
      <c r="AH22" s="7"/>
      <c r="AI22" s="7"/>
      <c r="AJ22" s="7"/>
      <c r="AK22" s="7"/>
      <c r="AL22" s="142"/>
      <c r="AM22" s="11"/>
      <c r="AN22" s="11"/>
      <c r="AO22" s="320"/>
      <c r="AP22" s="13"/>
      <c r="AQ22" s="7"/>
      <c r="AR22" s="7"/>
      <c r="AS22" s="7"/>
      <c r="AT22" s="7"/>
      <c r="AU22" s="7"/>
      <c r="AV22" s="142"/>
      <c r="AW22" s="11"/>
      <c r="AX22" s="11"/>
      <c r="AY22" s="320"/>
      <c r="AZ22" s="13"/>
      <c r="BA22" s="7"/>
      <c r="BB22" s="7"/>
      <c r="BC22" s="7"/>
      <c r="BD22" s="7"/>
      <c r="BE22" s="7"/>
      <c r="BF22" s="142"/>
      <c r="BG22" s="11"/>
      <c r="BH22" s="11"/>
      <c r="BI22" s="320"/>
      <c r="BJ22" s="13"/>
      <c r="BK22" s="7"/>
      <c r="BL22" s="7"/>
      <c r="BM22" s="7"/>
      <c r="BN22" s="7"/>
      <c r="BO22" s="7"/>
      <c r="BP22" s="142"/>
      <c r="BQ22" s="11"/>
      <c r="BR22" s="11"/>
      <c r="BS22" s="320"/>
      <c r="BT22" s="13"/>
      <c r="BU22" s="7"/>
      <c r="BV22" s="7"/>
      <c r="BW22" s="7"/>
      <c r="BX22" s="7"/>
      <c r="BY22" s="7"/>
      <c r="BZ22" s="142"/>
      <c r="CA22" s="11"/>
      <c r="CB22" s="11"/>
      <c r="CC22" s="320"/>
      <c r="CD22" s="13"/>
      <c r="CE22" s="7"/>
      <c r="CF22" s="7"/>
      <c r="CG22" s="7"/>
      <c r="CH22" s="7"/>
      <c r="CI22" s="7"/>
      <c r="CJ22" s="142"/>
      <c r="CK22" s="11"/>
      <c r="CL22" s="11"/>
      <c r="CM22" s="320"/>
      <c r="CN22" s="13"/>
      <c r="CO22" s="7"/>
      <c r="CP22" s="7"/>
      <c r="CQ22" s="7"/>
      <c r="CR22" s="7"/>
      <c r="CS22" s="7"/>
      <c r="CT22" s="142"/>
      <c r="CU22" s="11"/>
      <c r="CV22" s="11"/>
      <c r="CW22" s="320"/>
      <c r="CX22" s="13"/>
      <c r="CY22" s="7"/>
      <c r="CZ22" s="7"/>
      <c r="DA22" s="7"/>
      <c r="DB22" s="7"/>
      <c r="DC22" s="7"/>
      <c r="DD22" s="142"/>
      <c r="DE22" s="11"/>
      <c r="DF22" s="11"/>
      <c r="DG22" s="440" t="s">
        <v>239</v>
      </c>
      <c r="DH22" s="13">
        <v>0.5</v>
      </c>
      <c r="DI22" s="82">
        <f t="shared" si="15"/>
        <v>0.67054645886762665</v>
      </c>
      <c r="DJ22" s="7"/>
      <c r="DK22" s="7"/>
      <c r="DL22" s="7">
        <v>0</v>
      </c>
      <c r="DM22" s="7">
        <v>0.8</v>
      </c>
      <c r="DN22" s="142">
        <v>0.2</v>
      </c>
      <c r="DO22" s="11"/>
      <c r="DP22" s="11"/>
      <c r="DQ22" s="440" t="s">
        <v>239</v>
      </c>
      <c r="DR22" s="13">
        <v>0.5</v>
      </c>
      <c r="DS22" s="82">
        <f t="shared" si="16"/>
        <v>0.60813312327688052</v>
      </c>
      <c r="DT22" s="7"/>
      <c r="DU22" s="7"/>
      <c r="DV22" s="7">
        <v>0</v>
      </c>
      <c r="DW22" s="7">
        <v>0.7</v>
      </c>
      <c r="DX22" s="142">
        <v>0.3</v>
      </c>
      <c r="DY22" s="11"/>
      <c r="DZ22" s="11"/>
      <c r="EA22" s="440" t="s">
        <v>239</v>
      </c>
      <c r="EB22" s="13">
        <v>0.5</v>
      </c>
      <c r="EC22" s="82">
        <f t="shared" si="17"/>
        <v>0.59038838760298151</v>
      </c>
      <c r="ED22" s="7"/>
      <c r="EE22" s="7"/>
      <c r="EF22" s="7">
        <v>0</v>
      </c>
      <c r="EG22" s="7">
        <v>0.7</v>
      </c>
      <c r="EH22" s="142">
        <v>0.2</v>
      </c>
      <c r="EI22" s="11"/>
      <c r="EJ22" s="11"/>
      <c r="EK22" s="440"/>
      <c r="EL22" s="13"/>
      <c r="EM22" s="82"/>
      <c r="EN22" s="7"/>
      <c r="EO22" s="7"/>
      <c r="EP22" s="7"/>
      <c r="EQ22" s="7"/>
      <c r="ER22" s="142"/>
      <c r="ES22" s="11"/>
      <c r="ET22" s="11"/>
      <c r="EU22" s="332"/>
      <c r="FE22" s="332"/>
      <c r="FO22" s="332"/>
      <c r="FY22" s="332"/>
      <c r="GI22" s="332"/>
      <c r="GS22" s="332"/>
      <c r="HC22" s="332"/>
      <c r="HM22" s="332"/>
      <c r="HW22" s="332"/>
    </row>
    <row r="23" s="2" customFormat="true" x14ac:dyDescent="0.25">
      <c r="A23" s="320"/>
      <c r="B23" s="13"/>
      <c r="C23" s="7"/>
      <c r="D23" s="7"/>
      <c r="E23" s="7"/>
      <c r="F23" s="7"/>
      <c r="G23" s="7"/>
      <c r="H23" s="28"/>
      <c r="I23" s="11"/>
      <c r="J23" s="11"/>
      <c r="K23" s="320"/>
      <c r="L23" s="13"/>
      <c r="M23" s="7"/>
      <c r="N23" s="7"/>
      <c r="O23" s="7"/>
      <c r="P23" s="7"/>
      <c r="Q23" s="7"/>
      <c r="R23" s="28"/>
      <c r="S23" s="11"/>
      <c r="T23" s="11"/>
      <c r="U23" s="320"/>
      <c r="V23" s="13"/>
      <c r="W23" s="7"/>
      <c r="X23" s="7"/>
      <c r="Y23" s="7"/>
      <c r="Z23" s="7"/>
      <c r="AA23" s="7"/>
      <c r="AB23" s="28"/>
      <c r="AC23" s="11"/>
      <c r="AD23" s="11"/>
      <c r="AE23" s="320"/>
      <c r="AF23" s="13"/>
      <c r="AG23" s="7"/>
      <c r="AH23" s="7"/>
      <c r="AI23" s="7"/>
      <c r="AJ23" s="7"/>
      <c r="AK23" s="7"/>
      <c r="AL23" s="28"/>
      <c r="AM23" s="11"/>
      <c r="AN23" s="11"/>
      <c r="AO23" s="320"/>
      <c r="AP23" s="13"/>
      <c r="AQ23" s="7"/>
      <c r="AR23" s="7"/>
      <c r="AS23" s="7"/>
      <c r="AT23" s="7"/>
      <c r="AU23" s="7"/>
      <c r="AV23" s="28"/>
      <c r="AW23" s="11"/>
      <c r="AX23" s="11"/>
      <c r="AY23" s="320"/>
      <c r="AZ23" s="13"/>
      <c r="BA23" s="7"/>
      <c r="BB23" s="7"/>
      <c r="BC23" s="7"/>
      <c r="BD23" s="7"/>
      <c r="BE23" s="7"/>
      <c r="BF23" s="28"/>
      <c r="BG23" s="11"/>
      <c r="BH23" s="11"/>
      <c r="BI23" s="320"/>
      <c r="BJ23" s="13"/>
      <c r="BK23" s="7"/>
      <c r="BL23" s="7"/>
      <c r="BM23" s="7"/>
      <c r="BN23" s="7"/>
      <c r="BO23" s="7"/>
      <c r="BP23" s="28"/>
      <c r="BQ23" s="11"/>
      <c r="BR23" s="11"/>
      <c r="BS23" s="320"/>
      <c r="BT23" s="13"/>
      <c r="BU23" s="7"/>
      <c r="BV23" s="7"/>
      <c r="BW23" s="7"/>
      <c r="BX23" s="7"/>
      <c r="BY23" s="7"/>
      <c r="BZ23" s="28"/>
      <c r="CA23" s="11"/>
      <c r="CB23" s="11"/>
      <c r="CC23" s="320"/>
      <c r="CD23" s="13"/>
      <c r="CE23" s="7"/>
      <c r="CF23" s="7"/>
      <c r="CG23" s="7"/>
      <c r="CH23" s="7"/>
      <c r="CI23" s="7"/>
      <c r="CJ23" s="28"/>
      <c r="CK23" s="11"/>
      <c r="CL23" s="11"/>
      <c r="CM23" s="320"/>
      <c r="CN23" s="13"/>
      <c r="CO23" s="7"/>
      <c r="CP23" s="7"/>
      <c r="CQ23" s="7"/>
      <c r="CR23" s="7"/>
      <c r="CS23" s="7"/>
      <c r="CT23" s="28"/>
      <c r="CU23" s="11"/>
      <c r="CV23" s="11"/>
      <c r="CW23" s="320"/>
      <c r="CX23" s="13"/>
      <c r="CY23" s="7"/>
      <c r="CZ23" s="7"/>
      <c r="DA23" s="7"/>
      <c r="DB23" s="7"/>
      <c r="DC23" s="7"/>
      <c r="DD23" s="28"/>
      <c r="DE23" s="11"/>
      <c r="DF23" s="11"/>
      <c r="DG23" s="440"/>
      <c r="DH23" s="13"/>
      <c r="DI23" s="7"/>
      <c r="DJ23" s="7"/>
      <c r="DK23" s="7"/>
      <c r="DL23" s="7"/>
      <c r="DM23" s="7"/>
      <c r="DN23" s="28"/>
      <c r="DO23" s="11"/>
      <c r="DP23" s="11"/>
      <c r="DQ23" s="440"/>
      <c r="DR23" s="13"/>
      <c r="DS23" s="7"/>
      <c r="DT23" s="7"/>
      <c r="DU23" s="7"/>
      <c r="DV23" s="7"/>
      <c r="DW23" s="7"/>
      <c r="DX23" s="28"/>
      <c r="DY23" s="11"/>
      <c r="DZ23" s="11"/>
      <c r="EA23" s="440"/>
      <c r="EB23" s="13"/>
      <c r="EC23" s="7"/>
      <c r="ED23" s="7"/>
      <c r="EE23" s="7"/>
      <c r="EF23" s="7"/>
      <c r="EG23" s="7"/>
      <c r="EH23" s="28"/>
      <c r="EI23" s="11"/>
      <c r="EJ23" s="11"/>
      <c r="EK23" s="440"/>
      <c r="EL23" s="13"/>
      <c r="EM23" s="7"/>
      <c r="EN23" s="7"/>
      <c r="EO23" s="7"/>
      <c r="EP23" s="7"/>
      <c r="EQ23" s="7"/>
      <c r="ER23" s="28"/>
      <c r="ES23" s="11"/>
      <c r="ET23" s="11"/>
      <c r="EU23" s="332"/>
      <c r="FE23" s="332"/>
      <c r="FO23" s="332"/>
      <c r="FY23" s="332"/>
      <c r="GI23" s="332"/>
      <c r="GS23" s="332"/>
      <c r="HC23" s="332"/>
      <c r="HM23" s="332"/>
      <c r="HW23" s="332"/>
    </row>
    <row r="24" s="2" customFormat="true" x14ac:dyDescent="0.25">
      <c r="A24" s="320"/>
      <c r="B24" s="13"/>
      <c r="C24" s="7"/>
      <c r="D24" s="7"/>
      <c r="E24" s="7"/>
      <c r="F24" s="7"/>
      <c r="G24" s="7"/>
      <c r="H24" s="28"/>
      <c r="I24" s="11"/>
      <c r="J24" s="11"/>
      <c r="K24" s="320"/>
      <c r="L24" s="13"/>
      <c r="M24" s="7"/>
      <c r="N24" s="7"/>
      <c r="O24" s="7"/>
      <c r="P24" s="7"/>
      <c r="Q24" s="7"/>
      <c r="R24" s="28"/>
      <c r="S24" s="11"/>
      <c r="T24" s="11"/>
      <c r="U24" s="320"/>
      <c r="V24" s="13"/>
      <c r="W24" s="7"/>
      <c r="X24" s="7"/>
      <c r="Y24" s="7"/>
      <c r="Z24" s="7"/>
      <c r="AA24" s="7"/>
      <c r="AB24" s="28"/>
      <c r="AC24" s="11"/>
      <c r="AD24" s="11"/>
      <c r="AE24" s="320"/>
      <c r="AF24" s="13"/>
      <c r="AG24" s="7"/>
      <c r="AH24" s="7"/>
      <c r="AI24" s="7"/>
      <c r="AJ24" s="7"/>
      <c r="AK24" s="7"/>
      <c r="AL24" s="28"/>
      <c r="AM24" s="11"/>
      <c r="AN24" s="11"/>
      <c r="AO24" s="320"/>
      <c r="AP24" s="13"/>
      <c r="AQ24" s="7"/>
      <c r="AR24" s="7"/>
      <c r="AS24" s="7"/>
      <c r="AT24" s="7"/>
      <c r="AU24" s="7"/>
      <c r="AV24" s="28"/>
      <c r="AW24" s="11"/>
      <c r="AX24" s="11"/>
      <c r="AY24" s="320"/>
      <c r="AZ24" s="13"/>
      <c r="BA24" s="7"/>
      <c r="BB24" s="7"/>
      <c r="BC24" s="7"/>
      <c r="BD24" s="7"/>
      <c r="BE24" s="7"/>
      <c r="BF24" s="28"/>
      <c r="BG24" s="11"/>
      <c r="BH24" s="11"/>
      <c r="BI24" s="320"/>
      <c r="BJ24" s="13"/>
      <c r="BK24" s="7"/>
      <c r="BL24" s="7"/>
      <c r="BM24" s="7"/>
      <c r="BN24" s="7"/>
      <c r="BO24" s="7"/>
      <c r="BP24" s="28"/>
      <c r="BQ24" s="11"/>
      <c r="BR24" s="11"/>
      <c r="BS24" s="320"/>
      <c r="BT24" s="13"/>
      <c r="BU24" s="7"/>
      <c r="BV24" s="7"/>
      <c r="BW24" s="7"/>
      <c r="BX24" s="7"/>
      <c r="BY24" s="7"/>
      <c r="BZ24" s="28"/>
      <c r="CA24" s="11"/>
      <c r="CB24" s="11"/>
      <c r="CC24" s="320"/>
      <c r="CD24" s="13"/>
      <c r="CE24" s="7"/>
      <c r="CF24" s="7"/>
      <c r="CG24" s="7"/>
      <c r="CH24" s="7"/>
      <c r="CI24" s="7"/>
      <c r="CJ24" s="28"/>
      <c r="CK24" s="11"/>
      <c r="CL24" s="11"/>
      <c r="CM24" s="320"/>
      <c r="CN24" s="13"/>
      <c r="CO24" s="7"/>
      <c r="CP24" s="7"/>
      <c r="CQ24" s="7"/>
      <c r="CR24" s="7"/>
      <c r="CS24" s="7"/>
      <c r="CT24" s="28"/>
      <c r="CU24" s="11"/>
      <c r="CV24" s="11"/>
      <c r="CW24" s="320"/>
      <c r="CX24" s="13"/>
      <c r="CY24" s="7"/>
      <c r="CZ24" s="7"/>
      <c r="DA24" s="7"/>
      <c r="DB24" s="7"/>
      <c r="DC24" s="7"/>
      <c r="DD24" s="28"/>
      <c r="DE24" s="11"/>
      <c r="DF24" s="11"/>
      <c r="DG24" s="440"/>
      <c r="DH24" s="13"/>
      <c r="DI24" s="7"/>
      <c r="DJ24" s="7"/>
      <c r="DK24" s="7"/>
      <c r="DL24" s="7"/>
      <c r="DM24" s="7"/>
      <c r="DN24" s="28"/>
      <c r="DO24" s="11"/>
      <c r="DP24" s="11"/>
      <c r="DQ24" s="440"/>
      <c r="DR24" s="13"/>
      <c r="DS24" s="7"/>
      <c r="DT24" s="7"/>
      <c r="DU24" s="7"/>
      <c r="DV24" s="7"/>
      <c r="DW24" s="7"/>
      <c r="DX24" s="28"/>
      <c r="DY24" s="11"/>
      <c r="DZ24" s="11"/>
      <c r="EA24" s="440"/>
      <c r="EB24" s="13"/>
      <c r="EC24" s="7"/>
      <c r="ED24" s="7"/>
      <c r="EE24" s="7"/>
      <c r="EF24" s="7"/>
      <c r="EG24" s="7"/>
      <c r="EH24" s="28"/>
      <c r="EI24" s="11"/>
      <c r="EJ24" s="11"/>
      <c r="EK24" s="440"/>
      <c r="EL24" s="13"/>
      <c r="EM24" s="7"/>
      <c r="EN24" s="7"/>
      <c r="EO24" s="7"/>
      <c r="EP24" s="7"/>
      <c r="EQ24" s="7"/>
      <c r="ER24" s="28"/>
      <c r="ES24" s="11"/>
      <c r="ET24" s="11"/>
      <c r="EU24" s="332"/>
      <c r="FE24" s="332"/>
      <c r="FO24" s="332"/>
      <c r="FY24" s="332"/>
      <c r="GI24" s="332"/>
      <c r="GS24" s="332"/>
      <c r="HC24" s="332"/>
      <c r="HM24" s="332"/>
      <c r="HW24" s="332"/>
    </row>
    <row r="25" s="2" customFormat="true" x14ac:dyDescent="0.25">
      <c r="A25" s="320"/>
      <c r="B25" s="13"/>
      <c r="C25" s="7"/>
      <c r="D25" s="7"/>
      <c r="E25" s="7"/>
      <c r="F25" s="7"/>
      <c r="G25" s="7"/>
      <c r="H25" s="28"/>
      <c r="I25" s="11"/>
      <c r="J25" s="11"/>
      <c r="K25" s="320"/>
      <c r="L25" s="13"/>
      <c r="M25" s="7"/>
      <c r="N25" s="7"/>
      <c r="O25" s="7"/>
      <c r="P25" s="7"/>
      <c r="Q25" s="7"/>
      <c r="R25" s="28"/>
      <c r="S25" s="11"/>
      <c r="T25" s="11"/>
      <c r="U25" s="320"/>
      <c r="V25" s="13"/>
      <c r="W25" s="7"/>
      <c r="X25" s="7"/>
      <c r="Y25" s="7"/>
      <c r="Z25" s="7"/>
      <c r="AA25" s="7"/>
      <c r="AB25" s="28"/>
      <c r="AC25" s="11"/>
      <c r="AD25" s="11"/>
      <c r="AE25" s="320"/>
      <c r="AF25" s="13"/>
      <c r="AG25" s="7"/>
      <c r="AH25" s="7"/>
      <c r="AI25" s="7"/>
      <c r="AJ25" s="7"/>
      <c r="AK25" s="7"/>
      <c r="AL25" s="28"/>
      <c r="AM25" s="11"/>
      <c r="AN25" s="11"/>
      <c r="AO25" s="320"/>
      <c r="AP25" s="13"/>
      <c r="AQ25" s="7"/>
      <c r="AR25" s="7"/>
      <c r="AS25" s="7"/>
      <c r="AT25" s="7"/>
      <c r="AU25" s="7"/>
      <c r="AV25" s="28"/>
      <c r="AW25" s="11"/>
      <c r="AX25" s="11"/>
      <c r="AY25" s="320"/>
      <c r="AZ25" s="13"/>
      <c r="BA25" s="7"/>
      <c r="BB25" s="7"/>
      <c r="BC25" s="7"/>
      <c r="BD25" s="7"/>
      <c r="BE25" s="7"/>
      <c r="BF25" s="28"/>
      <c r="BG25" s="11"/>
      <c r="BH25" s="11"/>
      <c r="BI25" s="320"/>
      <c r="BJ25" s="13"/>
      <c r="BK25" s="7"/>
      <c r="BL25" s="7"/>
      <c r="BM25" s="7"/>
      <c r="BN25" s="7"/>
      <c r="BO25" s="7"/>
      <c r="BP25" s="28"/>
      <c r="BQ25" s="11"/>
      <c r="BR25" s="11"/>
      <c r="BS25" s="320"/>
      <c r="BT25" s="13"/>
      <c r="BU25" s="7"/>
      <c r="BV25" s="7"/>
      <c r="BW25" s="7"/>
      <c r="BX25" s="7"/>
      <c r="BY25" s="7"/>
      <c r="BZ25" s="28"/>
      <c r="CA25" s="11"/>
      <c r="CB25" s="11"/>
      <c r="CC25" s="320"/>
      <c r="CD25" s="13"/>
      <c r="CE25" s="7"/>
      <c r="CF25" s="7"/>
      <c r="CG25" s="7"/>
      <c r="CH25" s="7"/>
      <c r="CI25" s="7"/>
      <c r="CJ25" s="28"/>
      <c r="CK25" s="11"/>
      <c r="CL25" s="11"/>
      <c r="CM25" s="320"/>
      <c r="CN25" s="13"/>
      <c r="CO25" s="7"/>
      <c r="CP25" s="7"/>
      <c r="CQ25" s="7"/>
      <c r="CR25" s="7"/>
      <c r="CS25" s="7"/>
      <c r="CT25" s="28"/>
      <c r="CU25" s="11"/>
      <c r="CV25" s="11"/>
      <c r="CW25" s="320"/>
      <c r="CX25" s="13"/>
      <c r="CY25" s="7"/>
      <c r="CZ25" s="7"/>
      <c r="DA25" s="7"/>
      <c r="DB25" s="7"/>
      <c r="DC25" s="7"/>
      <c r="DD25" s="28"/>
      <c r="DE25" s="11"/>
      <c r="DF25" s="11"/>
      <c r="DG25" s="320"/>
      <c r="DH25" s="13"/>
      <c r="DI25" s="7"/>
      <c r="DJ25" s="7"/>
      <c r="DK25" s="7"/>
      <c r="DL25" s="7"/>
      <c r="DM25" s="7"/>
      <c r="DN25" s="28"/>
      <c r="DO25" s="11"/>
      <c r="DP25" s="11"/>
      <c r="DQ25" s="320"/>
      <c r="DR25" s="13"/>
      <c r="DS25" s="7"/>
      <c r="DT25" s="7"/>
      <c r="DU25" s="7"/>
      <c r="DV25" s="7"/>
      <c r="DW25" s="7"/>
      <c r="DX25" s="28"/>
      <c r="DY25" s="11"/>
      <c r="DZ25" s="11"/>
      <c r="EA25" s="320"/>
      <c r="EB25" s="13"/>
      <c r="EC25" s="7"/>
      <c r="ED25" s="7"/>
      <c r="EE25" s="7"/>
      <c r="EF25" s="7"/>
      <c r="EG25" s="7"/>
      <c r="EH25" s="28"/>
      <c r="EI25" s="11"/>
      <c r="EJ25" s="11"/>
      <c r="EK25" s="320"/>
      <c r="EL25" s="13"/>
      <c r="EM25" s="7"/>
      <c r="EN25" s="7"/>
      <c r="EO25" s="7"/>
      <c r="EP25" s="7"/>
      <c r="EQ25" s="7"/>
      <c r="ER25" s="28"/>
      <c r="ES25" s="11"/>
      <c r="ET25" s="11"/>
      <c r="EU25" s="332"/>
      <c r="FE25" s="332"/>
      <c r="FO25" s="332"/>
      <c r="FY25" s="332"/>
      <c r="GI25" s="332"/>
      <c r="GS25" s="332"/>
      <c r="HC25" s="332"/>
      <c r="HM25" s="332"/>
      <c r="HW25" s="332"/>
    </row>
    <row r="26" s="2" customFormat="true" x14ac:dyDescent="0.25">
      <c r="A26" s="320"/>
      <c r="B26" s="13"/>
      <c r="C26" s="7"/>
      <c r="D26" s="7"/>
      <c r="E26" s="7"/>
      <c r="F26" s="7"/>
      <c r="G26" s="7"/>
      <c r="H26" s="28"/>
      <c r="I26" s="11"/>
      <c r="J26" s="11"/>
      <c r="K26" s="320"/>
      <c r="L26" s="13"/>
      <c r="M26" s="7"/>
      <c r="N26" s="7"/>
      <c r="O26" s="7"/>
      <c r="P26" s="7"/>
      <c r="Q26" s="7"/>
      <c r="R26" s="28"/>
      <c r="S26" s="11"/>
      <c r="T26" s="11"/>
      <c r="U26" s="320"/>
      <c r="V26" s="13"/>
      <c r="W26" s="7"/>
      <c r="X26" s="7"/>
      <c r="Y26" s="7"/>
      <c r="Z26" s="7"/>
      <c r="AA26" s="7"/>
      <c r="AB26" s="28"/>
      <c r="AC26" s="11"/>
      <c r="AD26" s="11"/>
      <c r="AE26" s="320"/>
      <c r="AF26" s="13"/>
      <c r="AG26" s="7"/>
      <c r="AH26" s="7"/>
      <c r="AI26" s="7"/>
      <c r="AJ26" s="7"/>
      <c r="AK26" s="7"/>
      <c r="AL26" s="28"/>
      <c r="AM26" s="11"/>
      <c r="AN26" s="11"/>
      <c r="AO26" s="320"/>
      <c r="AP26" s="13"/>
      <c r="AQ26" s="7"/>
      <c r="AR26" s="7"/>
      <c r="AS26" s="7"/>
      <c r="AT26" s="7"/>
      <c r="AU26" s="7"/>
      <c r="AV26" s="28"/>
      <c r="AW26" s="11"/>
      <c r="AX26" s="11"/>
      <c r="AY26" s="320"/>
      <c r="AZ26" s="13"/>
      <c r="BA26" s="7"/>
      <c r="BB26" s="7"/>
      <c r="BC26" s="7"/>
      <c r="BD26" s="7"/>
      <c r="BE26" s="7"/>
      <c r="BF26" s="28"/>
      <c r="BG26" s="11"/>
      <c r="BH26" s="11"/>
      <c r="BI26" s="320"/>
      <c r="BJ26" s="13"/>
      <c r="BK26" s="7"/>
      <c r="BL26" s="7"/>
      <c r="BM26" s="7"/>
      <c r="BN26" s="7"/>
      <c r="BO26" s="7"/>
      <c r="BP26" s="28"/>
      <c r="BQ26" s="11"/>
      <c r="BR26" s="11"/>
      <c r="BS26" s="320"/>
      <c r="BT26" s="13"/>
      <c r="BU26" s="7"/>
      <c r="BV26" s="7"/>
      <c r="BW26" s="7"/>
      <c r="BX26" s="7"/>
      <c r="BY26" s="7"/>
      <c r="BZ26" s="28"/>
      <c r="CA26" s="11"/>
      <c r="CB26" s="11"/>
      <c r="CC26" s="320"/>
      <c r="CD26" s="13"/>
      <c r="CE26" s="7"/>
      <c r="CF26" s="7"/>
      <c r="CG26" s="7"/>
      <c r="CH26" s="7"/>
      <c r="CI26" s="7"/>
      <c r="CJ26" s="28"/>
      <c r="CK26" s="11"/>
      <c r="CL26" s="11"/>
      <c r="CM26" s="320"/>
      <c r="CN26" s="13"/>
      <c r="CO26" s="7"/>
      <c r="CP26" s="7"/>
      <c r="CQ26" s="7"/>
      <c r="CR26" s="7"/>
      <c r="CS26" s="7"/>
      <c r="CT26" s="28"/>
      <c r="CU26" s="11"/>
      <c r="CV26" s="11"/>
      <c r="CW26" s="320"/>
      <c r="CX26" s="13"/>
      <c r="CY26" s="7"/>
      <c r="CZ26" s="7"/>
      <c r="DA26" s="7"/>
      <c r="DB26" s="7"/>
      <c r="DC26" s="7"/>
      <c r="DD26" s="28"/>
      <c r="DE26" s="11"/>
      <c r="DF26" s="11"/>
      <c r="DG26" s="320"/>
      <c r="DH26" s="13"/>
      <c r="DI26" s="7"/>
      <c r="DJ26" s="7"/>
      <c r="DK26" s="7"/>
      <c r="DL26" s="7"/>
      <c r="DM26" s="7"/>
      <c r="DN26" s="28"/>
      <c r="DO26" s="11"/>
      <c r="DP26" s="11"/>
      <c r="DQ26" s="320"/>
      <c r="DR26" s="13"/>
      <c r="DS26" s="7"/>
      <c r="DT26" s="7"/>
      <c r="DU26" s="7"/>
      <c r="DV26" s="7"/>
      <c r="DW26" s="7"/>
      <c r="DX26" s="28"/>
      <c r="DY26" s="11"/>
      <c r="DZ26" s="11"/>
      <c r="EA26" s="320"/>
      <c r="EB26" s="13"/>
      <c r="EC26" s="7"/>
      <c r="ED26" s="7"/>
      <c r="EE26" s="7"/>
      <c r="EF26" s="7"/>
      <c r="EG26" s="7"/>
      <c r="EH26" s="28"/>
      <c r="EI26" s="11"/>
      <c r="EJ26" s="11"/>
      <c r="EK26" s="320"/>
      <c r="EL26" s="13"/>
      <c r="EM26" s="7"/>
      <c r="EN26" s="7"/>
      <c r="EO26" s="7"/>
      <c r="EP26" s="7"/>
      <c r="EQ26" s="7"/>
      <c r="ER26" s="28"/>
      <c r="ES26" s="11"/>
      <c r="ET26" s="11"/>
      <c r="EU26" s="332"/>
      <c r="FE26" s="332"/>
      <c r="FO26" s="332"/>
      <c r="FY26" s="332"/>
      <c r="GI26" s="332"/>
      <c r="GS26" s="332"/>
      <c r="HC26" s="332"/>
      <c r="HM26" s="332"/>
      <c r="HW26" s="332"/>
    </row>
    <row r="27" s="2" customFormat="true" ht="83.25" customHeight="true" x14ac:dyDescent="0.25">
      <c r="A27" s="321" t="s">
        <v>12</v>
      </c>
      <c r="B27" s="590" t="s">
        <v>197</v>
      </c>
      <c r="C27" s="590"/>
      <c r="D27" s="590"/>
      <c r="E27" s="590"/>
      <c r="F27" s="590"/>
      <c r="G27" s="590"/>
      <c r="H27" s="608"/>
      <c r="I27" s="11"/>
      <c r="J27" s="11"/>
      <c r="K27" s="321" t="s">
        <v>12</v>
      </c>
      <c r="L27" s="590" t="s">
        <v>197</v>
      </c>
      <c r="M27" s="590"/>
      <c r="N27" s="590"/>
      <c r="O27" s="590"/>
      <c r="P27" s="590"/>
      <c r="Q27" s="590"/>
      <c r="R27" s="608"/>
      <c r="S27" s="11"/>
      <c r="T27" s="11"/>
      <c r="U27" s="321" t="s">
        <v>12</v>
      </c>
      <c r="V27" s="590" t="s">
        <v>197</v>
      </c>
      <c r="W27" s="590"/>
      <c r="X27" s="590"/>
      <c r="Y27" s="590"/>
      <c r="Z27" s="590"/>
      <c r="AA27" s="590"/>
      <c r="AB27" s="608"/>
      <c r="AC27" s="11"/>
      <c r="AD27" s="11"/>
      <c r="AE27" s="321" t="s">
        <v>12</v>
      </c>
      <c r="AF27" s="590" t="s">
        <v>197</v>
      </c>
      <c r="AG27" s="590"/>
      <c r="AH27" s="590"/>
      <c r="AI27" s="590"/>
      <c r="AJ27" s="590"/>
      <c r="AK27" s="590"/>
      <c r="AL27" s="608"/>
      <c r="AM27" s="11"/>
      <c r="AN27" s="11"/>
      <c r="AO27" s="321" t="s">
        <v>12</v>
      </c>
      <c r="AP27" s="603" t="s">
        <v>198</v>
      </c>
      <c r="AQ27" s="604"/>
      <c r="AR27" s="604"/>
      <c r="AS27" s="604"/>
      <c r="AT27" s="604"/>
      <c r="AU27" s="604"/>
      <c r="AV27" s="605"/>
      <c r="AW27" s="11"/>
      <c r="AX27" s="11"/>
      <c r="AY27" s="321" t="s">
        <v>12</v>
      </c>
      <c r="AZ27" s="603" t="s">
        <v>197</v>
      </c>
      <c r="BA27" s="604"/>
      <c r="BB27" s="604"/>
      <c r="BC27" s="604"/>
      <c r="BD27" s="604"/>
      <c r="BE27" s="604"/>
      <c r="BF27" s="605"/>
      <c r="BG27" s="11"/>
      <c r="BH27" s="11"/>
      <c r="BI27" s="321" t="s">
        <v>12</v>
      </c>
      <c r="BJ27" s="590" t="s">
        <v>197</v>
      </c>
      <c r="BK27" s="590"/>
      <c r="BL27" s="590"/>
      <c r="BM27" s="590"/>
      <c r="BN27" s="590"/>
      <c r="BO27" s="590"/>
      <c r="BP27" s="608"/>
      <c r="BQ27" s="11"/>
      <c r="BR27" s="11"/>
      <c r="BS27" s="321" t="s">
        <v>12</v>
      </c>
      <c r="BT27" s="590" t="s">
        <v>197</v>
      </c>
      <c r="BU27" s="590"/>
      <c r="BV27" s="590"/>
      <c r="BW27" s="590"/>
      <c r="BX27" s="590"/>
      <c r="BY27" s="590"/>
      <c r="BZ27" s="608"/>
      <c r="CA27" s="11"/>
      <c r="CB27" s="11"/>
      <c r="CC27" s="321" t="s">
        <v>12</v>
      </c>
      <c r="CD27" s="590" t="s">
        <v>197</v>
      </c>
      <c r="CE27" s="590"/>
      <c r="CF27" s="590"/>
      <c r="CG27" s="590"/>
      <c r="CH27" s="590"/>
      <c r="CI27" s="590"/>
      <c r="CJ27" s="608"/>
      <c r="CK27" s="11"/>
      <c r="CL27" s="11"/>
      <c r="CM27" s="321" t="s">
        <v>12</v>
      </c>
      <c r="CN27" s="590" t="s">
        <v>197</v>
      </c>
      <c r="CO27" s="590"/>
      <c r="CP27" s="590"/>
      <c r="CQ27" s="590"/>
      <c r="CR27" s="590"/>
      <c r="CS27" s="590"/>
      <c r="CT27" s="608"/>
      <c r="CU27" s="11"/>
      <c r="CV27" s="11"/>
      <c r="CW27" s="321" t="s">
        <v>12</v>
      </c>
      <c r="CX27" s="590" t="s">
        <v>199</v>
      </c>
      <c r="CY27" s="591"/>
      <c r="CZ27" s="591"/>
      <c r="DA27" s="591"/>
      <c r="DB27" s="591"/>
      <c r="DC27" s="591"/>
      <c r="DD27" s="592"/>
      <c r="DE27" s="11"/>
      <c r="DF27" s="11"/>
      <c r="DG27" s="321" t="s">
        <v>12</v>
      </c>
      <c r="DH27" s="590"/>
      <c r="DI27" s="591"/>
      <c r="DJ27" s="591"/>
      <c r="DK27" s="591"/>
      <c r="DL27" s="591"/>
      <c r="DM27" s="591"/>
      <c r="DN27" s="592"/>
      <c r="DO27" s="11"/>
      <c r="DP27" s="11"/>
      <c r="DQ27" s="321" t="s">
        <v>12</v>
      </c>
      <c r="DR27" s="590"/>
      <c r="DS27" s="591"/>
      <c r="DT27" s="591"/>
      <c r="DU27" s="591"/>
      <c r="DV27" s="591"/>
      <c r="DW27" s="591"/>
      <c r="DX27" s="592"/>
      <c r="DY27" s="11"/>
      <c r="DZ27" s="11"/>
      <c r="EA27" s="321" t="s">
        <v>12</v>
      </c>
      <c r="EB27" s="590"/>
      <c r="EC27" s="591"/>
      <c r="ED27" s="591"/>
      <c r="EE27" s="591"/>
      <c r="EF27" s="591"/>
      <c r="EG27" s="591"/>
      <c r="EH27" s="592"/>
      <c r="EI27" s="11"/>
      <c r="EJ27" s="11"/>
      <c r="EK27" s="321" t="s">
        <v>12</v>
      </c>
      <c r="EL27" s="603" t="s">
        <v>256</v>
      </c>
      <c r="EM27" s="604"/>
      <c r="EN27" s="604"/>
      <c r="EO27" s="604"/>
      <c r="EP27" s="604"/>
      <c r="EQ27" s="604"/>
      <c r="ER27" s="605"/>
      <c r="ES27" s="11"/>
      <c r="ET27" s="11"/>
      <c r="EU27" s="332"/>
      <c r="FE27" s="332"/>
      <c r="FO27" s="332"/>
      <c r="FY27" s="332"/>
      <c r="GI27" s="332"/>
      <c r="GS27" s="332"/>
      <c r="HC27" s="332"/>
      <c r="HM27" s="332"/>
      <c r="HW27" s="332"/>
    </row>
    <row r="28" s="2" customFormat="true" ht="15.75" customHeight="true" x14ac:dyDescent="0.25">
      <c r="A28" s="321"/>
      <c r="B28" s="137" t="s">
        <v>139</v>
      </c>
      <c r="C28" s="266"/>
      <c r="D28" s="266"/>
      <c r="E28" s="266"/>
      <c r="F28" s="266"/>
      <c r="G28" s="266"/>
      <c r="H28" s="263"/>
      <c r="I28" s="11"/>
      <c r="J28" s="11"/>
      <c r="K28" s="321"/>
      <c r="L28" s="137" t="s">
        <v>139</v>
      </c>
      <c r="M28" s="266"/>
      <c r="N28" s="266"/>
      <c r="O28" s="266"/>
      <c r="P28" s="266"/>
      <c r="Q28" s="266"/>
      <c r="R28" s="263"/>
      <c r="S28" s="11"/>
      <c r="T28" s="11"/>
      <c r="U28" s="321"/>
      <c r="V28" s="137" t="s">
        <v>139</v>
      </c>
      <c r="W28" s="266"/>
      <c r="X28" s="266"/>
      <c r="Y28" s="266"/>
      <c r="Z28" s="266"/>
      <c r="AA28" s="266"/>
      <c r="AB28" s="263"/>
      <c r="AC28" s="11"/>
      <c r="AD28" s="11"/>
      <c r="AE28" s="321"/>
      <c r="AF28" s="137" t="s">
        <v>139</v>
      </c>
      <c r="AG28" s="266"/>
      <c r="AH28" s="266"/>
      <c r="AI28" s="266"/>
      <c r="AJ28" s="266"/>
      <c r="AK28" s="266"/>
      <c r="AL28" s="263"/>
      <c r="AM28" s="11"/>
      <c r="AN28" s="11"/>
      <c r="AO28" s="321"/>
      <c r="AP28" s="137" t="s">
        <v>139</v>
      </c>
      <c r="AQ28" s="262"/>
      <c r="AR28" s="262"/>
      <c r="AS28" s="262"/>
      <c r="AT28" s="262"/>
      <c r="AU28" s="262"/>
      <c r="AV28" s="261"/>
      <c r="AW28" s="11"/>
      <c r="AX28" s="11"/>
      <c r="AY28" s="321"/>
      <c r="AZ28" s="137" t="s">
        <v>139</v>
      </c>
      <c r="BA28" s="90"/>
      <c r="BB28" s="90"/>
      <c r="BC28" s="90"/>
      <c r="BD28" s="90"/>
      <c r="BE28" s="90"/>
      <c r="BF28" s="260"/>
      <c r="BG28" s="11"/>
      <c r="BH28" s="11"/>
      <c r="BI28" s="321"/>
      <c r="BJ28" s="137" t="s">
        <v>139</v>
      </c>
      <c r="BK28" s="266"/>
      <c r="BL28" s="266"/>
      <c r="BM28" s="266"/>
      <c r="BN28" s="266"/>
      <c r="BO28" s="266"/>
      <c r="BP28" s="263"/>
      <c r="BQ28" s="11"/>
      <c r="BR28" s="11"/>
      <c r="BS28" s="321"/>
      <c r="BT28" s="137" t="s">
        <v>139</v>
      </c>
      <c r="BU28" s="266"/>
      <c r="BV28" s="266"/>
      <c r="BW28" s="266"/>
      <c r="BX28" s="266"/>
      <c r="BY28" s="266"/>
      <c r="BZ28" s="263"/>
      <c r="CA28" s="11"/>
      <c r="CB28" s="11"/>
      <c r="CC28" s="321"/>
      <c r="CD28" s="137" t="s">
        <v>139</v>
      </c>
      <c r="CE28" s="266"/>
      <c r="CF28" s="266"/>
      <c r="CG28" s="266"/>
      <c r="CH28" s="266"/>
      <c r="CI28" s="266"/>
      <c r="CJ28" s="263"/>
      <c r="CK28" s="11"/>
      <c r="CL28" s="11"/>
      <c r="CM28" s="321"/>
      <c r="CN28" s="137" t="s">
        <v>139</v>
      </c>
      <c r="CO28" s="266"/>
      <c r="CP28" s="266"/>
      <c r="CQ28" s="266"/>
      <c r="CR28" s="266"/>
      <c r="CS28" s="266"/>
      <c r="CT28" s="263"/>
      <c r="CU28" s="11"/>
      <c r="CV28" s="11"/>
      <c r="CW28" s="321"/>
      <c r="CX28" s="137" t="s">
        <v>139</v>
      </c>
      <c r="CY28" s="267"/>
      <c r="CZ28" s="267"/>
      <c r="DA28" s="267"/>
      <c r="DB28" s="267"/>
      <c r="DC28" s="267"/>
      <c r="DD28" s="268"/>
      <c r="DE28" s="11"/>
      <c r="DF28" s="11"/>
      <c r="DG28" s="321"/>
      <c r="DH28" s="137" t="s">
        <v>139</v>
      </c>
      <c r="DI28" s="90" t="s">
        <v>200</v>
      </c>
      <c r="DJ28" s="90"/>
      <c r="DK28" s="90"/>
      <c r="DL28" s="90" t="s">
        <v>200</v>
      </c>
      <c r="DM28" s="90" t="s">
        <v>200</v>
      </c>
      <c r="DN28" s="260" t="s">
        <v>200</v>
      </c>
      <c r="DO28" s="11"/>
      <c r="DP28" s="11"/>
      <c r="DQ28" s="321"/>
      <c r="DR28" s="137" t="s">
        <v>139</v>
      </c>
      <c r="DS28" s="90" t="s">
        <v>200</v>
      </c>
      <c r="DT28" s="90"/>
      <c r="DU28" s="90"/>
      <c r="DV28" s="90" t="s">
        <v>200</v>
      </c>
      <c r="DW28" s="90" t="s">
        <v>200</v>
      </c>
      <c r="DX28" s="260" t="s">
        <v>200</v>
      </c>
      <c r="DY28" s="11"/>
      <c r="DZ28" s="11"/>
      <c r="EA28" s="321"/>
      <c r="EB28" s="137" t="s">
        <v>139</v>
      </c>
      <c r="EC28" s="90" t="s">
        <v>200</v>
      </c>
      <c r="ED28" s="90"/>
      <c r="EE28" s="90"/>
      <c r="EF28" s="90" t="s">
        <v>200</v>
      </c>
      <c r="EG28" s="90" t="s">
        <v>200</v>
      </c>
      <c r="EH28" s="260" t="s">
        <v>200</v>
      </c>
      <c r="EI28" s="11"/>
      <c r="EJ28" s="11"/>
      <c r="EK28" s="321"/>
      <c r="EL28" s="137" t="s">
        <v>139</v>
      </c>
      <c r="EM28" s="90"/>
      <c r="EN28" s="90"/>
      <c r="EO28" s="90"/>
      <c r="EP28" s="90"/>
      <c r="EQ28" s="90"/>
      <c r="ER28" s="260"/>
      <c r="ES28" s="11"/>
      <c r="ET28" s="11"/>
      <c r="EU28" s="332"/>
      <c r="FE28" s="332"/>
      <c r="FO28" s="332"/>
      <c r="FY28" s="332"/>
      <c r="GI28" s="332"/>
      <c r="GS28" s="332"/>
      <c r="HC28" s="332"/>
      <c r="HM28" s="332"/>
      <c r="HW28" s="332"/>
    </row>
    <row r="29" s="2" customFormat="true" ht="15.75" customHeight="true" x14ac:dyDescent="0.25">
      <c r="A29" s="321"/>
      <c r="B29" s="137" t="s">
        <v>115</v>
      </c>
      <c r="C29" s="90"/>
      <c r="D29" s="90"/>
      <c r="E29" s="90"/>
      <c r="F29" s="90"/>
      <c r="G29" s="90"/>
      <c r="H29" s="260"/>
      <c r="I29" s="11"/>
      <c r="J29" s="11"/>
      <c r="K29" s="321"/>
      <c r="L29" s="137" t="s">
        <v>115</v>
      </c>
      <c r="M29" s="143"/>
      <c r="N29" s="90"/>
      <c r="O29" s="90"/>
      <c r="P29" s="90"/>
      <c r="Q29" s="90"/>
      <c r="R29" s="260"/>
      <c r="S29" s="11"/>
      <c r="T29" s="11"/>
      <c r="U29" s="321"/>
      <c r="V29" s="137" t="s">
        <v>115</v>
      </c>
      <c r="W29" s="143"/>
      <c r="X29" s="90"/>
      <c r="Y29" s="90"/>
      <c r="Z29" s="90"/>
      <c r="AA29" s="90"/>
      <c r="AB29" s="260"/>
      <c r="AC29" s="11"/>
      <c r="AD29" s="11"/>
      <c r="AE29" s="321"/>
      <c r="AF29" s="137" t="s">
        <v>115</v>
      </c>
      <c r="AG29" s="143"/>
      <c r="AH29" s="90"/>
      <c r="AI29" s="90"/>
      <c r="AJ29" s="90"/>
      <c r="AK29" s="90"/>
      <c r="AL29" s="260"/>
      <c r="AM29" s="11"/>
      <c r="AN29" s="11"/>
      <c r="AO29" s="321"/>
      <c r="AP29" s="137" t="s">
        <v>115</v>
      </c>
      <c r="AQ29" s="143" t="s">
        <v>200</v>
      </c>
      <c r="AR29" s="90" t="s">
        <v>200</v>
      </c>
      <c r="AS29" s="90" t="s">
        <v>200</v>
      </c>
      <c r="AT29" s="90"/>
      <c r="AU29" s="90" t="s">
        <v>200</v>
      </c>
      <c r="AV29" s="260"/>
      <c r="AW29" s="11"/>
      <c r="AX29" s="11"/>
      <c r="AY29" s="321"/>
      <c r="AZ29" s="137" t="s">
        <v>115</v>
      </c>
      <c r="BA29" s="143"/>
      <c r="BB29" s="90"/>
      <c r="BC29" s="90"/>
      <c r="BD29" s="90"/>
      <c r="BE29" s="90"/>
      <c r="BF29" s="260"/>
      <c r="BG29" s="11"/>
      <c r="BH29" s="11"/>
      <c r="BI29" s="321"/>
      <c r="BJ29" s="137" t="s">
        <v>115</v>
      </c>
      <c r="BK29" s="143"/>
      <c r="BL29" s="90"/>
      <c r="BM29" s="90"/>
      <c r="BN29" s="90"/>
      <c r="BO29" s="90"/>
      <c r="BP29" s="260"/>
      <c r="BQ29" s="11"/>
      <c r="BR29" s="11"/>
      <c r="BS29" s="321"/>
      <c r="BT29" s="137" t="s">
        <v>115</v>
      </c>
      <c r="BU29" s="143"/>
      <c r="BV29" s="90"/>
      <c r="BW29" s="90"/>
      <c r="BX29" s="90"/>
      <c r="BY29" s="90"/>
      <c r="BZ29" s="260"/>
      <c r="CA29" s="11"/>
      <c r="CB29" s="11"/>
      <c r="CC29" s="321"/>
      <c r="CD29" s="137" t="s">
        <v>115</v>
      </c>
      <c r="CE29" s="143"/>
      <c r="CF29" s="90"/>
      <c r="CG29" s="90"/>
      <c r="CH29" s="90"/>
      <c r="CI29" s="90"/>
      <c r="CJ29" s="260"/>
      <c r="CK29" s="11"/>
      <c r="CL29" s="11"/>
      <c r="CM29" s="321"/>
      <c r="CN29" s="137" t="s">
        <v>115</v>
      </c>
      <c r="CO29" s="143"/>
      <c r="CP29" s="90"/>
      <c r="CQ29" s="90"/>
      <c r="CR29" s="90"/>
      <c r="CS29" s="90"/>
      <c r="CT29" s="260"/>
      <c r="CU29" s="11"/>
      <c r="CV29" s="11"/>
      <c r="CW29" s="321"/>
      <c r="CX29" s="137" t="s">
        <v>115</v>
      </c>
      <c r="CY29" s="143" t="s">
        <v>200</v>
      </c>
      <c r="CZ29" s="90" t="s">
        <v>200</v>
      </c>
      <c r="DA29" s="90" t="s">
        <v>200</v>
      </c>
      <c r="DB29" s="90"/>
      <c r="DC29" s="90" t="s">
        <v>200</v>
      </c>
      <c r="DD29" s="260"/>
      <c r="DE29" s="11"/>
      <c r="DF29" s="11"/>
      <c r="DG29" s="321"/>
      <c r="DH29" s="137" t="s">
        <v>115</v>
      </c>
      <c r="DI29" s="143" t="s">
        <v>200</v>
      </c>
      <c r="DJ29" s="90"/>
      <c r="DK29" s="90"/>
      <c r="DL29" s="90" t="s">
        <v>200</v>
      </c>
      <c r="DM29" s="90" t="s">
        <v>200</v>
      </c>
      <c r="DN29" s="441" t="s">
        <v>200</v>
      </c>
      <c r="DO29" s="11"/>
      <c r="DP29" s="11"/>
      <c r="DQ29" s="321"/>
      <c r="DR29" s="137" t="s">
        <v>115</v>
      </c>
      <c r="DS29" s="143" t="s">
        <v>200</v>
      </c>
      <c r="DT29" s="90"/>
      <c r="DU29" s="90"/>
      <c r="DV29" s="90" t="s">
        <v>200</v>
      </c>
      <c r="DW29" s="90" t="s">
        <v>200</v>
      </c>
      <c r="DX29" s="441" t="s">
        <v>200</v>
      </c>
      <c r="DY29" s="11"/>
      <c r="DZ29" s="11"/>
      <c r="EA29" s="321"/>
      <c r="EB29" s="137" t="s">
        <v>115</v>
      </c>
      <c r="EC29" s="143" t="s">
        <v>200</v>
      </c>
      <c r="ED29" s="90"/>
      <c r="EE29" s="90"/>
      <c r="EF29" s="90" t="s">
        <v>200</v>
      </c>
      <c r="EG29" s="90" t="s">
        <v>200</v>
      </c>
      <c r="EH29" s="441" t="s">
        <v>200</v>
      </c>
      <c r="EI29" s="11"/>
      <c r="EJ29" s="11"/>
      <c r="EK29" s="321"/>
      <c r="EL29" s="137" t="s">
        <v>115</v>
      </c>
      <c r="EM29" s="143"/>
      <c r="EN29" s="90"/>
      <c r="EO29" s="90"/>
      <c r="EP29" s="90"/>
      <c r="EQ29" s="90"/>
      <c r="ER29" s="441"/>
      <c r="ES29" s="11"/>
      <c r="ET29" s="11"/>
      <c r="EU29" s="332"/>
      <c r="FE29" s="332"/>
      <c r="FO29" s="332"/>
      <c r="FY29" s="332"/>
      <c r="GI29" s="332"/>
      <c r="GS29" s="332"/>
      <c r="HC29" s="332"/>
      <c r="HM29" s="332"/>
      <c r="HW29" s="332"/>
    </row>
    <row r="30" ht="15.75" customHeight="true" x14ac:dyDescent="0.25">
      <c r="A30" s="321"/>
      <c r="B30" s="137" t="s">
        <v>201</v>
      </c>
      <c r="C30" s="90"/>
      <c r="D30" s="90"/>
      <c r="E30" s="90"/>
      <c r="F30" s="90"/>
      <c r="G30" s="90"/>
      <c r="H30" s="260"/>
      <c r="I30" s="11"/>
      <c r="J30" s="11"/>
      <c r="K30" s="321"/>
      <c r="L30" s="137" t="s">
        <v>116</v>
      </c>
      <c r="M30" s="90"/>
      <c r="N30" s="90"/>
      <c r="O30" s="90"/>
      <c r="P30" s="90"/>
      <c r="Q30" s="90"/>
      <c r="R30" s="260"/>
      <c r="S30" s="11"/>
      <c r="T30" s="11"/>
      <c r="U30" s="321"/>
      <c r="V30" s="137" t="s">
        <v>116</v>
      </c>
      <c r="W30" s="90"/>
      <c r="X30" s="90"/>
      <c r="Y30" s="90"/>
      <c r="Z30" s="90"/>
      <c r="AA30" s="90"/>
      <c r="AB30" s="260"/>
      <c r="AC30" s="11"/>
      <c r="AD30" s="11"/>
      <c r="AE30" s="321"/>
      <c r="AF30" s="137" t="s">
        <v>116</v>
      </c>
      <c r="AG30" s="90"/>
      <c r="AH30" s="90"/>
      <c r="AI30" s="90"/>
      <c r="AJ30" s="90"/>
      <c r="AK30" s="90"/>
      <c r="AL30" s="260"/>
      <c r="AM30" s="11"/>
      <c r="AN30" s="11"/>
      <c r="AO30" s="321"/>
      <c r="AP30" s="137" t="s">
        <v>116</v>
      </c>
      <c r="AQ30" s="90"/>
      <c r="AR30" s="90"/>
      <c r="AS30" s="90"/>
      <c r="AT30" s="90"/>
      <c r="AU30" s="90"/>
      <c r="AV30" s="260"/>
      <c r="AW30" s="11"/>
      <c r="AX30" s="11"/>
      <c r="AY30" s="321"/>
      <c r="AZ30" s="137" t="s">
        <v>116</v>
      </c>
      <c r="BA30" s="90"/>
      <c r="BB30" s="90"/>
      <c r="BC30" s="90"/>
      <c r="BD30" s="90"/>
      <c r="BE30" s="90"/>
      <c r="BF30" s="260"/>
      <c r="BG30" s="11"/>
      <c r="BH30" s="11"/>
      <c r="BI30" s="321"/>
      <c r="BJ30" s="137" t="s">
        <v>116</v>
      </c>
      <c r="BK30" s="90"/>
      <c r="BL30" s="90"/>
      <c r="BM30" s="90"/>
      <c r="BN30" s="90"/>
      <c r="BO30" s="90"/>
      <c r="BP30" s="260"/>
      <c r="BQ30" s="11"/>
      <c r="BR30" s="11"/>
      <c r="BS30" s="321"/>
      <c r="BT30" s="137" t="s">
        <v>116</v>
      </c>
      <c r="BU30" s="90"/>
      <c r="BV30" s="90"/>
      <c r="BW30" s="90"/>
      <c r="BX30" s="90"/>
      <c r="BY30" s="90"/>
      <c r="BZ30" s="260"/>
      <c r="CA30" s="11"/>
      <c r="CB30" s="11"/>
      <c r="CC30" s="321"/>
      <c r="CD30" s="137" t="s">
        <v>116</v>
      </c>
      <c r="CE30" s="90"/>
      <c r="CF30" s="90"/>
      <c r="CG30" s="90"/>
      <c r="CH30" s="90"/>
      <c r="CI30" s="90"/>
      <c r="CJ30" s="260"/>
      <c r="CK30" s="11"/>
      <c r="CL30" s="11"/>
      <c r="CM30" s="321"/>
      <c r="CN30" s="137" t="s">
        <v>116</v>
      </c>
      <c r="CO30" s="90"/>
      <c r="CP30" s="90"/>
      <c r="CQ30" s="90"/>
      <c r="CR30" s="90"/>
      <c r="CS30" s="90"/>
      <c r="CT30" s="260"/>
      <c r="CU30" s="11"/>
      <c r="CV30" s="11"/>
      <c r="CW30" s="321"/>
      <c r="CX30" s="137" t="s">
        <v>116</v>
      </c>
      <c r="CY30" s="90"/>
      <c r="CZ30" s="90"/>
      <c r="DA30" s="90"/>
      <c r="DB30" s="90"/>
      <c r="DC30" s="90"/>
      <c r="DD30" s="260"/>
      <c r="DE30" s="11"/>
      <c r="DF30" s="11"/>
      <c r="DG30" s="321"/>
      <c r="DH30" s="137" t="s">
        <v>116</v>
      </c>
      <c r="DI30" s="90"/>
      <c r="DJ30" s="90"/>
      <c r="DK30" s="90"/>
      <c r="DL30" s="90"/>
      <c r="DM30" s="90"/>
      <c r="DN30" s="260"/>
      <c r="DO30" s="11"/>
      <c r="DP30" s="11"/>
      <c r="DQ30" s="321"/>
      <c r="DR30" s="137" t="s">
        <v>116</v>
      </c>
      <c r="DS30" s="90"/>
      <c r="DT30" s="90"/>
      <c r="DU30" s="90"/>
      <c r="DV30" s="90"/>
      <c r="DW30" s="90"/>
      <c r="DX30" s="260"/>
      <c r="DY30" s="11"/>
      <c r="DZ30" s="11"/>
      <c r="EA30" s="321"/>
      <c r="EB30" s="137" t="s">
        <v>116</v>
      </c>
      <c r="EC30" s="90"/>
      <c r="ED30" s="90"/>
      <c r="EE30" s="90"/>
      <c r="EF30" s="90"/>
      <c r="EG30" s="90"/>
      <c r="EH30" s="260"/>
      <c r="EI30" s="11"/>
      <c r="EJ30" s="11"/>
      <c r="EK30" s="321"/>
      <c r="EL30" s="137" t="s">
        <v>116</v>
      </c>
      <c r="EM30" s="90" t="s">
        <v>200</v>
      </c>
      <c r="EN30" s="90"/>
      <c r="EO30" s="90"/>
      <c r="EP30" s="90"/>
      <c r="EQ30" s="90" t="s">
        <v>200</v>
      </c>
      <c r="ER30" s="260" t="s">
        <v>200</v>
      </c>
      <c r="ES30" s="11"/>
      <c r="ET30" s="11"/>
    </row>
    <row r="31" ht="15.75" customHeight="true" x14ac:dyDescent="0.25">
      <c r="A31" s="322"/>
      <c r="B31" s="12" t="s">
        <v>23</v>
      </c>
      <c r="C31" s="144"/>
      <c r="D31" s="144"/>
      <c r="E31" s="144"/>
      <c r="F31" s="145"/>
      <c r="G31" s="146"/>
      <c r="H31" s="147"/>
      <c r="I31" s="11"/>
      <c r="J31" s="11"/>
      <c r="K31" s="322"/>
      <c r="L31" s="12" t="s">
        <v>23</v>
      </c>
      <c r="M31" s="144"/>
      <c r="N31" s="144"/>
      <c r="O31" s="144"/>
      <c r="P31" s="145"/>
      <c r="Q31" s="146"/>
      <c r="R31" s="147"/>
      <c r="S31" s="11"/>
      <c r="T31" s="11"/>
      <c r="U31" s="322"/>
      <c r="V31" s="12" t="s">
        <v>23</v>
      </c>
      <c r="W31" s="144"/>
      <c r="X31" s="144"/>
      <c r="Y31" s="144"/>
      <c r="Z31" s="145"/>
      <c r="AA31" s="146"/>
      <c r="AB31" s="147"/>
      <c r="AC31" s="11"/>
      <c r="AD31" s="11"/>
      <c r="AE31" s="322"/>
      <c r="AF31" s="12" t="s">
        <v>23</v>
      </c>
      <c r="AG31" s="144"/>
      <c r="AH31" s="144"/>
      <c r="AI31" s="144"/>
      <c r="AJ31" s="145"/>
      <c r="AK31" s="146"/>
      <c r="AL31" s="147"/>
      <c r="AM31" s="11"/>
      <c r="AN31" s="11"/>
      <c r="AO31" s="322"/>
      <c r="AP31" s="12" t="s">
        <v>23</v>
      </c>
      <c r="AQ31" s="144"/>
      <c r="AR31" s="144"/>
      <c r="AS31" s="144"/>
      <c r="AT31" s="145"/>
      <c r="AU31" s="146"/>
      <c r="AV31" s="147"/>
      <c r="AW31" s="11"/>
      <c r="AX31" s="11"/>
      <c r="AY31" s="322"/>
      <c r="AZ31" s="12" t="s">
        <v>23</v>
      </c>
      <c r="BA31" s="144"/>
      <c r="BB31" s="144"/>
      <c r="BC31" s="144"/>
      <c r="BD31" s="145"/>
      <c r="BE31" s="146"/>
      <c r="BF31" s="147"/>
      <c r="BG31" s="11"/>
      <c r="BH31" s="11"/>
      <c r="BI31" s="322"/>
      <c r="BJ31" s="12" t="s">
        <v>23</v>
      </c>
      <c r="BK31" s="144"/>
      <c r="BL31" s="144"/>
      <c r="BM31" s="144"/>
      <c r="BN31" s="145"/>
      <c r="BO31" s="146"/>
      <c r="BP31" s="147"/>
      <c r="BQ31" s="11"/>
      <c r="BR31" s="11"/>
      <c r="BS31" s="322"/>
      <c r="BT31" s="12" t="s">
        <v>23</v>
      </c>
      <c r="BU31" s="144"/>
      <c r="BV31" s="144"/>
      <c r="BW31" s="144"/>
      <c r="BX31" s="145"/>
      <c r="BY31" s="146"/>
      <c r="BZ31" s="147"/>
      <c r="CA31" s="11"/>
      <c r="CB31" s="11"/>
      <c r="CC31" s="322"/>
      <c r="CD31" s="12" t="s">
        <v>23</v>
      </c>
      <c r="CE31" s="144"/>
      <c r="CF31" s="144"/>
      <c r="CG31" s="144"/>
      <c r="CH31" s="145"/>
      <c r="CI31" s="146"/>
      <c r="CJ31" s="147"/>
      <c r="CK31" s="11"/>
      <c r="CL31" s="11"/>
      <c r="CM31" s="322"/>
      <c r="CN31" s="12" t="s">
        <v>23</v>
      </c>
      <c r="CO31" s="144"/>
      <c r="CP31" s="144"/>
      <c r="CQ31" s="144"/>
      <c r="CR31" s="145"/>
      <c r="CS31" s="146"/>
      <c r="CT31" s="147"/>
      <c r="CU31" s="11"/>
      <c r="CV31" s="11"/>
      <c r="CW31" s="322"/>
      <c r="CX31" s="12" t="s">
        <v>23</v>
      </c>
      <c r="CY31" s="144"/>
      <c r="CZ31" s="144"/>
      <c r="DA31" s="144"/>
      <c r="DB31" s="145"/>
      <c r="DC31" s="146"/>
      <c r="DD31" s="147"/>
      <c r="DE31" s="11"/>
      <c r="DF31" s="11"/>
      <c r="DG31" s="322"/>
      <c r="DH31" s="12" t="s">
        <v>23</v>
      </c>
      <c r="DI31" s="144"/>
      <c r="DJ31" s="144"/>
      <c r="DK31" s="144"/>
      <c r="DL31" s="145"/>
      <c r="DM31" s="146"/>
      <c r="DN31" s="147"/>
      <c r="DO31" s="11"/>
      <c r="DP31" s="11"/>
      <c r="DQ31" s="322"/>
      <c r="DR31" s="12" t="s">
        <v>23</v>
      </c>
      <c r="DS31" s="144"/>
      <c r="DT31" s="144"/>
      <c r="DU31" s="144"/>
      <c r="DV31" s="145"/>
      <c r="DW31" s="146"/>
      <c r="DX31" s="147"/>
      <c r="DY31" s="11"/>
      <c r="DZ31" s="11"/>
      <c r="EA31" s="322"/>
      <c r="EB31" s="12" t="s">
        <v>23</v>
      </c>
      <c r="EC31" s="144"/>
      <c r="ED31" s="144"/>
      <c r="EE31" s="144"/>
      <c r="EF31" s="145"/>
      <c r="EG31" s="146"/>
      <c r="EH31" s="147"/>
      <c r="EI31" s="11"/>
      <c r="EJ31" s="11"/>
      <c r="EK31" s="322"/>
      <c r="EL31" s="12" t="s">
        <v>23</v>
      </c>
      <c r="EM31" s="144"/>
      <c r="EN31" s="144"/>
      <c r="EO31" s="144"/>
      <c r="EP31" s="145"/>
      <c r="EQ31" s="146"/>
      <c r="ER31" s="147"/>
      <c r="ES31" s="11"/>
      <c r="ET31" s="11"/>
    </row>
    <row r="32" s="3" customFormat="true" ht="16.5" thickBot="true" x14ac:dyDescent="0.3">
      <c r="A32" s="323"/>
      <c r="B32" s="148" t="s">
        <v>20</v>
      </c>
      <c r="C32" s="149"/>
      <c r="D32" s="149"/>
      <c r="E32" s="149"/>
      <c r="F32" s="149"/>
      <c r="G32" s="149"/>
      <c r="H32" s="150"/>
      <c r="I32" s="11"/>
      <c r="J32" s="11"/>
      <c r="K32" s="323"/>
      <c r="L32" s="148" t="s">
        <v>20</v>
      </c>
      <c r="M32" s="149"/>
      <c r="N32" s="149"/>
      <c r="O32" s="149"/>
      <c r="P32" s="149"/>
      <c r="Q32" s="149"/>
      <c r="R32" s="150"/>
      <c r="S32" s="11"/>
      <c r="T32" s="11"/>
      <c r="U32" s="323"/>
      <c r="V32" s="148" t="s">
        <v>20</v>
      </c>
      <c r="W32" s="149"/>
      <c r="X32" s="149"/>
      <c r="Y32" s="149"/>
      <c r="Z32" s="149"/>
      <c r="AA32" s="149"/>
      <c r="AB32" s="150"/>
      <c r="AC32" s="11"/>
      <c r="AD32" s="11"/>
      <c r="AE32" s="323"/>
      <c r="AF32" s="148" t="s">
        <v>20</v>
      </c>
      <c r="AG32" s="149"/>
      <c r="AH32" s="149"/>
      <c r="AI32" s="149"/>
      <c r="AJ32" s="149"/>
      <c r="AK32" s="149"/>
      <c r="AL32" s="150"/>
      <c r="AM32" s="11"/>
      <c r="AN32" s="11"/>
      <c r="AO32" s="323"/>
      <c r="AP32" s="148" t="s">
        <v>20</v>
      </c>
      <c r="AQ32" s="149">
        <v>144</v>
      </c>
      <c r="AR32" s="149">
        <f>3+26+22+14</f>
        <v>65</v>
      </c>
      <c r="AS32" s="149">
        <v>79</v>
      </c>
      <c r="AT32" s="149"/>
      <c r="AU32" s="149">
        <f>129+15</f>
        <v>144</v>
      </c>
      <c r="AV32" s="150"/>
      <c r="AW32" s="11"/>
      <c r="AX32" s="11"/>
      <c r="AY32" s="323"/>
      <c r="AZ32" s="148" t="s">
        <v>20</v>
      </c>
      <c r="BA32" s="149"/>
      <c r="BB32" s="149"/>
      <c r="BC32" s="149"/>
      <c r="BD32" s="149"/>
      <c r="BE32" s="149"/>
      <c r="BF32" s="150"/>
      <c r="BG32" s="11"/>
      <c r="BH32" s="11"/>
      <c r="BI32" s="323"/>
      <c r="BJ32" s="148" t="s">
        <v>20</v>
      </c>
      <c r="BK32" s="149"/>
      <c r="BL32" s="149"/>
      <c r="BM32" s="149"/>
      <c r="BN32" s="149"/>
      <c r="BO32" s="149"/>
      <c r="BP32" s="150"/>
      <c r="BQ32" s="11"/>
      <c r="BR32" s="11"/>
      <c r="BS32" s="323"/>
      <c r="BT32" s="148" t="s">
        <v>20</v>
      </c>
      <c r="BU32" s="149"/>
      <c r="BV32" s="149"/>
      <c r="BW32" s="149"/>
      <c r="BX32" s="149"/>
      <c r="BY32" s="149"/>
      <c r="BZ32" s="150"/>
      <c r="CA32" s="11"/>
      <c r="CB32" s="11"/>
      <c r="CC32" s="323"/>
      <c r="CD32" s="148" t="s">
        <v>20</v>
      </c>
      <c r="CE32" s="149"/>
      <c r="CF32" s="149"/>
      <c r="CG32" s="149"/>
      <c r="CH32" s="149"/>
      <c r="CI32" s="149"/>
      <c r="CJ32" s="150"/>
      <c r="CK32" s="11"/>
      <c r="CL32" s="11"/>
      <c r="CM32" s="323"/>
      <c r="CN32" s="148" t="s">
        <v>20</v>
      </c>
      <c r="CO32" s="149"/>
      <c r="CP32" s="149"/>
      <c r="CQ32" s="149"/>
      <c r="CR32" s="149"/>
      <c r="CS32" s="149"/>
      <c r="CT32" s="150"/>
      <c r="CU32" s="11"/>
      <c r="CV32" s="11"/>
      <c r="CW32" s="323"/>
      <c r="CX32" s="148" t="s">
        <v>20</v>
      </c>
      <c r="CY32" s="149">
        <v>390</v>
      </c>
      <c r="CZ32" s="149">
        <v>332</v>
      </c>
      <c r="DA32" s="149">
        <v>58</v>
      </c>
      <c r="DB32" s="149"/>
      <c r="DC32" s="149">
        <v>390</v>
      </c>
      <c r="DD32" s="150"/>
      <c r="DE32" s="11"/>
      <c r="DF32" s="11"/>
      <c r="DG32" s="323"/>
      <c r="DH32" s="148" t="s">
        <v>20</v>
      </c>
      <c r="DI32" s="149">
        <f>SUM(DL32:DN32)</f>
        <v>5069</v>
      </c>
      <c r="DJ32" s="149"/>
      <c r="DK32" s="149"/>
      <c r="DL32" s="149">
        <v>176</v>
      </c>
      <c r="DM32" s="149">
        <v>4034</v>
      </c>
      <c r="DN32" s="150">
        <v>859</v>
      </c>
      <c r="DO32" s="11"/>
      <c r="DP32" s="11"/>
      <c r="DQ32" s="323"/>
      <c r="DR32" s="148" t="s">
        <v>20</v>
      </c>
      <c r="DS32" s="149">
        <f>SUM(DV32:DX32)</f>
        <v>5078</v>
      </c>
      <c r="DT32" s="149"/>
      <c r="DU32" s="149"/>
      <c r="DV32" s="149">
        <v>171</v>
      </c>
      <c r="DW32" s="149">
        <v>4040</v>
      </c>
      <c r="DX32" s="150">
        <v>867</v>
      </c>
      <c r="DY32" s="11"/>
      <c r="DZ32" s="11"/>
      <c r="EA32" s="323"/>
      <c r="EB32" s="148" t="s">
        <v>20</v>
      </c>
      <c r="EC32" s="149">
        <f>SUM(EF32:EH32)</f>
        <v>5098</v>
      </c>
      <c r="ED32" s="149"/>
      <c r="EE32" s="149"/>
      <c r="EF32" s="149">
        <v>169</v>
      </c>
      <c r="EG32" s="149">
        <v>4048</v>
      </c>
      <c r="EH32" s="150">
        <v>881</v>
      </c>
      <c r="EI32" s="11"/>
      <c r="EJ32" s="11"/>
      <c r="EK32" s="323"/>
      <c r="EL32" s="148" t="s">
        <v>20</v>
      </c>
      <c r="EM32" s="149"/>
      <c r="EN32" s="149"/>
      <c r="EO32" s="149"/>
      <c r="EP32" s="149"/>
      <c r="EQ32" s="149"/>
      <c r="ER32" s="150"/>
      <c r="ES32" s="11"/>
      <c r="ET32" s="11"/>
      <c r="EU32" s="324"/>
      <c r="FE32" s="324"/>
      <c r="FO32" s="324"/>
      <c r="FY32" s="324"/>
      <c r="GI32" s="324"/>
      <c r="GS32" s="324"/>
      <c r="HC32" s="324"/>
      <c r="HM32" s="324"/>
      <c r="HW32" s="324"/>
    </row>
    <row r="33" s="3" customFormat="true" x14ac:dyDescent="0.25">
      <c r="A33" s="324"/>
      <c r="K33" s="324"/>
      <c r="U33" s="324"/>
      <c r="AE33" s="324"/>
      <c r="AO33" s="324"/>
      <c r="AY33" s="324"/>
      <c r="AZ33" s="324"/>
      <c r="BA33" s="324"/>
      <c r="BB33" s="324"/>
      <c r="BC33" s="324"/>
      <c r="BD33" s="324"/>
      <c r="BE33" s="324"/>
      <c r="BF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A34" s="324"/>
      <c r="BB34" s="324"/>
      <c r="BC34" s="324"/>
      <c r="BD34" s="324"/>
      <c r="BE34" s="324"/>
      <c r="BF34" s="324"/>
      <c r="BI34" s="324"/>
      <c r="BS34" s="324"/>
      <c r="BZ34" s="269"/>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A35" s="324"/>
      <c r="BB35" s="324"/>
      <c r="BC35" s="324"/>
      <c r="BD35" s="324"/>
      <c r="BE35" s="324"/>
      <c r="BF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A36" s="324"/>
      <c r="BB36" s="324"/>
      <c r="BC36" s="324"/>
      <c r="BD36" s="324"/>
      <c r="BE36" s="324"/>
      <c r="BF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A37" s="324"/>
      <c r="BB37" s="324"/>
      <c r="BC37" s="324"/>
      <c r="BD37" s="324"/>
      <c r="BE37" s="324"/>
      <c r="BF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A38" s="324"/>
      <c r="BB38" s="324"/>
      <c r="BC38" s="324"/>
      <c r="BD38" s="324"/>
      <c r="BE38" s="324"/>
      <c r="BF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A39" s="324"/>
      <c r="BB39" s="324"/>
      <c r="BC39" s="324"/>
      <c r="BD39" s="324"/>
      <c r="BE39" s="324"/>
      <c r="BF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A40" s="324"/>
      <c r="BB40" s="324"/>
      <c r="BC40" s="324"/>
      <c r="BD40" s="324"/>
      <c r="BE40" s="324"/>
      <c r="BF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A41" s="324"/>
      <c r="BB41" s="324"/>
      <c r="BC41" s="324"/>
      <c r="BD41" s="324"/>
      <c r="BE41" s="324"/>
      <c r="BF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A42" s="324"/>
      <c r="BB42" s="324"/>
      <c r="BC42" s="324"/>
      <c r="BD42" s="324"/>
      <c r="BE42" s="324"/>
      <c r="BF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A43" s="324"/>
      <c r="BB43" s="324"/>
      <c r="BC43" s="324"/>
      <c r="BD43" s="324"/>
      <c r="BE43" s="324"/>
      <c r="BF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A44" s="324"/>
      <c r="BB44" s="324"/>
      <c r="BC44" s="324"/>
      <c r="BD44" s="324"/>
      <c r="BE44" s="324"/>
      <c r="BF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A45" s="324"/>
      <c r="BB45" s="324"/>
      <c r="BC45" s="324"/>
      <c r="BD45" s="324"/>
      <c r="BE45" s="324"/>
      <c r="BF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A46" s="324"/>
      <c r="BB46" s="324"/>
      <c r="BC46" s="324"/>
      <c r="BD46" s="324"/>
      <c r="BE46" s="324"/>
      <c r="BF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A47" s="324"/>
      <c r="BB47" s="324"/>
      <c r="BC47" s="324"/>
      <c r="BD47" s="324"/>
      <c r="BE47" s="324"/>
      <c r="BF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A48" s="324"/>
      <c r="BB48" s="324"/>
      <c r="BC48" s="324"/>
      <c r="BD48" s="324"/>
      <c r="BE48" s="324"/>
      <c r="BF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A49" s="324"/>
      <c r="BB49" s="324"/>
      <c r="BC49" s="324"/>
      <c r="BD49" s="324"/>
      <c r="BE49" s="324"/>
      <c r="BF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A50" s="324"/>
      <c r="BB50" s="324"/>
      <c r="BC50" s="324"/>
      <c r="BD50" s="324"/>
      <c r="BE50" s="324"/>
      <c r="BF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A51" s="324"/>
      <c r="BB51" s="324"/>
      <c r="BC51" s="324"/>
      <c r="BD51" s="324"/>
      <c r="BE51" s="324"/>
      <c r="BF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A52" s="324"/>
      <c r="BB52" s="324"/>
      <c r="BC52" s="324"/>
      <c r="BD52" s="324"/>
      <c r="BE52" s="324"/>
      <c r="BF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A53" s="324"/>
      <c r="BB53" s="324"/>
      <c r="BC53" s="324"/>
      <c r="BD53" s="324"/>
      <c r="BE53" s="324"/>
      <c r="BF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A54" s="324"/>
      <c r="BB54" s="324"/>
      <c r="BC54" s="324"/>
      <c r="BD54" s="324"/>
      <c r="BE54" s="324"/>
      <c r="BF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A55" s="324"/>
      <c r="BB55" s="324"/>
      <c r="BC55" s="324"/>
      <c r="BD55" s="324"/>
      <c r="BE55" s="324"/>
      <c r="BF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A56" s="324"/>
      <c r="BB56" s="324"/>
      <c r="BC56" s="324"/>
      <c r="BD56" s="324"/>
      <c r="BE56" s="324"/>
      <c r="BF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A57" s="324"/>
      <c r="BB57" s="324"/>
      <c r="BC57" s="324"/>
      <c r="BD57" s="324"/>
      <c r="BE57" s="324"/>
      <c r="BF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A58" s="324"/>
      <c r="BB58" s="324"/>
      <c r="BC58" s="324"/>
      <c r="BD58" s="324"/>
      <c r="BE58" s="324"/>
      <c r="BF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A59" s="324"/>
      <c r="BB59" s="324"/>
      <c r="BC59" s="324"/>
      <c r="BD59" s="324"/>
      <c r="BE59" s="324"/>
      <c r="BF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A60" s="324"/>
      <c r="BB60" s="324"/>
      <c r="BC60" s="324"/>
      <c r="BD60" s="324"/>
      <c r="BE60" s="324"/>
      <c r="BF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A61" s="324"/>
      <c r="BB61" s="324"/>
      <c r="BC61" s="324"/>
      <c r="BD61" s="324"/>
      <c r="BE61" s="324"/>
      <c r="BF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A62" s="324"/>
      <c r="BB62" s="324"/>
      <c r="BC62" s="324"/>
      <c r="BD62" s="324"/>
      <c r="BE62" s="324"/>
      <c r="BF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A63" s="324"/>
      <c r="BB63" s="324"/>
      <c r="BC63" s="324"/>
      <c r="BD63" s="324"/>
      <c r="BE63" s="324"/>
      <c r="BF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A64" s="324"/>
      <c r="BB64" s="324"/>
      <c r="BC64" s="324"/>
      <c r="BD64" s="324"/>
      <c r="BE64" s="324"/>
      <c r="BF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A65" s="324"/>
      <c r="BB65" s="324"/>
      <c r="BC65" s="324"/>
      <c r="BD65" s="324"/>
      <c r="BE65" s="324"/>
      <c r="BF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A66" s="324"/>
      <c r="BB66" s="324"/>
      <c r="BC66" s="324"/>
      <c r="BD66" s="324"/>
      <c r="BE66" s="324"/>
      <c r="BF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A67" s="324"/>
      <c r="BB67" s="324"/>
      <c r="BC67" s="324"/>
      <c r="BD67" s="324"/>
      <c r="BE67" s="324"/>
      <c r="BF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A68" s="324"/>
      <c r="BB68" s="324"/>
      <c r="BC68" s="324"/>
      <c r="BD68" s="324"/>
      <c r="BE68" s="324"/>
      <c r="BF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A69" s="324"/>
      <c r="BB69" s="324"/>
      <c r="BC69" s="324"/>
      <c r="BD69" s="324"/>
      <c r="BE69" s="324"/>
      <c r="BF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A70" s="324"/>
      <c r="BB70" s="324"/>
      <c r="BC70" s="324"/>
      <c r="BD70" s="324"/>
      <c r="BE70" s="324"/>
      <c r="BF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A71" s="324"/>
      <c r="BB71" s="324"/>
      <c r="BC71" s="324"/>
      <c r="BD71" s="324"/>
      <c r="BE71" s="324"/>
      <c r="BF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A72" s="324"/>
      <c r="BB72" s="324"/>
      <c r="BC72" s="324"/>
      <c r="BD72" s="324"/>
      <c r="BE72" s="324"/>
      <c r="BF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A73" s="324"/>
      <c r="BB73" s="324"/>
      <c r="BC73" s="324"/>
      <c r="BD73" s="324"/>
      <c r="BE73" s="324"/>
      <c r="BF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A74" s="324"/>
      <c r="BB74" s="324"/>
      <c r="BC74" s="324"/>
      <c r="BD74" s="324"/>
      <c r="BE74" s="324"/>
      <c r="BF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A75" s="324"/>
      <c r="BB75" s="324"/>
      <c r="BC75" s="324"/>
      <c r="BD75" s="324"/>
      <c r="BE75" s="324"/>
      <c r="BF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A76" s="324"/>
      <c r="BB76" s="324"/>
      <c r="BC76" s="324"/>
      <c r="BD76" s="324"/>
      <c r="BE76" s="324"/>
      <c r="BF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A77" s="324"/>
      <c r="BB77" s="324"/>
      <c r="BC77" s="324"/>
      <c r="BD77" s="324"/>
      <c r="BE77" s="324"/>
      <c r="BF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A78" s="324"/>
      <c r="BB78" s="324"/>
      <c r="BC78" s="324"/>
      <c r="BD78" s="324"/>
      <c r="BE78" s="324"/>
      <c r="BF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A79" s="324"/>
      <c r="BB79" s="324"/>
      <c r="BC79" s="324"/>
      <c r="BD79" s="324"/>
      <c r="BE79" s="324"/>
      <c r="BF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A80" s="324"/>
      <c r="BB80" s="324"/>
      <c r="BC80" s="324"/>
      <c r="BD80" s="324"/>
      <c r="BE80" s="324"/>
      <c r="BF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A81" s="324"/>
      <c r="BB81" s="324"/>
      <c r="BC81" s="324"/>
      <c r="BD81" s="324"/>
      <c r="BE81" s="324"/>
      <c r="BF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A82" s="324"/>
      <c r="BB82" s="324"/>
      <c r="BC82" s="324"/>
      <c r="BD82" s="324"/>
      <c r="BE82" s="324"/>
      <c r="BF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A83" s="324"/>
      <c r="BB83" s="324"/>
      <c r="BC83" s="324"/>
      <c r="BD83" s="324"/>
      <c r="BE83" s="324"/>
      <c r="BF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A84" s="324"/>
      <c r="BB84" s="324"/>
      <c r="BC84" s="324"/>
      <c r="BD84" s="324"/>
      <c r="BE84" s="324"/>
      <c r="BF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A85" s="324"/>
      <c r="BB85" s="324"/>
      <c r="BC85" s="324"/>
      <c r="BD85" s="324"/>
      <c r="BE85" s="324"/>
      <c r="BF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A86" s="324"/>
      <c r="BB86" s="324"/>
      <c r="BC86" s="324"/>
      <c r="BD86" s="324"/>
      <c r="BE86" s="324"/>
      <c r="BF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A87" s="324"/>
      <c r="BB87" s="324"/>
      <c r="BC87" s="324"/>
      <c r="BD87" s="324"/>
      <c r="BE87" s="324"/>
      <c r="BF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A88" s="324"/>
      <c r="BB88" s="324"/>
      <c r="BC88" s="324"/>
      <c r="BD88" s="324"/>
      <c r="BE88" s="324"/>
      <c r="BF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A89" s="324"/>
      <c r="BB89" s="324"/>
      <c r="BC89" s="324"/>
      <c r="BD89" s="324"/>
      <c r="BE89" s="324"/>
      <c r="BF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A90" s="324"/>
      <c r="BB90" s="324"/>
      <c r="BC90" s="324"/>
      <c r="BD90" s="324"/>
      <c r="BE90" s="324"/>
      <c r="BF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A91" s="324"/>
      <c r="BB91" s="324"/>
      <c r="BC91" s="324"/>
      <c r="BD91" s="324"/>
      <c r="BE91" s="324"/>
      <c r="BF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A92" s="324"/>
      <c r="BB92" s="324"/>
      <c r="BC92" s="324"/>
      <c r="BD92" s="324"/>
      <c r="BE92" s="324"/>
      <c r="BF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A93" s="324"/>
      <c r="BB93" s="324"/>
      <c r="BC93" s="324"/>
      <c r="BD93" s="324"/>
      <c r="BE93" s="324"/>
      <c r="BF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A94" s="324"/>
      <c r="BB94" s="324"/>
      <c r="BC94" s="324"/>
      <c r="BD94" s="324"/>
      <c r="BE94" s="324"/>
      <c r="BF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A95" s="324"/>
      <c r="BB95" s="324"/>
      <c r="BC95" s="324"/>
      <c r="BD95" s="324"/>
      <c r="BE95" s="324"/>
      <c r="BF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A96" s="324"/>
      <c r="BB96" s="324"/>
      <c r="BC96" s="324"/>
      <c r="BD96" s="324"/>
      <c r="BE96" s="324"/>
      <c r="BF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A97" s="324"/>
      <c r="BB97" s="324"/>
      <c r="BC97" s="324"/>
      <c r="BD97" s="324"/>
      <c r="BE97" s="324"/>
      <c r="BF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A98" s="324"/>
      <c r="BB98" s="324"/>
      <c r="BC98" s="324"/>
      <c r="BD98" s="324"/>
      <c r="BE98" s="324"/>
      <c r="BF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A99" s="324"/>
      <c r="BB99" s="324"/>
      <c r="BC99" s="324"/>
      <c r="BD99" s="324"/>
      <c r="BE99" s="324"/>
      <c r="BF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A100" s="324"/>
      <c r="BB100" s="324"/>
      <c r="BC100" s="324"/>
      <c r="BD100" s="324"/>
      <c r="BE100" s="324"/>
      <c r="BF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A101" s="324"/>
      <c r="BB101" s="324"/>
      <c r="BC101" s="324"/>
      <c r="BD101" s="324"/>
      <c r="BE101" s="324"/>
      <c r="BF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A102" s="324"/>
      <c r="BB102" s="324"/>
      <c r="BC102" s="324"/>
      <c r="BD102" s="324"/>
      <c r="BE102" s="324"/>
      <c r="BF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A103" s="324"/>
      <c r="BB103" s="324"/>
      <c r="BC103" s="324"/>
      <c r="BD103" s="324"/>
      <c r="BE103" s="324"/>
      <c r="BF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A104" s="324"/>
      <c r="BB104" s="324"/>
      <c r="BC104" s="324"/>
      <c r="BD104" s="324"/>
      <c r="BE104" s="324"/>
      <c r="BF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A105" s="324"/>
      <c r="BB105" s="324"/>
      <c r="BC105" s="324"/>
      <c r="BD105" s="324"/>
      <c r="BE105" s="324"/>
      <c r="BF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A106" s="324"/>
      <c r="BB106" s="324"/>
      <c r="BC106" s="324"/>
      <c r="BD106" s="324"/>
      <c r="BE106" s="324"/>
      <c r="BF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A107" s="324"/>
      <c r="BB107" s="324"/>
      <c r="BC107" s="324"/>
      <c r="BD107" s="324"/>
      <c r="BE107" s="324"/>
      <c r="BF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A108" s="324"/>
      <c r="BB108" s="324"/>
      <c r="BC108" s="324"/>
      <c r="BD108" s="324"/>
      <c r="BE108" s="324"/>
      <c r="BF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A109" s="324"/>
      <c r="BB109" s="324"/>
      <c r="BC109" s="324"/>
      <c r="BD109" s="324"/>
      <c r="BE109" s="324"/>
      <c r="BF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A110" s="324"/>
      <c r="BB110" s="324"/>
      <c r="BC110" s="324"/>
      <c r="BD110" s="324"/>
      <c r="BE110" s="324"/>
      <c r="BF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A111" s="324"/>
      <c r="BB111" s="324"/>
      <c r="BC111" s="324"/>
      <c r="BD111" s="324"/>
      <c r="BE111" s="324"/>
      <c r="BF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A112" s="324"/>
      <c r="BB112" s="324"/>
      <c r="BC112" s="324"/>
      <c r="BD112" s="324"/>
      <c r="BE112" s="324"/>
      <c r="BF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A113" s="324"/>
      <c r="BB113" s="324"/>
      <c r="BC113" s="324"/>
      <c r="BD113" s="324"/>
      <c r="BE113" s="324"/>
      <c r="BF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A114" s="324"/>
      <c r="BB114" s="324"/>
      <c r="BC114" s="324"/>
      <c r="BD114" s="324"/>
      <c r="BE114" s="324"/>
      <c r="BF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A115" s="324"/>
      <c r="BB115" s="324"/>
      <c r="BC115" s="324"/>
      <c r="BD115" s="324"/>
      <c r="BE115" s="324"/>
      <c r="BF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A116" s="324"/>
      <c r="BB116" s="324"/>
      <c r="BC116" s="324"/>
      <c r="BD116" s="324"/>
      <c r="BE116" s="324"/>
      <c r="BF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A117" s="324"/>
      <c r="BB117" s="324"/>
      <c r="BC117" s="324"/>
      <c r="BD117" s="324"/>
      <c r="BE117" s="324"/>
      <c r="BF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A118" s="324"/>
      <c r="BB118" s="324"/>
      <c r="BC118" s="324"/>
      <c r="BD118" s="324"/>
      <c r="BE118" s="324"/>
      <c r="BF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A119" s="324"/>
      <c r="BB119" s="324"/>
      <c r="BC119" s="324"/>
      <c r="BD119" s="324"/>
      <c r="BE119" s="324"/>
      <c r="BF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A120" s="324"/>
      <c r="BB120" s="324"/>
      <c r="BC120" s="324"/>
      <c r="BD120" s="324"/>
      <c r="BE120" s="324"/>
      <c r="BF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A121" s="324"/>
      <c r="BB121" s="324"/>
      <c r="BC121" s="324"/>
      <c r="BD121" s="324"/>
      <c r="BE121" s="324"/>
      <c r="BF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A122" s="324"/>
      <c r="BB122" s="324"/>
      <c r="BC122" s="324"/>
      <c r="BD122" s="324"/>
      <c r="BE122" s="324"/>
      <c r="BF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A123" s="324"/>
      <c r="BB123" s="324"/>
      <c r="BC123" s="324"/>
      <c r="BD123" s="324"/>
      <c r="BE123" s="324"/>
      <c r="BF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A124" s="324"/>
      <c r="BB124" s="324"/>
      <c r="BC124" s="324"/>
      <c r="BD124" s="324"/>
      <c r="BE124" s="324"/>
      <c r="BF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A125" s="324"/>
      <c r="BB125" s="324"/>
      <c r="BC125" s="324"/>
      <c r="BD125" s="324"/>
      <c r="BE125" s="324"/>
      <c r="BF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A126" s="324"/>
      <c r="BB126" s="324"/>
      <c r="BC126" s="324"/>
      <c r="BD126" s="324"/>
      <c r="BE126" s="324"/>
      <c r="BF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A127" s="324"/>
      <c r="BB127" s="324"/>
      <c r="BC127" s="324"/>
      <c r="BD127" s="324"/>
      <c r="BE127" s="324"/>
      <c r="BF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A128" s="324"/>
      <c r="BB128" s="324"/>
      <c r="BC128" s="324"/>
      <c r="BD128" s="324"/>
      <c r="BE128" s="324"/>
      <c r="BF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A129" s="324"/>
      <c r="BB129" s="324"/>
      <c r="BC129" s="324"/>
      <c r="BD129" s="324"/>
      <c r="BE129" s="324"/>
      <c r="BF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A130" s="324"/>
      <c r="BB130" s="324"/>
      <c r="BC130" s="324"/>
      <c r="BD130" s="324"/>
      <c r="BE130" s="324"/>
      <c r="BF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A131" s="324"/>
      <c r="BB131" s="324"/>
      <c r="BC131" s="324"/>
      <c r="BD131" s="324"/>
      <c r="BE131" s="324"/>
      <c r="BF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A132" s="324"/>
      <c r="BB132" s="324"/>
      <c r="BC132" s="324"/>
      <c r="BD132" s="324"/>
      <c r="BE132" s="324"/>
      <c r="BF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A133" s="324"/>
      <c r="BB133" s="324"/>
      <c r="BC133" s="324"/>
      <c r="BD133" s="324"/>
      <c r="BE133" s="324"/>
      <c r="BF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A134" s="324"/>
      <c r="BB134" s="324"/>
      <c r="BC134" s="324"/>
      <c r="BD134" s="324"/>
      <c r="BE134" s="324"/>
      <c r="BF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A135" s="324"/>
      <c r="BB135" s="324"/>
      <c r="BC135" s="324"/>
      <c r="BD135" s="324"/>
      <c r="BE135" s="324"/>
      <c r="BF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A136" s="324"/>
      <c r="BB136" s="324"/>
      <c r="BC136" s="324"/>
      <c r="BD136" s="324"/>
      <c r="BE136" s="324"/>
      <c r="BF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A137" s="324"/>
      <c r="BB137" s="324"/>
      <c r="BC137" s="324"/>
      <c r="BD137" s="324"/>
      <c r="BE137" s="324"/>
      <c r="BF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A138" s="324"/>
      <c r="BB138" s="324"/>
      <c r="BC138" s="324"/>
      <c r="BD138" s="324"/>
      <c r="BE138" s="324"/>
      <c r="BF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A139" s="324"/>
      <c r="BB139" s="324"/>
      <c r="BC139" s="324"/>
      <c r="BD139" s="324"/>
      <c r="BE139" s="324"/>
      <c r="BF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A140" s="324"/>
      <c r="BB140" s="324"/>
      <c r="BC140" s="324"/>
      <c r="BD140" s="324"/>
      <c r="BE140" s="324"/>
      <c r="BF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A141" s="324"/>
      <c r="BB141" s="324"/>
      <c r="BC141" s="324"/>
      <c r="BD141" s="324"/>
      <c r="BE141" s="324"/>
      <c r="BF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A142" s="324"/>
      <c r="BB142" s="324"/>
      <c r="BC142" s="324"/>
      <c r="BD142" s="324"/>
      <c r="BE142" s="324"/>
      <c r="BF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A143" s="324"/>
      <c r="BB143" s="324"/>
      <c r="BC143" s="324"/>
      <c r="BD143" s="324"/>
      <c r="BE143" s="324"/>
      <c r="BF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A144" s="324"/>
      <c r="BB144" s="324"/>
      <c r="BC144" s="324"/>
      <c r="BD144" s="324"/>
      <c r="BE144" s="324"/>
      <c r="BF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A145" s="324"/>
      <c r="BB145" s="324"/>
      <c r="BC145" s="324"/>
      <c r="BD145" s="324"/>
      <c r="BE145" s="324"/>
      <c r="BF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A146" s="324"/>
      <c r="BB146" s="324"/>
      <c r="BC146" s="324"/>
      <c r="BD146" s="324"/>
      <c r="BE146" s="324"/>
      <c r="BF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A147" s="324"/>
      <c r="BB147" s="324"/>
      <c r="BC147" s="324"/>
      <c r="BD147" s="324"/>
      <c r="BE147" s="324"/>
      <c r="BF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A148" s="324"/>
      <c r="BB148" s="324"/>
      <c r="BC148" s="324"/>
      <c r="BD148" s="324"/>
      <c r="BE148" s="324"/>
      <c r="BF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A149" s="324"/>
      <c r="BB149" s="324"/>
      <c r="BC149" s="324"/>
      <c r="BD149" s="324"/>
      <c r="BE149" s="324"/>
      <c r="BF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A150" s="324"/>
      <c r="BB150" s="324"/>
      <c r="BC150" s="324"/>
      <c r="BD150" s="324"/>
      <c r="BE150" s="324"/>
      <c r="BF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A151" s="324"/>
      <c r="BB151" s="324"/>
      <c r="BC151" s="324"/>
      <c r="BD151" s="324"/>
      <c r="BE151" s="324"/>
      <c r="BF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A152" s="324"/>
      <c r="BB152" s="324"/>
      <c r="BC152" s="324"/>
      <c r="BD152" s="324"/>
      <c r="BE152" s="324"/>
      <c r="BF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A153" s="324"/>
      <c r="BB153" s="324"/>
      <c r="BC153" s="324"/>
      <c r="BD153" s="324"/>
      <c r="BE153" s="324"/>
      <c r="BF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A154" s="324"/>
      <c r="BB154" s="324"/>
      <c r="BC154" s="324"/>
      <c r="BD154" s="324"/>
      <c r="BE154" s="324"/>
      <c r="BF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A155" s="324"/>
      <c r="BB155" s="324"/>
      <c r="BC155" s="324"/>
      <c r="BD155" s="324"/>
      <c r="BE155" s="324"/>
      <c r="BF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A156" s="324"/>
      <c r="BB156" s="324"/>
      <c r="BC156" s="324"/>
      <c r="BD156" s="324"/>
      <c r="BE156" s="324"/>
      <c r="BF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A157" s="324"/>
      <c r="BB157" s="324"/>
      <c r="BC157" s="324"/>
      <c r="BD157" s="324"/>
      <c r="BE157" s="324"/>
      <c r="BF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A158" s="324"/>
      <c r="BB158" s="324"/>
      <c r="BC158" s="324"/>
      <c r="BD158" s="324"/>
      <c r="BE158" s="324"/>
      <c r="BF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A159" s="324"/>
      <c r="BB159" s="324"/>
      <c r="BC159" s="324"/>
      <c r="BD159" s="324"/>
      <c r="BE159" s="324"/>
      <c r="BF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A160" s="324"/>
      <c r="BB160" s="324"/>
      <c r="BC160" s="324"/>
      <c r="BD160" s="324"/>
      <c r="BE160" s="324"/>
      <c r="BF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A161" s="324"/>
      <c r="BB161" s="324"/>
      <c r="BC161" s="324"/>
      <c r="BD161" s="324"/>
      <c r="BE161" s="324"/>
      <c r="BF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A162" s="324"/>
      <c r="BB162" s="324"/>
      <c r="BC162" s="324"/>
      <c r="BD162" s="324"/>
      <c r="BE162" s="324"/>
      <c r="BF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A163" s="324"/>
      <c r="BB163" s="324"/>
      <c r="BC163" s="324"/>
      <c r="BD163" s="324"/>
      <c r="BE163" s="324"/>
      <c r="BF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A164" s="324"/>
      <c r="BB164" s="324"/>
      <c r="BC164" s="324"/>
      <c r="BD164" s="324"/>
      <c r="BE164" s="324"/>
      <c r="BF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A165" s="324"/>
      <c r="BB165" s="324"/>
      <c r="BC165" s="324"/>
      <c r="BD165" s="324"/>
      <c r="BE165" s="324"/>
      <c r="BF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A166" s="324"/>
      <c r="BB166" s="324"/>
      <c r="BC166" s="324"/>
      <c r="BD166" s="324"/>
      <c r="BE166" s="324"/>
      <c r="BF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A167" s="324"/>
      <c r="BB167" s="324"/>
      <c r="BC167" s="324"/>
      <c r="BD167" s="324"/>
      <c r="BE167" s="324"/>
      <c r="BF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A168" s="324"/>
      <c r="BB168" s="324"/>
      <c r="BC168" s="324"/>
      <c r="BD168" s="324"/>
      <c r="BE168" s="324"/>
      <c r="BF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A169" s="324"/>
      <c r="BB169" s="324"/>
      <c r="BC169" s="324"/>
      <c r="BD169" s="324"/>
      <c r="BE169" s="324"/>
      <c r="BF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A170" s="324"/>
      <c r="BB170" s="324"/>
      <c r="BC170" s="324"/>
      <c r="BD170" s="324"/>
      <c r="BE170" s="324"/>
      <c r="BF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A171" s="324"/>
      <c r="BB171" s="324"/>
      <c r="BC171" s="324"/>
      <c r="BD171" s="324"/>
      <c r="BE171" s="324"/>
      <c r="BF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A172" s="324"/>
      <c r="BB172" s="324"/>
      <c r="BC172" s="324"/>
      <c r="BD172" s="324"/>
      <c r="BE172" s="324"/>
      <c r="BF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A173" s="324"/>
      <c r="BB173" s="324"/>
      <c r="BC173" s="324"/>
      <c r="BD173" s="324"/>
      <c r="BE173" s="324"/>
      <c r="BF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A174" s="324"/>
      <c r="BB174" s="324"/>
      <c r="BC174" s="324"/>
      <c r="BD174" s="324"/>
      <c r="BE174" s="324"/>
      <c r="BF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A175" s="324"/>
      <c r="BB175" s="324"/>
      <c r="BC175" s="324"/>
      <c r="BD175" s="324"/>
      <c r="BE175" s="324"/>
      <c r="BF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A176" s="324"/>
      <c r="BB176" s="324"/>
      <c r="BC176" s="324"/>
      <c r="BD176" s="324"/>
      <c r="BE176" s="324"/>
      <c r="BF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A177" s="324"/>
      <c r="BB177" s="324"/>
      <c r="BC177" s="324"/>
      <c r="BD177" s="324"/>
      <c r="BE177" s="324"/>
      <c r="BF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A178" s="324"/>
      <c r="BB178" s="324"/>
      <c r="BC178" s="324"/>
      <c r="BD178" s="324"/>
      <c r="BE178" s="324"/>
      <c r="BF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A179" s="324"/>
      <c r="BB179" s="324"/>
      <c r="BC179" s="324"/>
      <c r="BD179" s="324"/>
      <c r="BE179" s="324"/>
      <c r="BF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A180" s="324"/>
      <c r="BB180" s="324"/>
      <c r="BC180" s="324"/>
      <c r="BD180" s="324"/>
      <c r="BE180" s="324"/>
      <c r="BF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A181" s="324"/>
      <c r="BB181" s="324"/>
      <c r="BC181" s="324"/>
      <c r="BD181" s="324"/>
      <c r="BE181" s="324"/>
      <c r="BF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A182" s="324"/>
      <c r="BB182" s="324"/>
      <c r="BC182" s="324"/>
      <c r="BD182" s="324"/>
      <c r="BE182" s="324"/>
      <c r="BF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A183" s="324"/>
      <c r="BB183" s="324"/>
      <c r="BC183" s="324"/>
      <c r="BD183" s="324"/>
      <c r="BE183" s="324"/>
      <c r="BF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A184" s="324"/>
      <c r="BB184" s="324"/>
      <c r="BC184" s="324"/>
      <c r="BD184" s="324"/>
      <c r="BE184" s="324"/>
      <c r="BF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A185" s="324"/>
      <c r="BB185" s="324"/>
      <c r="BC185" s="324"/>
      <c r="BD185" s="324"/>
      <c r="BE185" s="324"/>
      <c r="BF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A186" s="324"/>
      <c r="BB186" s="324"/>
      <c r="BC186" s="324"/>
      <c r="BD186" s="324"/>
      <c r="BE186" s="324"/>
      <c r="BF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A187" s="324"/>
      <c r="BB187" s="324"/>
      <c r="BC187" s="324"/>
      <c r="BD187" s="324"/>
      <c r="BE187" s="324"/>
      <c r="BF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A188" s="324"/>
      <c r="BB188" s="324"/>
      <c r="BC188" s="324"/>
      <c r="BD188" s="324"/>
      <c r="BE188" s="324"/>
      <c r="BF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A189" s="324"/>
      <c r="BB189" s="324"/>
      <c r="BC189" s="324"/>
      <c r="BD189" s="324"/>
      <c r="BE189" s="324"/>
      <c r="BF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A190" s="324"/>
      <c r="BB190" s="324"/>
      <c r="BC190" s="324"/>
      <c r="BD190" s="324"/>
      <c r="BE190" s="324"/>
      <c r="BF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A191" s="324"/>
      <c r="BB191" s="324"/>
      <c r="BC191" s="324"/>
      <c r="BD191" s="324"/>
      <c r="BE191" s="324"/>
      <c r="BF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A192" s="324"/>
      <c r="BB192" s="324"/>
      <c r="BC192" s="324"/>
      <c r="BD192" s="324"/>
      <c r="BE192" s="324"/>
      <c r="BF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A193" s="324"/>
      <c r="BB193" s="324"/>
      <c r="BC193" s="324"/>
      <c r="BD193" s="324"/>
      <c r="BE193" s="324"/>
      <c r="BF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A194" s="324"/>
      <c r="BB194" s="324"/>
      <c r="BC194" s="324"/>
      <c r="BD194" s="324"/>
      <c r="BE194" s="324"/>
      <c r="BF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A195" s="324"/>
      <c r="BB195" s="324"/>
      <c r="BC195" s="324"/>
      <c r="BD195" s="324"/>
      <c r="BE195" s="324"/>
      <c r="BF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A196" s="324"/>
      <c r="BB196" s="324"/>
      <c r="BC196" s="324"/>
      <c r="BD196" s="324"/>
      <c r="BE196" s="324"/>
      <c r="BF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A197" s="324"/>
      <c r="BB197" s="324"/>
      <c r="BC197" s="324"/>
      <c r="BD197" s="324"/>
      <c r="BE197" s="324"/>
      <c r="BF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A198" s="324"/>
      <c r="BB198" s="324"/>
      <c r="BC198" s="324"/>
      <c r="BD198" s="324"/>
      <c r="BE198" s="324"/>
      <c r="BF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A199" s="324"/>
      <c r="BB199" s="324"/>
      <c r="BC199" s="324"/>
      <c r="BD199" s="324"/>
      <c r="BE199" s="324"/>
      <c r="BF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A200" s="324"/>
      <c r="BB200" s="324"/>
      <c r="BC200" s="324"/>
      <c r="BD200" s="324"/>
      <c r="BE200" s="324"/>
      <c r="BF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A201" s="324"/>
      <c r="BB201" s="324"/>
      <c r="BC201" s="324"/>
      <c r="BD201" s="324"/>
      <c r="BE201" s="324"/>
      <c r="BF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A202" s="324"/>
      <c r="BB202" s="324"/>
      <c r="BC202" s="324"/>
      <c r="BD202" s="324"/>
      <c r="BE202" s="324"/>
      <c r="BF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A203" s="324"/>
      <c r="BB203" s="324"/>
      <c r="BC203" s="324"/>
      <c r="BD203" s="324"/>
      <c r="BE203" s="324"/>
      <c r="BF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A204" s="324"/>
      <c r="BB204" s="324"/>
      <c r="BC204" s="324"/>
      <c r="BD204" s="324"/>
      <c r="BE204" s="324"/>
      <c r="BF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A205" s="324"/>
      <c r="BB205" s="324"/>
      <c r="BC205" s="324"/>
      <c r="BD205" s="324"/>
      <c r="BE205" s="324"/>
      <c r="BF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A206" s="324"/>
      <c r="BB206" s="324"/>
      <c r="BC206" s="324"/>
      <c r="BD206" s="324"/>
      <c r="BE206" s="324"/>
      <c r="BF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A207" s="324"/>
      <c r="BB207" s="324"/>
      <c r="BC207" s="324"/>
      <c r="BD207" s="324"/>
      <c r="BE207" s="324"/>
      <c r="BF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A208" s="324"/>
      <c r="BB208" s="324"/>
      <c r="BC208" s="324"/>
      <c r="BD208" s="324"/>
      <c r="BE208" s="324"/>
      <c r="BF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A209" s="324"/>
      <c r="BB209" s="324"/>
      <c r="BC209" s="324"/>
      <c r="BD209" s="324"/>
      <c r="BE209" s="324"/>
      <c r="BF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A210" s="324"/>
      <c r="BB210" s="324"/>
      <c r="BC210" s="324"/>
      <c r="BD210" s="324"/>
      <c r="BE210" s="324"/>
      <c r="BF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A211" s="324"/>
      <c r="BB211" s="324"/>
      <c r="BC211" s="324"/>
      <c r="BD211" s="324"/>
      <c r="BE211" s="324"/>
      <c r="BF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A212" s="324"/>
      <c r="BB212" s="324"/>
      <c r="BC212" s="324"/>
      <c r="BD212" s="324"/>
      <c r="BE212" s="324"/>
      <c r="BF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A213" s="324"/>
      <c r="BB213" s="324"/>
      <c r="BC213" s="324"/>
      <c r="BD213" s="324"/>
      <c r="BE213" s="324"/>
      <c r="BF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A214" s="324"/>
      <c r="BB214" s="324"/>
      <c r="BC214" s="324"/>
      <c r="BD214" s="324"/>
      <c r="BE214" s="324"/>
      <c r="BF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A215" s="324"/>
      <c r="BB215" s="324"/>
      <c r="BC215" s="324"/>
      <c r="BD215" s="324"/>
      <c r="BE215" s="324"/>
      <c r="BF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A216" s="324"/>
      <c r="BB216" s="324"/>
      <c r="BC216" s="324"/>
      <c r="BD216" s="324"/>
      <c r="BE216" s="324"/>
      <c r="BF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A217" s="324"/>
      <c r="BB217" s="324"/>
      <c r="BC217" s="324"/>
      <c r="BD217" s="324"/>
      <c r="BE217" s="324"/>
      <c r="BF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A218" s="324"/>
      <c r="BB218" s="324"/>
      <c r="BC218" s="324"/>
      <c r="BD218" s="324"/>
      <c r="BE218" s="324"/>
      <c r="BF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A219" s="324"/>
      <c r="BB219" s="324"/>
      <c r="BC219" s="324"/>
      <c r="BD219" s="324"/>
      <c r="BE219" s="324"/>
      <c r="BF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A220" s="324"/>
      <c r="BB220" s="324"/>
      <c r="BC220" s="324"/>
      <c r="BD220" s="324"/>
      <c r="BE220" s="324"/>
      <c r="BF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A221" s="324"/>
      <c r="BB221" s="324"/>
      <c r="BC221" s="324"/>
      <c r="BD221" s="324"/>
      <c r="BE221" s="324"/>
      <c r="BF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A222" s="324"/>
      <c r="BB222" s="324"/>
      <c r="BC222" s="324"/>
      <c r="BD222" s="324"/>
      <c r="BE222" s="324"/>
      <c r="BF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A223" s="324"/>
      <c r="BB223" s="324"/>
      <c r="BC223" s="324"/>
      <c r="BD223" s="324"/>
      <c r="BE223" s="324"/>
      <c r="BF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A224" s="324"/>
      <c r="BB224" s="324"/>
      <c r="BC224" s="324"/>
      <c r="BD224" s="324"/>
      <c r="BE224" s="324"/>
      <c r="BF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A225" s="324"/>
      <c r="BB225" s="324"/>
      <c r="BC225" s="324"/>
      <c r="BD225" s="324"/>
      <c r="BE225" s="324"/>
      <c r="BF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A226" s="324"/>
      <c r="BB226" s="324"/>
      <c r="BC226" s="324"/>
      <c r="BD226" s="324"/>
      <c r="BE226" s="324"/>
      <c r="BF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A227" s="324"/>
      <c r="BB227" s="324"/>
      <c r="BC227" s="324"/>
      <c r="BD227" s="324"/>
      <c r="BE227" s="324"/>
      <c r="BF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A228" s="324"/>
      <c r="BB228" s="324"/>
      <c r="BC228" s="324"/>
      <c r="BD228" s="324"/>
      <c r="BE228" s="324"/>
      <c r="BF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A229" s="324"/>
      <c r="BB229" s="324"/>
      <c r="BC229" s="324"/>
      <c r="BD229" s="324"/>
      <c r="BE229" s="324"/>
      <c r="BF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A230" s="324"/>
      <c r="BB230" s="324"/>
      <c r="BC230" s="324"/>
      <c r="BD230" s="324"/>
      <c r="BE230" s="324"/>
      <c r="BF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A231" s="324"/>
      <c r="BB231" s="324"/>
      <c r="BC231" s="324"/>
      <c r="BD231" s="324"/>
      <c r="BE231" s="324"/>
      <c r="BF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A232" s="324"/>
      <c r="BB232" s="324"/>
      <c r="BC232" s="324"/>
      <c r="BD232" s="324"/>
      <c r="BE232" s="324"/>
      <c r="BF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A233" s="324"/>
      <c r="BB233" s="324"/>
      <c r="BC233" s="324"/>
      <c r="BD233" s="324"/>
      <c r="BE233" s="324"/>
      <c r="BF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A234" s="324"/>
      <c r="BB234" s="324"/>
      <c r="BC234" s="324"/>
      <c r="BD234" s="324"/>
      <c r="BE234" s="324"/>
      <c r="BF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A235" s="324"/>
      <c r="BB235" s="324"/>
      <c r="BC235" s="324"/>
      <c r="BD235" s="324"/>
      <c r="BE235" s="324"/>
      <c r="BF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A236" s="324"/>
      <c r="BB236" s="324"/>
      <c r="BC236" s="324"/>
      <c r="BD236" s="324"/>
      <c r="BE236" s="324"/>
      <c r="BF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A237" s="324"/>
      <c r="BB237" s="324"/>
      <c r="BC237" s="324"/>
      <c r="BD237" s="324"/>
      <c r="BE237" s="324"/>
      <c r="BF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A238" s="324"/>
      <c r="BB238" s="324"/>
      <c r="BC238" s="324"/>
      <c r="BD238" s="324"/>
      <c r="BE238" s="324"/>
      <c r="BF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A239" s="324"/>
      <c r="BB239" s="324"/>
      <c r="BC239" s="324"/>
      <c r="BD239" s="324"/>
      <c r="BE239" s="324"/>
      <c r="BF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A240" s="324"/>
      <c r="BB240" s="324"/>
      <c r="BC240" s="324"/>
      <c r="BD240" s="324"/>
      <c r="BE240" s="324"/>
      <c r="BF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A241" s="324"/>
      <c r="BB241" s="324"/>
      <c r="BC241" s="324"/>
      <c r="BD241" s="324"/>
      <c r="BE241" s="324"/>
      <c r="BF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A242" s="324"/>
      <c r="BB242" s="324"/>
      <c r="BC242" s="324"/>
      <c r="BD242" s="324"/>
      <c r="BE242" s="324"/>
      <c r="BF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A243" s="324"/>
      <c r="BB243" s="324"/>
      <c r="BC243" s="324"/>
      <c r="BD243" s="324"/>
      <c r="BE243" s="324"/>
      <c r="BF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A244" s="324"/>
      <c r="BB244" s="324"/>
      <c r="BC244" s="324"/>
      <c r="BD244" s="324"/>
      <c r="BE244" s="324"/>
      <c r="BF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A245" s="324"/>
      <c r="BB245" s="324"/>
      <c r="BC245" s="324"/>
      <c r="BD245" s="324"/>
      <c r="BE245" s="324"/>
      <c r="BF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A246" s="324"/>
      <c r="BB246" s="324"/>
      <c r="BC246" s="324"/>
      <c r="BD246" s="324"/>
      <c r="BE246" s="324"/>
      <c r="BF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A247" s="324"/>
      <c r="BB247" s="324"/>
      <c r="BC247" s="324"/>
      <c r="BD247" s="324"/>
      <c r="BE247" s="324"/>
      <c r="BF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A248" s="324"/>
      <c r="BB248" s="324"/>
      <c r="BC248" s="324"/>
      <c r="BD248" s="324"/>
      <c r="BE248" s="324"/>
      <c r="BF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A249" s="324"/>
      <c r="BB249" s="324"/>
      <c r="BC249" s="324"/>
      <c r="BD249" s="324"/>
      <c r="BE249" s="324"/>
      <c r="BF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A250" s="324"/>
      <c r="BB250" s="324"/>
      <c r="BC250" s="324"/>
      <c r="BD250" s="324"/>
      <c r="BE250" s="324"/>
      <c r="BF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A251" s="324"/>
      <c r="BB251" s="324"/>
      <c r="BC251" s="324"/>
      <c r="BD251" s="324"/>
      <c r="BE251" s="324"/>
      <c r="BF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A252" s="324"/>
      <c r="BB252" s="324"/>
      <c r="BC252" s="324"/>
      <c r="BD252" s="324"/>
      <c r="BE252" s="324"/>
      <c r="BF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A253" s="324"/>
      <c r="BB253" s="324"/>
      <c r="BC253" s="324"/>
      <c r="BD253" s="324"/>
      <c r="BE253" s="324"/>
      <c r="BF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A254" s="324"/>
      <c r="BB254" s="324"/>
      <c r="BC254" s="324"/>
      <c r="BD254" s="324"/>
      <c r="BE254" s="324"/>
      <c r="BF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A255" s="324"/>
      <c r="BB255" s="324"/>
      <c r="BC255" s="324"/>
      <c r="BD255" s="324"/>
      <c r="BE255" s="324"/>
      <c r="BF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A256" s="324"/>
      <c r="BB256" s="324"/>
      <c r="BC256" s="324"/>
      <c r="BD256" s="324"/>
      <c r="BE256" s="324"/>
      <c r="BF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A257" s="324"/>
      <c r="BB257" s="324"/>
      <c r="BC257" s="324"/>
      <c r="BD257" s="324"/>
      <c r="BE257" s="324"/>
      <c r="BF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A258" s="324"/>
      <c r="BB258" s="324"/>
      <c r="BC258" s="324"/>
      <c r="BD258" s="324"/>
      <c r="BE258" s="324"/>
      <c r="BF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A259" s="324"/>
      <c r="BB259" s="324"/>
      <c r="BC259" s="324"/>
      <c r="BD259" s="324"/>
      <c r="BE259" s="324"/>
      <c r="BF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A260" s="324"/>
      <c r="BB260" s="324"/>
      <c r="BC260" s="324"/>
      <c r="BD260" s="324"/>
      <c r="BE260" s="324"/>
      <c r="BF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A261" s="324"/>
      <c r="BB261" s="324"/>
      <c r="BC261" s="324"/>
      <c r="BD261" s="324"/>
      <c r="BE261" s="324"/>
      <c r="BF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A262" s="324"/>
      <c r="BB262" s="324"/>
      <c r="BC262" s="324"/>
      <c r="BD262" s="324"/>
      <c r="BE262" s="324"/>
      <c r="BF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A263" s="324"/>
      <c r="BB263" s="324"/>
      <c r="BC263" s="324"/>
      <c r="BD263" s="324"/>
      <c r="BE263" s="324"/>
      <c r="BF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A264" s="324"/>
      <c r="BB264" s="324"/>
      <c r="BC264" s="324"/>
      <c r="BD264" s="324"/>
      <c r="BE264" s="324"/>
      <c r="BF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A265" s="324"/>
      <c r="BB265" s="324"/>
      <c r="BC265" s="324"/>
      <c r="BD265" s="324"/>
      <c r="BE265" s="324"/>
      <c r="BF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A266" s="324"/>
      <c r="BB266" s="324"/>
      <c r="BC266" s="324"/>
      <c r="BD266" s="324"/>
      <c r="BE266" s="324"/>
      <c r="BF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A267" s="324"/>
      <c r="BB267" s="324"/>
      <c r="BC267" s="324"/>
      <c r="BD267" s="324"/>
      <c r="BE267" s="324"/>
      <c r="BF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A268" s="324"/>
      <c r="BB268" s="324"/>
      <c r="BC268" s="324"/>
      <c r="BD268" s="324"/>
      <c r="BE268" s="324"/>
      <c r="BF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A269" s="324"/>
      <c r="BB269" s="324"/>
      <c r="BC269" s="324"/>
      <c r="BD269" s="324"/>
      <c r="BE269" s="324"/>
      <c r="BF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A270" s="324"/>
      <c r="BB270" s="324"/>
      <c r="BC270" s="324"/>
      <c r="BD270" s="324"/>
      <c r="BE270" s="324"/>
      <c r="BF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A271" s="324"/>
      <c r="BB271" s="324"/>
      <c r="BC271" s="324"/>
      <c r="BD271" s="324"/>
      <c r="BE271" s="324"/>
      <c r="BF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A272" s="324"/>
      <c r="BB272" s="324"/>
      <c r="BC272" s="324"/>
      <c r="BD272" s="324"/>
      <c r="BE272" s="324"/>
      <c r="BF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A273" s="324"/>
      <c r="BB273" s="324"/>
      <c r="BC273" s="324"/>
      <c r="BD273" s="324"/>
      <c r="BE273" s="324"/>
      <c r="BF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A274" s="324"/>
      <c r="BB274" s="324"/>
      <c r="BC274" s="324"/>
      <c r="BD274" s="324"/>
      <c r="BE274" s="324"/>
      <c r="BF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A275" s="324"/>
      <c r="BB275" s="324"/>
      <c r="BC275" s="324"/>
      <c r="BD275" s="324"/>
      <c r="BE275" s="324"/>
      <c r="BF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A276" s="324"/>
      <c r="BB276" s="324"/>
      <c r="BC276" s="324"/>
      <c r="BD276" s="324"/>
      <c r="BE276" s="324"/>
      <c r="BF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A277" s="324"/>
      <c r="BB277" s="324"/>
      <c r="BC277" s="324"/>
      <c r="BD277" s="324"/>
      <c r="BE277" s="324"/>
      <c r="BF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A278" s="324"/>
      <c r="BB278" s="324"/>
      <c r="BC278" s="324"/>
      <c r="BD278" s="324"/>
      <c r="BE278" s="324"/>
      <c r="BF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A279" s="324"/>
      <c r="BB279" s="324"/>
      <c r="BC279" s="324"/>
      <c r="BD279" s="324"/>
      <c r="BE279" s="324"/>
      <c r="BF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A280" s="324"/>
      <c r="BB280" s="324"/>
      <c r="BC280" s="324"/>
      <c r="BD280" s="324"/>
      <c r="BE280" s="324"/>
      <c r="BF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A281" s="324"/>
      <c r="BB281" s="324"/>
      <c r="BC281" s="324"/>
      <c r="BD281" s="324"/>
      <c r="BE281" s="324"/>
      <c r="BF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A282" s="324"/>
      <c r="BB282" s="324"/>
      <c r="BC282" s="324"/>
      <c r="BD282" s="324"/>
      <c r="BE282" s="324"/>
      <c r="BF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A283" s="324"/>
      <c r="BB283" s="324"/>
      <c r="BC283" s="324"/>
      <c r="BD283" s="324"/>
      <c r="BE283" s="324"/>
      <c r="BF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A284" s="324"/>
      <c r="BB284" s="324"/>
      <c r="BC284" s="324"/>
      <c r="BD284" s="324"/>
      <c r="BE284" s="324"/>
      <c r="BF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A285" s="324"/>
      <c r="BB285" s="324"/>
      <c r="BC285" s="324"/>
      <c r="BD285" s="324"/>
      <c r="BE285" s="324"/>
      <c r="BF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A286" s="324"/>
      <c r="BB286" s="324"/>
      <c r="BC286" s="324"/>
      <c r="BD286" s="324"/>
      <c r="BE286" s="324"/>
      <c r="BF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A287" s="324"/>
      <c r="BB287" s="324"/>
      <c r="BC287" s="324"/>
      <c r="BD287" s="324"/>
      <c r="BE287" s="324"/>
      <c r="BF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A288" s="324"/>
      <c r="BB288" s="324"/>
      <c r="BC288" s="324"/>
      <c r="BD288" s="324"/>
      <c r="BE288" s="324"/>
      <c r="BF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A289" s="324"/>
      <c r="BB289" s="324"/>
      <c r="BC289" s="324"/>
      <c r="BD289" s="324"/>
      <c r="BE289" s="324"/>
      <c r="BF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A290" s="324"/>
      <c r="BB290" s="324"/>
      <c r="BC290" s="324"/>
      <c r="BD290" s="324"/>
      <c r="BE290" s="324"/>
      <c r="BF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A291" s="324"/>
      <c r="BB291" s="324"/>
      <c r="BC291" s="324"/>
      <c r="BD291" s="324"/>
      <c r="BE291" s="324"/>
      <c r="BF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A292" s="324"/>
      <c r="BB292" s="324"/>
      <c r="BC292" s="324"/>
      <c r="BD292" s="324"/>
      <c r="BE292" s="324"/>
      <c r="BF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A293" s="324"/>
      <c r="BB293" s="324"/>
      <c r="BC293" s="324"/>
      <c r="BD293" s="324"/>
      <c r="BE293" s="324"/>
      <c r="BF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A294" s="324"/>
      <c r="BB294" s="324"/>
      <c r="BC294" s="324"/>
      <c r="BD294" s="324"/>
      <c r="BE294" s="324"/>
      <c r="BF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A295" s="324"/>
      <c r="BB295" s="324"/>
      <c r="BC295" s="324"/>
      <c r="BD295" s="324"/>
      <c r="BE295" s="324"/>
      <c r="BF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A296" s="324"/>
      <c r="BB296" s="324"/>
      <c r="BC296" s="324"/>
      <c r="BD296" s="324"/>
      <c r="BE296" s="324"/>
      <c r="BF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A297" s="324"/>
      <c r="BB297" s="324"/>
      <c r="BC297" s="324"/>
      <c r="BD297" s="324"/>
      <c r="BE297" s="324"/>
      <c r="BF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A298" s="324"/>
      <c r="BB298" s="324"/>
      <c r="BC298" s="324"/>
      <c r="BD298" s="324"/>
      <c r="BE298" s="324"/>
      <c r="BF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A299" s="324"/>
      <c r="BB299" s="324"/>
      <c r="BC299" s="324"/>
      <c r="BD299" s="324"/>
      <c r="BE299" s="324"/>
      <c r="BF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A300" s="324"/>
      <c r="BB300" s="324"/>
      <c r="BC300" s="324"/>
      <c r="BD300" s="324"/>
      <c r="BE300" s="324"/>
      <c r="BF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A301" s="324"/>
      <c r="BB301" s="324"/>
      <c r="BC301" s="324"/>
      <c r="BD301" s="324"/>
      <c r="BE301" s="324"/>
      <c r="BF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A302" s="324"/>
      <c r="BB302" s="324"/>
      <c r="BC302" s="324"/>
      <c r="BD302" s="324"/>
      <c r="BE302" s="324"/>
      <c r="BF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A303" s="324"/>
      <c r="BB303" s="324"/>
      <c r="BC303" s="324"/>
      <c r="BD303" s="324"/>
      <c r="BE303" s="324"/>
      <c r="BF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A304" s="324"/>
      <c r="BB304" s="324"/>
      <c r="BC304" s="324"/>
      <c r="BD304" s="324"/>
      <c r="BE304" s="324"/>
      <c r="BF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A305" s="324"/>
      <c r="BB305" s="324"/>
      <c r="BC305" s="324"/>
      <c r="BD305" s="324"/>
      <c r="BE305" s="324"/>
      <c r="BF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A306" s="324"/>
      <c r="BB306" s="324"/>
      <c r="BC306" s="324"/>
      <c r="BD306" s="324"/>
      <c r="BE306" s="324"/>
      <c r="BF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A307" s="324"/>
      <c r="BB307" s="324"/>
      <c r="BC307" s="324"/>
      <c r="BD307" s="324"/>
      <c r="BE307" s="324"/>
      <c r="BF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A308" s="324"/>
      <c r="BB308" s="324"/>
      <c r="BC308" s="324"/>
      <c r="BD308" s="324"/>
      <c r="BE308" s="324"/>
      <c r="BF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A309" s="324"/>
      <c r="BB309" s="324"/>
      <c r="BC309" s="324"/>
      <c r="BD309" s="324"/>
      <c r="BE309" s="324"/>
      <c r="BF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A310" s="324"/>
      <c r="BB310" s="324"/>
      <c r="BC310" s="324"/>
      <c r="BD310" s="324"/>
      <c r="BE310" s="324"/>
      <c r="BF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A311" s="324"/>
      <c r="BB311" s="324"/>
      <c r="BC311" s="324"/>
      <c r="BD311" s="324"/>
      <c r="BE311" s="324"/>
      <c r="BF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A312" s="324"/>
      <c r="BB312" s="324"/>
      <c r="BC312" s="324"/>
      <c r="BD312" s="324"/>
      <c r="BE312" s="324"/>
      <c r="BF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A313" s="324"/>
      <c r="BB313" s="324"/>
      <c r="BC313" s="324"/>
      <c r="BD313" s="324"/>
      <c r="BE313" s="324"/>
      <c r="BF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A314" s="324"/>
      <c r="BB314" s="324"/>
      <c r="BC314" s="324"/>
      <c r="BD314" s="324"/>
      <c r="BE314" s="324"/>
      <c r="BF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A315" s="324"/>
      <c r="BB315" s="324"/>
      <c r="BC315" s="324"/>
      <c r="BD315" s="324"/>
      <c r="BE315" s="324"/>
      <c r="BF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A316" s="324"/>
      <c r="BB316" s="324"/>
      <c r="BC316" s="324"/>
      <c r="BD316" s="324"/>
      <c r="BE316" s="324"/>
      <c r="BF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A317" s="324"/>
      <c r="BB317" s="324"/>
      <c r="BC317" s="324"/>
      <c r="BD317" s="324"/>
      <c r="BE317" s="324"/>
      <c r="BF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A318" s="324"/>
      <c r="BB318" s="324"/>
      <c r="BC318" s="324"/>
      <c r="BD318" s="324"/>
      <c r="BE318" s="324"/>
      <c r="BF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A319" s="324"/>
      <c r="BB319" s="324"/>
      <c r="BC319" s="324"/>
      <c r="BD319" s="324"/>
      <c r="BE319" s="324"/>
      <c r="BF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A320" s="324"/>
      <c r="BB320" s="324"/>
      <c r="BC320" s="324"/>
      <c r="BD320" s="324"/>
      <c r="BE320" s="324"/>
      <c r="BF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A321" s="324"/>
      <c r="BB321" s="324"/>
      <c r="BC321" s="324"/>
      <c r="BD321" s="324"/>
      <c r="BE321" s="324"/>
      <c r="BF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A322" s="324"/>
      <c r="BB322" s="324"/>
      <c r="BC322" s="324"/>
      <c r="BD322" s="324"/>
      <c r="BE322" s="324"/>
      <c r="BF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A323" s="324"/>
      <c r="BB323" s="324"/>
      <c r="BC323" s="324"/>
      <c r="BD323" s="324"/>
      <c r="BE323" s="324"/>
      <c r="BF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A324" s="324"/>
      <c r="BB324" s="324"/>
      <c r="BC324" s="324"/>
      <c r="BD324" s="324"/>
      <c r="BE324" s="324"/>
      <c r="BF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A325" s="324"/>
      <c r="BB325" s="324"/>
      <c r="BC325" s="324"/>
      <c r="BD325" s="324"/>
      <c r="BE325" s="324"/>
      <c r="BF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A326" s="324"/>
      <c r="BB326" s="324"/>
      <c r="BC326" s="324"/>
      <c r="BD326" s="324"/>
      <c r="BE326" s="324"/>
      <c r="BF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A327" s="324"/>
      <c r="BB327" s="324"/>
      <c r="BC327" s="324"/>
      <c r="BD327" s="324"/>
      <c r="BE327" s="324"/>
      <c r="BF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A328" s="324"/>
      <c r="BB328" s="324"/>
      <c r="BC328" s="324"/>
      <c r="BD328" s="324"/>
      <c r="BE328" s="324"/>
      <c r="BF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A329" s="324"/>
      <c r="BB329" s="324"/>
      <c r="BC329" s="324"/>
      <c r="BD329" s="324"/>
      <c r="BE329" s="324"/>
      <c r="BF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A330" s="324"/>
      <c r="BB330" s="324"/>
      <c r="BC330" s="324"/>
      <c r="BD330" s="324"/>
      <c r="BE330" s="324"/>
      <c r="BF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A331" s="324"/>
      <c r="BB331" s="324"/>
      <c r="BC331" s="324"/>
      <c r="BD331" s="324"/>
      <c r="BE331" s="324"/>
      <c r="BF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A332" s="324"/>
      <c r="BB332" s="324"/>
      <c r="BC332" s="324"/>
      <c r="BD332" s="324"/>
      <c r="BE332" s="324"/>
      <c r="BF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A333" s="324"/>
      <c r="BB333" s="324"/>
      <c r="BC333" s="324"/>
      <c r="BD333" s="324"/>
      <c r="BE333" s="324"/>
      <c r="BF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A334" s="324"/>
      <c r="BB334" s="324"/>
      <c r="BC334" s="324"/>
      <c r="BD334" s="324"/>
      <c r="BE334" s="324"/>
      <c r="BF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A335" s="324"/>
      <c r="BB335" s="324"/>
      <c r="BC335" s="324"/>
      <c r="BD335" s="324"/>
      <c r="BE335" s="324"/>
      <c r="BF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A336" s="324"/>
      <c r="BB336" s="324"/>
      <c r="BC336" s="324"/>
      <c r="BD336" s="324"/>
      <c r="BE336" s="324"/>
      <c r="BF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A337" s="324"/>
      <c r="BB337" s="324"/>
      <c r="BC337" s="324"/>
      <c r="BD337" s="324"/>
      <c r="BE337" s="324"/>
      <c r="BF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A338" s="324"/>
      <c r="BB338" s="324"/>
      <c r="BC338" s="324"/>
      <c r="BD338" s="324"/>
      <c r="BE338" s="324"/>
      <c r="BF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A339" s="324"/>
      <c r="BB339" s="324"/>
      <c r="BC339" s="324"/>
      <c r="BD339" s="324"/>
      <c r="BE339" s="324"/>
      <c r="BF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A340" s="324"/>
      <c r="BB340" s="324"/>
      <c r="BC340" s="324"/>
      <c r="BD340" s="324"/>
      <c r="BE340" s="324"/>
      <c r="BF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A341" s="324"/>
      <c r="BB341" s="324"/>
      <c r="BC341" s="324"/>
      <c r="BD341" s="324"/>
      <c r="BE341" s="324"/>
      <c r="BF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A342" s="324"/>
      <c r="BB342" s="324"/>
      <c r="BC342" s="324"/>
      <c r="BD342" s="324"/>
      <c r="BE342" s="324"/>
      <c r="BF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A343" s="324"/>
      <c r="BB343" s="324"/>
      <c r="BC343" s="324"/>
      <c r="BD343" s="324"/>
      <c r="BE343" s="324"/>
      <c r="BF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A344" s="324"/>
      <c r="BB344" s="324"/>
      <c r="BC344" s="324"/>
      <c r="BD344" s="324"/>
      <c r="BE344" s="324"/>
      <c r="BF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A345" s="324"/>
      <c r="BB345" s="324"/>
      <c r="BC345" s="324"/>
      <c r="BD345" s="324"/>
      <c r="BE345" s="324"/>
      <c r="BF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A346" s="324"/>
      <c r="BB346" s="324"/>
      <c r="BC346" s="324"/>
      <c r="BD346" s="324"/>
      <c r="BE346" s="324"/>
      <c r="BF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A347" s="324"/>
      <c r="BB347" s="324"/>
      <c r="BC347" s="324"/>
      <c r="BD347" s="324"/>
      <c r="BE347" s="324"/>
      <c r="BF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A348" s="324"/>
      <c r="BB348" s="324"/>
      <c r="BC348" s="324"/>
      <c r="BD348" s="324"/>
      <c r="BE348" s="324"/>
      <c r="BF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A349" s="324"/>
      <c r="BB349" s="324"/>
      <c r="BC349" s="324"/>
      <c r="BD349" s="324"/>
      <c r="BE349" s="324"/>
      <c r="BF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A350" s="324"/>
      <c r="BB350" s="324"/>
      <c r="BC350" s="324"/>
      <c r="BD350" s="324"/>
      <c r="BE350" s="324"/>
      <c r="BF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A351" s="324"/>
      <c r="BB351" s="324"/>
      <c r="BC351" s="324"/>
      <c r="BD351" s="324"/>
      <c r="BE351" s="324"/>
      <c r="BF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A352" s="324"/>
      <c r="BB352" s="324"/>
      <c r="BC352" s="324"/>
      <c r="BD352" s="324"/>
      <c r="BE352" s="324"/>
      <c r="BF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A353" s="324"/>
      <c r="BB353" s="324"/>
      <c r="BC353" s="324"/>
      <c r="BD353" s="324"/>
      <c r="BE353" s="324"/>
      <c r="BF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A354" s="324"/>
      <c r="BB354" s="324"/>
      <c r="BC354" s="324"/>
      <c r="BD354" s="324"/>
      <c r="BE354" s="324"/>
      <c r="BF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A355" s="324"/>
      <c r="BB355" s="324"/>
      <c r="BC355" s="324"/>
      <c r="BD355" s="324"/>
      <c r="BE355" s="324"/>
      <c r="BF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A356" s="324"/>
      <c r="BB356" s="324"/>
      <c r="BC356" s="324"/>
      <c r="BD356" s="324"/>
      <c r="BE356" s="324"/>
      <c r="BF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A357" s="324"/>
      <c r="BB357" s="324"/>
      <c r="BC357" s="324"/>
      <c r="BD357" s="324"/>
      <c r="BE357" s="324"/>
      <c r="BF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A358" s="324"/>
      <c r="BB358" s="324"/>
      <c r="BC358" s="324"/>
      <c r="BD358" s="324"/>
      <c r="BE358" s="324"/>
      <c r="BF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A359" s="324"/>
      <c r="BB359" s="324"/>
      <c r="BC359" s="324"/>
      <c r="BD359" s="324"/>
      <c r="BE359" s="324"/>
      <c r="BF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A360" s="324"/>
      <c r="BB360" s="324"/>
      <c r="BC360" s="324"/>
      <c r="BD360" s="324"/>
      <c r="BE360" s="324"/>
      <c r="BF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A361" s="324"/>
      <c r="BB361" s="324"/>
      <c r="BC361" s="324"/>
      <c r="BD361" s="324"/>
      <c r="BE361" s="324"/>
      <c r="BF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A362" s="324"/>
      <c r="BB362" s="324"/>
      <c r="BC362" s="324"/>
      <c r="BD362" s="324"/>
      <c r="BE362" s="324"/>
      <c r="BF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A363" s="324"/>
      <c r="BB363" s="324"/>
      <c r="BC363" s="324"/>
      <c r="BD363" s="324"/>
      <c r="BE363" s="324"/>
      <c r="BF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A364" s="324"/>
      <c r="BB364" s="324"/>
      <c r="BC364" s="324"/>
      <c r="BD364" s="324"/>
      <c r="BE364" s="324"/>
      <c r="BF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A365" s="324"/>
      <c r="BB365" s="324"/>
      <c r="BC365" s="324"/>
      <c r="BD365" s="324"/>
      <c r="BE365" s="324"/>
      <c r="BF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A366" s="324"/>
      <c r="BB366" s="324"/>
      <c r="BC366" s="324"/>
      <c r="BD366" s="324"/>
      <c r="BE366" s="324"/>
      <c r="BF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A367" s="324"/>
      <c r="BB367" s="324"/>
      <c r="BC367" s="324"/>
      <c r="BD367" s="324"/>
      <c r="BE367" s="324"/>
      <c r="BF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A368" s="324"/>
      <c r="BB368" s="324"/>
      <c r="BC368" s="324"/>
      <c r="BD368" s="324"/>
      <c r="BE368" s="324"/>
      <c r="BF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A369" s="324"/>
      <c r="BB369" s="324"/>
      <c r="BC369" s="324"/>
      <c r="BD369" s="324"/>
      <c r="BE369" s="324"/>
      <c r="BF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A370" s="324"/>
      <c r="BB370" s="324"/>
      <c r="BC370" s="324"/>
      <c r="BD370" s="324"/>
      <c r="BE370" s="324"/>
      <c r="BF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A371" s="324"/>
      <c r="BB371" s="324"/>
      <c r="BC371" s="324"/>
      <c r="BD371" s="324"/>
      <c r="BE371" s="324"/>
      <c r="BF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A372" s="324"/>
      <c r="BB372" s="324"/>
      <c r="BC372" s="324"/>
      <c r="BD372" s="324"/>
      <c r="BE372" s="324"/>
      <c r="BF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A373" s="324"/>
      <c r="BB373" s="324"/>
      <c r="BC373" s="324"/>
      <c r="BD373" s="324"/>
      <c r="BE373" s="324"/>
      <c r="BF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A374" s="324"/>
      <c r="BB374" s="324"/>
      <c r="BC374" s="324"/>
      <c r="BD374" s="324"/>
      <c r="BE374" s="324"/>
      <c r="BF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A375" s="324"/>
      <c r="BB375" s="324"/>
      <c r="BC375" s="324"/>
      <c r="BD375" s="324"/>
      <c r="BE375" s="324"/>
      <c r="BF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A376" s="324"/>
      <c r="BB376" s="324"/>
      <c r="BC376" s="324"/>
      <c r="BD376" s="324"/>
      <c r="BE376" s="324"/>
      <c r="BF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A377" s="324"/>
      <c r="BB377" s="324"/>
      <c r="BC377" s="324"/>
      <c r="BD377" s="324"/>
      <c r="BE377" s="324"/>
      <c r="BF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A378" s="324"/>
      <c r="BB378" s="324"/>
      <c r="BC378" s="324"/>
      <c r="BD378" s="324"/>
      <c r="BE378" s="324"/>
      <c r="BF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A379" s="324"/>
      <c r="BB379" s="324"/>
      <c r="BC379" s="324"/>
      <c r="BD379" s="324"/>
      <c r="BE379" s="324"/>
      <c r="BF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A380" s="324"/>
      <c r="BB380" s="324"/>
      <c r="BC380" s="324"/>
      <c r="BD380" s="324"/>
      <c r="BE380" s="324"/>
      <c r="BF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A381" s="324"/>
      <c r="BB381" s="324"/>
      <c r="BC381" s="324"/>
      <c r="BD381" s="324"/>
      <c r="BE381" s="324"/>
      <c r="BF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A382" s="324"/>
      <c r="BB382" s="324"/>
      <c r="BC382" s="324"/>
      <c r="BD382" s="324"/>
      <c r="BE382" s="324"/>
      <c r="BF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A383" s="324"/>
      <c r="BB383" s="324"/>
      <c r="BC383" s="324"/>
      <c r="BD383" s="324"/>
      <c r="BE383" s="324"/>
      <c r="BF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A384" s="324"/>
      <c r="BB384" s="324"/>
      <c r="BC384" s="324"/>
      <c r="BD384" s="324"/>
      <c r="BE384" s="324"/>
      <c r="BF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A385" s="324"/>
      <c r="BB385" s="324"/>
      <c r="BC385" s="324"/>
      <c r="BD385" s="324"/>
      <c r="BE385" s="324"/>
      <c r="BF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A386" s="324"/>
      <c r="BB386" s="324"/>
      <c r="BC386" s="324"/>
      <c r="BD386" s="324"/>
      <c r="BE386" s="324"/>
      <c r="BF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A387" s="324"/>
      <c r="BB387" s="324"/>
      <c r="BC387" s="324"/>
      <c r="BD387" s="324"/>
      <c r="BE387" s="324"/>
      <c r="BF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A388" s="324"/>
      <c r="BB388" s="324"/>
      <c r="BC388" s="324"/>
      <c r="BD388" s="324"/>
      <c r="BE388" s="324"/>
      <c r="BF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A389" s="324"/>
      <c r="BB389" s="324"/>
      <c r="BC389" s="324"/>
      <c r="BD389" s="324"/>
      <c r="BE389" s="324"/>
      <c r="BF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A390" s="324"/>
      <c r="BB390" s="324"/>
      <c r="BC390" s="324"/>
      <c r="BD390" s="324"/>
      <c r="BE390" s="324"/>
      <c r="BF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A391" s="324"/>
      <c r="BB391" s="324"/>
      <c r="BC391" s="324"/>
      <c r="BD391" s="324"/>
      <c r="BE391" s="324"/>
      <c r="BF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A392" s="324"/>
      <c r="BB392" s="324"/>
      <c r="BC392" s="324"/>
      <c r="BD392" s="324"/>
      <c r="BE392" s="324"/>
      <c r="BF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A393" s="324"/>
      <c r="BB393" s="324"/>
      <c r="BC393" s="324"/>
      <c r="BD393" s="324"/>
      <c r="BE393" s="324"/>
      <c r="BF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A394" s="324"/>
      <c r="BB394" s="324"/>
      <c r="BC394" s="324"/>
      <c r="BD394" s="324"/>
      <c r="BE394" s="324"/>
      <c r="BF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A395" s="324"/>
      <c r="BB395" s="324"/>
      <c r="BC395" s="324"/>
      <c r="BD395" s="324"/>
      <c r="BE395" s="324"/>
      <c r="BF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A396" s="324"/>
      <c r="BB396" s="324"/>
      <c r="BC396" s="324"/>
      <c r="BD396" s="324"/>
      <c r="BE396" s="324"/>
      <c r="BF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A397" s="324"/>
      <c r="BB397" s="324"/>
      <c r="BC397" s="324"/>
      <c r="BD397" s="324"/>
      <c r="BE397" s="324"/>
      <c r="BF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A398" s="324"/>
      <c r="BB398" s="324"/>
      <c r="BC398" s="324"/>
      <c r="BD398" s="324"/>
      <c r="BE398" s="324"/>
      <c r="BF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A399" s="324"/>
      <c r="BB399" s="324"/>
      <c r="BC399" s="324"/>
      <c r="BD399" s="324"/>
      <c r="BE399" s="324"/>
      <c r="BF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A400" s="324"/>
      <c r="BB400" s="324"/>
      <c r="BC400" s="324"/>
      <c r="BD400" s="324"/>
      <c r="BE400" s="324"/>
      <c r="BF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A401" s="324"/>
      <c r="BB401" s="324"/>
      <c r="BC401" s="324"/>
      <c r="BD401" s="324"/>
      <c r="BE401" s="324"/>
      <c r="BF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A402" s="324"/>
      <c r="BB402" s="324"/>
      <c r="BC402" s="324"/>
      <c r="BD402" s="324"/>
      <c r="BE402" s="324"/>
      <c r="BF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A403" s="324"/>
      <c r="BB403" s="324"/>
      <c r="BC403" s="324"/>
      <c r="BD403" s="324"/>
      <c r="BE403" s="324"/>
      <c r="BF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A404" s="324"/>
      <c r="BB404" s="324"/>
      <c r="BC404" s="324"/>
      <c r="BD404" s="324"/>
      <c r="BE404" s="324"/>
      <c r="BF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A405" s="324"/>
      <c r="BB405" s="324"/>
      <c r="BC405" s="324"/>
      <c r="BD405" s="324"/>
      <c r="BE405" s="324"/>
      <c r="BF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A406" s="324"/>
      <c r="BB406" s="324"/>
      <c r="BC406" s="324"/>
      <c r="BD406" s="324"/>
      <c r="BE406" s="324"/>
      <c r="BF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A407" s="324"/>
      <c r="BB407" s="324"/>
      <c r="BC407" s="324"/>
      <c r="BD407" s="324"/>
      <c r="BE407" s="324"/>
      <c r="BF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A408" s="324"/>
      <c r="BB408" s="324"/>
      <c r="BC408" s="324"/>
      <c r="BD408" s="324"/>
      <c r="BE408" s="324"/>
      <c r="BF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A409" s="324"/>
      <c r="BB409" s="324"/>
      <c r="BC409" s="324"/>
      <c r="BD409" s="324"/>
      <c r="BE409" s="324"/>
      <c r="BF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A410" s="324"/>
      <c r="BB410" s="324"/>
      <c r="BC410" s="324"/>
      <c r="BD410" s="324"/>
      <c r="BE410" s="324"/>
      <c r="BF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A411" s="324"/>
      <c r="BB411" s="324"/>
      <c r="BC411" s="324"/>
      <c r="BD411" s="324"/>
      <c r="BE411" s="324"/>
      <c r="BF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A412" s="324"/>
      <c r="BB412" s="324"/>
      <c r="BC412" s="324"/>
      <c r="BD412" s="324"/>
      <c r="BE412" s="324"/>
      <c r="BF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A413" s="324"/>
      <c r="BB413" s="324"/>
      <c r="BC413" s="324"/>
      <c r="BD413" s="324"/>
      <c r="BE413" s="324"/>
      <c r="BF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A414" s="324"/>
      <c r="BB414" s="324"/>
      <c r="BC414" s="324"/>
      <c r="BD414" s="324"/>
      <c r="BE414" s="324"/>
      <c r="BF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A415" s="324"/>
      <c r="BB415" s="324"/>
      <c r="BC415" s="324"/>
      <c r="BD415" s="324"/>
      <c r="BE415" s="324"/>
      <c r="BF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A416" s="324"/>
      <c r="BB416" s="324"/>
      <c r="BC416" s="324"/>
      <c r="BD416" s="324"/>
      <c r="BE416" s="324"/>
      <c r="BF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A417" s="324"/>
      <c r="BB417" s="324"/>
      <c r="BC417" s="324"/>
      <c r="BD417" s="324"/>
      <c r="BE417" s="324"/>
      <c r="BF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A418" s="324"/>
      <c r="BB418" s="324"/>
      <c r="BC418" s="324"/>
      <c r="BD418" s="324"/>
      <c r="BE418" s="324"/>
      <c r="BF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A419" s="324"/>
      <c r="BB419" s="324"/>
      <c r="BC419" s="324"/>
      <c r="BD419" s="324"/>
      <c r="BE419" s="324"/>
      <c r="BF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A420" s="324"/>
      <c r="BB420" s="324"/>
      <c r="BC420" s="324"/>
      <c r="BD420" s="324"/>
      <c r="BE420" s="324"/>
      <c r="BF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A421" s="324"/>
      <c r="BB421" s="324"/>
      <c r="BC421" s="324"/>
      <c r="BD421" s="324"/>
      <c r="BE421" s="324"/>
      <c r="BF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A422" s="324"/>
      <c r="BB422" s="324"/>
      <c r="BC422" s="324"/>
      <c r="BD422" s="324"/>
      <c r="BE422" s="324"/>
      <c r="BF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A423" s="324"/>
      <c r="BB423" s="324"/>
      <c r="BC423" s="324"/>
      <c r="BD423" s="324"/>
      <c r="BE423" s="324"/>
      <c r="BF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A424" s="324"/>
      <c r="BB424" s="324"/>
      <c r="BC424" s="324"/>
      <c r="BD424" s="324"/>
      <c r="BE424" s="324"/>
      <c r="BF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A425" s="324"/>
      <c r="BB425" s="324"/>
      <c r="BC425" s="324"/>
      <c r="BD425" s="324"/>
      <c r="BE425" s="324"/>
      <c r="BF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A426" s="324"/>
      <c r="BB426" s="324"/>
      <c r="BC426" s="324"/>
      <c r="BD426" s="324"/>
      <c r="BE426" s="324"/>
      <c r="BF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A427" s="324"/>
      <c r="BB427" s="324"/>
      <c r="BC427" s="324"/>
      <c r="BD427" s="324"/>
      <c r="BE427" s="324"/>
      <c r="BF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A428" s="324"/>
      <c r="BB428" s="324"/>
      <c r="BC428" s="324"/>
      <c r="BD428" s="324"/>
      <c r="BE428" s="324"/>
      <c r="BF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A429" s="324"/>
      <c r="BB429" s="324"/>
      <c r="BC429" s="324"/>
      <c r="BD429" s="324"/>
      <c r="BE429" s="324"/>
      <c r="BF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A430" s="324"/>
      <c r="BB430" s="324"/>
      <c r="BC430" s="324"/>
      <c r="BD430" s="324"/>
      <c r="BE430" s="324"/>
      <c r="BF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A431" s="324"/>
      <c r="BB431" s="324"/>
      <c r="BC431" s="324"/>
      <c r="BD431" s="324"/>
      <c r="BE431" s="324"/>
      <c r="BF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A432" s="324"/>
      <c r="BB432" s="324"/>
      <c r="BC432" s="324"/>
      <c r="BD432" s="324"/>
      <c r="BE432" s="324"/>
      <c r="BF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A433" s="324"/>
      <c r="BB433" s="324"/>
      <c r="BC433" s="324"/>
      <c r="BD433" s="324"/>
      <c r="BE433" s="324"/>
      <c r="BF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A434" s="324"/>
      <c r="BB434" s="324"/>
      <c r="BC434" s="324"/>
      <c r="BD434" s="324"/>
      <c r="BE434" s="324"/>
      <c r="BF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A435" s="324"/>
      <c r="BB435" s="324"/>
      <c r="BC435" s="324"/>
      <c r="BD435" s="324"/>
      <c r="BE435" s="324"/>
      <c r="BF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A436" s="324"/>
      <c r="BB436" s="324"/>
      <c r="BC436" s="324"/>
      <c r="BD436" s="324"/>
      <c r="BE436" s="324"/>
      <c r="BF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A437" s="324"/>
      <c r="BB437" s="324"/>
      <c r="BC437" s="324"/>
      <c r="BD437" s="324"/>
      <c r="BE437" s="324"/>
      <c r="BF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A438" s="324"/>
      <c r="BB438" s="324"/>
      <c r="BC438" s="324"/>
      <c r="BD438" s="324"/>
      <c r="BE438" s="324"/>
      <c r="BF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A439" s="324"/>
      <c r="BB439" s="324"/>
      <c r="BC439" s="324"/>
      <c r="BD439" s="324"/>
      <c r="BE439" s="324"/>
      <c r="BF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A440" s="324"/>
      <c r="BB440" s="324"/>
      <c r="BC440" s="324"/>
      <c r="BD440" s="324"/>
      <c r="BE440" s="324"/>
      <c r="BF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A441" s="324"/>
      <c r="BB441" s="324"/>
      <c r="BC441" s="324"/>
      <c r="BD441" s="324"/>
      <c r="BE441" s="324"/>
      <c r="BF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A442" s="324"/>
      <c r="BB442" s="324"/>
      <c r="BC442" s="324"/>
      <c r="BD442" s="324"/>
      <c r="BE442" s="324"/>
      <c r="BF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A443" s="324"/>
      <c r="BB443" s="324"/>
      <c r="BC443" s="324"/>
      <c r="BD443" s="324"/>
      <c r="BE443" s="324"/>
      <c r="BF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A444" s="324"/>
      <c r="BB444" s="324"/>
      <c r="BC444" s="324"/>
      <c r="BD444" s="324"/>
      <c r="BE444" s="324"/>
      <c r="BF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A445" s="324"/>
      <c r="BB445" s="324"/>
      <c r="BC445" s="324"/>
      <c r="BD445" s="324"/>
      <c r="BE445" s="324"/>
      <c r="BF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A446" s="324"/>
      <c r="BB446" s="324"/>
      <c r="BC446" s="324"/>
      <c r="BD446" s="324"/>
      <c r="BE446" s="324"/>
      <c r="BF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A447" s="324"/>
      <c r="BB447" s="324"/>
      <c r="BC447" s="324"/>
      <c r="BD447" s="324"/>
      <c r="BE447" s="324"/>
      <c r="BF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A448" s="324"/>
      <c r="BB448" s="324"/>
      <c r="BC448" s="324"/>
      <c r="BD448" s="324"/>
      <c r="BE448" s="324"/>
      <c r="BF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A449" s="324"/>
      <c r="BB449" s="324"/>
      <c r="BC449" s="324"/>
      <c r="BD449" s="324"/>
      <c r="BE449" s="324"/>
      <c r="BF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A450" s="324"/>
      <c r="BB450" s="324"/>
      <c r="BC450" s="324"/>
      <c r="BD450" s="324"/>
      <c r="BE450" s="324"/>
      <c r="BF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A451" s="324"/>
      <c r="BB451" s="324"/>
      <c r="BC451" s="324"/>
      <c r="BD451" s="324"/>
      <c r="BE451" s="324"/>
      <c r="BF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A452" s="324"/>
      <c r="BB452" s="324"/>
      <c r="BC452" s="324"/>
      <c r="BD452" s="324"/>
      <c r="BE452" s="324"/>
      <c r="BF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A453" s="324"/>
      <c r="BB453" s="324"/>
      <c r="BC453" s="324"/>
      <c r="BD453" s="324"/>
      <c r="BE453" s="324"/>
      <c r="BF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A454" s="324"/>
      <c r="BB454" s="324"/>
      <c r="BC454" s="324"/>
      <c r="BD454" s="324"/>
      <c r="BE454" s="324"/>
      <c r="BF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A455" s="324"/>
      <c r="BB455" s="324"/>
      <c r="BC455" s="324"/>
      <c r="BD455" s="324"/>
      <c r="BE455" s="324"/>
      <c r="BF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A456" s="324"/>
      <c r="BB456" s="324"/>
      <c r="BC456" s="324"/>
      <c r="BD456" s="324"/>
      <c r="BE456" s="324"/>
      <c r="BF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A457" s="324"/>
      <c r="BB457" s="324"/>
      <c r="BC457" s="324"/>
      <c r="BD457" s="324"/>
      <c r="BE457" s="324"/>
      <c r="BF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A458" s="324"/>
      <c r="BB458" s="324"/>
      <c r="BC458" s="324"/>
      <c r="BD458" s="324"/>
      <c r="BE458" s="324"/>
      <c r="BF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A459" s="324"/>
      <c r="BB459" s="324"/>
      <c r="BC459" s="324"/>
      <c r="BD459" s="324"/>
      <c r="BE459" s="324"/>
      <c r="BF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A460" s="324"/>
      <c r="BB460" s="324"/>
      <c r="BC460" s="324"/>
      <c r="BD460" s="324"/>
      <c r="BE460" s="324"/>
      <c r="BF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A461" s="324"/>
      <c r="BB461" s="324"/>
      <c r="BC461" s="324"/>
      <c r="BD461" s="324"/>
      <c r="BE461" s="324"/>
      <c r="BF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A462" s="324"/>
      <c r="BB462" s="324"/>
      <c r="BC462" s="324"/>
      <c r="BD462" s="324"/>
      <c r="BE462" s="324"/>
      <c r="BF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A463" s="324"/>
      <c r="BB463" s="324"/>
      <c r="BC463" s="324"/>
      <c r="BD463" s="324"/>
      <c r="BE463" s="324"/>
      <c r="BF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A464" s="324"/>
      <c r="BB464" s="324"/>
      <c r="BC464" s="324"/>
      <c r="BD464" s="324"/>
      <c r="BE464" s="324"/>
      <c r="BF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A465" s="324"/>
      <c r="BB465" s="324"/>
      <c r="BC465" s="324"/>
      <c r="BD465" s="324"/>
      <c r="BE465" s="324"/>
      <c r="BF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A466" s="324"/>
      <c r="BB466" s="324"/>
      <c r="BC466" s="324"/>
      <c r="BD466" s="324"/>
      <c r="BE466" s="324"/>
      <c r="BF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A467" s="324"/>
      <c r="BB467" s="324"/>
      <c r="BC467" s="324"/>
      <c r="BD467" s="324"/>
      <c r="BE467" s="324"/>
      <c r="BF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A468" s="324"/>
      <c r="BB468" s="324"/>
      <c r="BC468" s="324"/>
      <c r="BD468" s="324"/>
      <c r="BE468" s="324"/>
      <c r="BF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A469" s="324"/>
      <c r="BB469" s="324"/>
      <c r="BC469" s="324"/>
      <c r="BD469" s="324"/>
      <c r="BE469" s="324"/>
      <c r="BF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A470" s="324"/>
      <c r="BB470" s="324"/>
      <c r="BC470" s="324"/>
      <c r="BD470" s="324"/>
      <c r="BE470" s="324"/>
      <c r="BF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A471" s="324"/>
      <c r="BB471" s="324"/>
      <c r="BC471" s="324"/>
      <c r="BD471" s="324"/>
      <c r="BE471" s="324"/>
      <c r="BF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A472" s="324"/>
      <c r="BB472" s="324"/>
      <c r="BC472" s="324"/>
      <c r="BD472" s="324"/>
      <c r="BE472" s="324"/>
      <c r="BF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A473" s="324"/>
      <c r="BB473" s="324"/>
      <c r="BC473" s="324"/>
      <c r="BD473" s="324"/>
      <c r="BE473" s="324"/>
      <c r="BF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A474" s="324"/>
      <c r="BB474" s="324"/>
      <c r="BC474" s="324"/>
      <c r="BD474" s="324"/>
      <c r="BE474" s="324"/>
      <c r="BF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A475" s="324"/>
      <c r="BB475" s="324"/>
      <c r="BC475" s="324"/>
      <c r="BD475" s="324"/>
      <c r="BE475" s="324"/>
      <c r="BF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A476" s="324"/>
      <c r="BB476" s="324"/>
      <c r="BC476" s="324"/>
      <c r="BD476" s="324"/>
      <c r="BE476" s="324"/>
      <c r="BF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A477" s="324"/>
      <c r="BB477" s="324"/>
      <c r="BC477" s="324"/>
      <c r="BD477" s="324"/>
      <c r="BE477" s="324"/>
      <c r="BF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A478" s="324"/>
      <c r="BB478" s="324"/>
      <c r="BC478" s="324"/>
      <c r="BD478" s="324"/>
      <c r="BE478" s="324"/>
      <c r="BF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A479" s="324"/>
      <c r="BB479" s="324"/>
      <c r="BC479" s="324"/>
      <c r="BD479" s="324"/>
      <c r="BE479" s="324"/>
      <c r="BF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A480" s="324"/>
      <c r="BB480" s="324"/>
      <c r="BC480" s="324"/>
      <c r="BD480" s="324"/>
      <c r="BE480" s="324"/>
      <c r="BF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A481" s="324"/>
      <c r="BB481" s="324"/>
      <c r="BC481" s="324"/>
      <c r="BD481" s="324"/>
      <c r="BE481" s="324"/>
      <c r="BF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A482" s="324"/>
      <c r="BB482" s="324"/>
      <c r="BC482" s="324"/>
      <c r="BD482" s="324"/>
      <c r="BE482" s="324"/>
      <c r="BF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A483" s="324"/>
      <c r="BB483" s="324"/>
      <c r="BC483" s="324"/>
      <c r="BD483" s="324"/>
      <c r="BE483" s="324"/>
      <c r="BF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A484" s="324"/>
      <c r="BB484" s="324"/>
      <c r="BC484" s="324"/>
      <c r="BD484" s="324"/>
      <c r="BE484" s="324"/>
      <c r="BF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A485" s="324"/>
      <c r="BB485" s="324"/>
      <c r="BC485" s="324"/>
      <c r="BD485" s="324"/>
      <c r="BE485" s="324"/>
      <c r="BF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A486" s="324"/>
      <c r="BB486" s="324"/>
      <c r="BC486" s="324"/>
      <c r="BD486" s="324"/>
      <c r="BE486" s="324"/>
      <c r="BF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A487" s="324"/>
      <c r="BB487" s="324"/>
      <c r="BC487" s="324"/>
      <c r="BD487" s="324"/>
      <c r="BE487" s="324"/>
      <c r="BF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A488" s="324"/>
      <c r="BB488" s="324"/>
      <c r="BC488" s="324"/>
      <c r="BD488" s="324"/>
      <c r="BE488" s="324"/>
      <c r="BF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A489" s="324"/>
      <c r="BB489" s="324"/>
      <c r="BC489" s="324"/>
      <c r="BD489" s="324"/>
      <c r="BE489" s="324"/>
      <c r="BF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A490" s="324"/>
      <c r="BB490" s="324"/>
      <c r="BC490" s="324"/>
      <c r="BD490" s="324"/>
      <c r="BE490" s="324"/>
      <c r="BF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A491" s="324"/>
      <c r="BB491" s="324"/>
      <c r="BC491" s="324"/>
      <c r="BD491" s="324"/>
      <c r="BE491" s="324"/>
      <c r="BF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A492" s="324"/>
      <c r="BB492" s="324"/>
      <c r="BC492" s="324"/>
      <c r="BD492" s="324"/>
      <c r="BE492" s="324"/>
      <c r="BF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A493" s="324"/>
      <c r="BB493" s="324"/>
      <c r="BC493" s="324"/>
      <c r="BD493" s="324"/>
      <c r="BE493" s="324"/>
      <c r="BF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A494" s="324"/>
      <c r="BB494" s="324"/>
      <c r="BC494" s="324"/>
      <c r="BD494" s="324"/>
      <c r="BE494" s="324"/>
      <c r="BF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A495" s="324"/>
      <c r="BB495" s="324"/>
      <c r="BC495" s="324"/>
      <c r="BD495" s="324"/>
      <c r="BE495" s="324"/>
      <c r="BF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A496" s="324"/>
      <c r="BB496" s="324"/>
      <c r="BC496" s="324"/>
      <c r="BD496" s="324"/>
      <c r="BE496" s="324"/>
      <c r="BF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A497" s="324"/>
      <c r="BB497" s="324"/>
      <c r="BC497" s="324"/>
      <c r="BD497" s="324"/>
      <c r="BE497" s="324"/>
      <c r="BF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A498" s="324"/>
      <c r="BB498" s="324"/>
      <c r="BC498" s="324"/>
      <c r="BD498" s="324"/>
      <c r="BE498" s="324"/>
      <c r="BF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A499" s="324"/>
      <c r="BB499" s="324"/>
      <c r="BC499" s="324"/>
      <c r="BD499" s="324"/>
      <c r="BE499" s="324"/>
      <c r="BF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A500" s="324"/>
      <c r="BB500" s="324"/>
      <c r="BC500" s="324"/>
      <c r="BD500" s="324"/>
      <c r="BE500" s="324"/>
      <c r="BF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A501" s="324"/>
      <c r="BB501" s="324"/>
      <c r="BC501" s="324"/>
      <c r="BD501" s="324"/>
      <c r="BE501" s="324"/>
      <c r="BF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A502" s="324"/>
      <c r="BB502" s="324"/>
      <c r="BC502" s="324"/>
      <c r="BD502" s="324"/>
      <c r="BE502" s="324"/>
      <c r="BF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A503" s="324"/>
      <c r="BB503" s="324"/>
      <c r="BC503" s="324"/>
      <c r="BD503" s="324"/>
      <c r="BE503" s="324"/>
      <c r="BF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A504" s="324"/>
      <c r="BB504" s="324"/>
      <c r="BC504" s="324"/>
      <c r="BD504" s="324"/>
      <c r="BE504" s="324"/>
      <c r="BF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A505" s="324"/>
      <c r="BB505" s="324"/>
      <c r="BC505" s="324"/>
      <c r="BD505" s="324"/>
      <c r="BE505" s="324"/>
      <c r="BF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A506" s="324"/>
      <c r="BB506" s="324"/>
      <c r="BC506" s="324"/>
      <c r="BD506" s="324"/>
      <c r="BE506" s="324"/>
      <c r="BF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A507" s="324"/>
      <c r="BB507" s="324"/>
      <c r="BC507" s="324"/>
      <c r="BD507" s="324"/>
      <c r="BE507" s="324"/>
      <c r="BF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A508" s="324"/>
      <c r="BB508" s="324"/>
      <c r="BC508" s="324"/>
      <c r="BD508" s="324"/>
      <c r="BE508" s="324"/>
      <c r="BF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A509" s="324"/>
      <c r="BB509" s="324"/>
      <c r="BC509" s="324"/>
      <c r="BD509" s="324"/>
      <c r="BE509" s="324"/>
      <c r="BF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A510" s="324"/>
      <c r="BB510" s="324"/>
      <c r="BC510" s="324"/>
      <c r="BD510" s="324"/>
      <c r="BE510" s="324"/>
      <c r="BF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A511" s="324"/>
      <c r="BB511" s="324"/>
      <c r="BC511" s="324"/>
      <c r="BD511" s="324"/>
      <c r="BE511" s="324"/>
      <c r="BF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A512" s="324"/>
      <c r="BB512" s="324"/>
      <c r="BC512" s="324"/>
      <c r="BD512" s="324"/>
      <c r="BE512" s="324"/>
      <c r="BF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A513" s="324"/>
      <c r="BB513" s="324"/>
      <c r="BC513" s="324"/>
      <c r="BD513" s="324"/>
      <c r="BE513" s="324"/>
      <c r="BF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A514" s="324"/>
      <c r="BB514" s="324"/>
      <c r="BC514" s="324"/>
      <c r="BD514" s="324"/>
      <c r="BE514" s="324"/>
      <c r="BF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A515" s="324"/>
      <c r="BB515" s="324"/>
      <c r="BC515" s="324"/>
      <c r="BD515" s="324"/>
      <c r="BE515" s="324"/>
      <c r="BF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A516" s="324"/>
      <c r="BB516" s="324"/>
      <c r="BC516" s="324"/>
      <c r="BD516" s="324"/>
      <c r="BE516" s="324"/>
      <c r="BF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A517" s="324"/>
      <c r="BB517" s="324"/>
      <c r="BC517" s="324"/>
      <c r="BD517" s="324"/>
      <c r="BE517" s="324"/>
      <c r="BF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A518" s="324"/>
      <c r="BB518" s="324"/>
      <c r="BC518" s="324"/>
      <c r="BD518" s="324"/>
      <c r="BE518" s="324"/>
      <c r="BF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A519" s="324"/>
      <c r="BB519" s="324"/>
      <c r="BC519" s="324"/>
      <c r="BD519" s="324"/>
      <c r="BE519" s="324"/>
      <c r="BF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A520" s="324"/>
      <c r="BB520" s="324"/>
      <c r="BC520" s="324"/>
      <c r="BD520" s="324"/>
      <c r="BE520" s="324"/>
      <c r="BF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A521" s="324"/>
      <c r="BB521" s="324"/>
      <c r="BC521" s="324"/>
      <c r="BD521" s="324"/>
      <c r="BE521" s="324"/>
      <c r="BF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A522" s="324"/>
      <c r="BB522" s="324"/>
      <c r="BC522" s="324"/>
      <c r="BD522" s="324"/>
      <c r="BE522" s="324"/>
      <c r="BF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A523" s="324"/>
      <c r="BB523" s="324"/>
      <c r="BC523" s="324"/>
      <c r="BD523" s="324"/>
      <c r="BE523" s="324"/>
      <c r="BF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A524" s="324"/>
      <c r="BB524" s="324"/>
      <c r="BC524" s="324"/>
      <c r="BD524" s="324"/>
      <c r="BE524" s="324"/>
      <c r="BF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A525" s="324"/>
      <c r="BB525" s="324"/>
      <c r="BC525" s="324"/>
      <c r="BD525" s="324"/>
      <c r="BE525" s="324"/>
      <c r="BF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A526" s="324"/>
      <c r="BB526" s="324"/>
      <c r="BC526" s="324"/>
      <c r="BD526" s="324"/>
      <c r="BE526" s="324"/>
      <c r="BF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A527" s="324"/>
      <c r="BB527" s="324"/>
      <c r="BC527" s="324"/>
      <c r="BD527" s="324"/>
      <c r="BE527" s="324"/>
      <c r="BF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A528" s="324"/>
      <c r="BB528" s="324"/>
      <c r="BC528" s="324"/>
      <c r="BD528" s="324"/>
      <c r="BE528" s="324"/>
      <c r="BF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A529" s="324"/>
      <c r="BB529" s="324"/>
      <c r="BC529" s="324"/>
      <c r="BD529" s="324"/>
      <c r="BE529" s="324"/>
      <c r="BF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A530" s="324"/>
      <c r="BB530" s="324"/>
      <c r="BC530" s="324"/>
      <c r="BD530" s="324"/>
      <c r="BE530" s="324"/>
      <c r="BF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A531" s="324"/>
      <c r="BB531" s="324"/>
      <c r="BC531" s="324"/>
      <c r="BD531" s="324"/>
      <c r="BE531" s="324"/>
      <c r="BF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A532" s="324"/>
      <c r="BB532" s="324"/>
      <c r="BC532" s="324"/>
      <c r="BD532" s="324"/>
      <c r="BE532" s="324"/>
      <c r="BF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A533" s="324"/>
      <c r="BB533" s="324"/>
      <c r="BC533" s="324"/>
      <c r="BD533" s="324"/>
      <c r="BE533" s="324"/>
      <c r="BF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A534" s="324"/>
      <c r="BB534" s="324"/>
      <c r="BC534" s="324"/>
      <c r="BD534" s="324"/>
      <c r="BE534" s="324"/>
      <c r="BF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A535" s="324"/>
      <c r="BB535" s="324"/>
      <c r="BC535" s="324"/>
      <c r="BD535" s="324"/>
      <c r="BE535" s="324"/>
      <c r="BF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A536" s="324"/>
      <c r="BB536" s="324"/>
      <c r="BC536" s="324"/>
      <c r="BD536" s="324"/>
      <c r="BE536" s="324"/>
      <c r="BF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A537" s="324"/>
      <c r="BB537" s="324"/>
      <c r="BC537" s="324"/>
      <c r="BD537" s="324"/>
      <c r="BE537" s="324"/>
      <c r="BF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A538" s="324"/>
      <c r="BB538" s="324"/>
      <c r="BC538" s="324"/>
      <c r="BD538" s="324"/>
      <c r="BE538" s="324"/>
      <c r="BF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A539" s="324"/>
      <c r="BB539" s="324"/>
      <c r="BC539" s="324"/>
      <c r="BD539" s="324"/>
      <c r="BE539" s="324"/>
      <c r="BF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A540" s="324"/>
      <c r="BB540" s="324"/>
      <c r="BC540" s="324"/>
      <c r="BD540" s="324"/>
      <c r="BE540" s="324"/>
      <c r="BF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A541" s="324"/>
      <c r="BB541" s="324"/>
      <c r="BC541" s="324"/>
      <c r="BD541" s="324"/>
      <c r="BE541" s="324"/>
      <c r="BF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A542" s="324"/>
      <c r="BB542" s="324"/>
      <c r="BC542" s="324"/>
      <c r="BD542" s="324"/>
      <c r="BE542" s="324"/>
      <c r="BF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A543" s="324"/>
      <c r="BB543" s="324"/>
      <c r="BC543" s="324"/>
      <c r="BD543" s="324"/>
      <c r="BE543" s="324"/>
      <c r="BF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A544" s="324"/>
      <c r="BB544" s="324"/>
      <c r="BC544" s="324"/>
      <c r="BD544" s="324"/>
      <c r="BE544" s="324"/>
      <c r="BF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A545" s="324"/>
      <c r="BB545" s="324"/>
      <c r="BC545" s="324"/>
      <c r="BD545" s="324"/>
      <c r="BE545" s="324"/>
      <c r="BF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A546" s="324"/>
      <c r="BB546" s="324"/>
      <c r="BC546" s="324"/>
      <c r="BD546" s="324"/>
      <c r="BE546" s="324"/>
      <c r="BF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A547" s="324"/>
      <c r="BB547" s="324"/>
      <c r="BC547" s="324"/>
      <c r="BD547" s="324"/>
      <c r="BE547" s="324"/>
      <c r="BF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A548" s="324"/>
      <c r="BB548" s="324"/>
      <c r="BC548" s="324"/>
      <c r="BD548" s="324"/>
      <c r="BE548" s="324"/>
      <c r="BF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A549" s="324"/>
      <c r="BB549" s="324"/>
      <c r="BC549" s="324"/>
      <c r="BD549" s="324"/>
      <c r="BE549" s="324"/>
      <c r="BF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A550" s="324"/>
      <c r="BB550" s="324"/>
      <c r="BC550" s="324"/>
      <c r="BD550" s="324"/>
      <c r="BE550" s="324"/>
      <c r="BF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A551" s="324"/>
      <c r="BB551" s="324"/>
      <c r="BC551" s="324"/>
      <c r="BD551" s="324"/>
      <c r="BE551" s="324"/>
      <c r="BF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A552" s="324"/>
      <c r="BB552" s="324"/>
      <c r="BC552" s="324"/>
      <c r="BD552" s="324"/>
      <c r="BE552" s="324"/>
      <c r="BF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A553" s="324"/>
      <c r="BB553" s="324"/>
      <c r="BC553" s="324"/>
      <c r="BD553" s="324"/>
      <c r="BE553" s="324"/>
      <c r="BF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A554" s="324"/>
      <c r="BB554" s="324"/>
      <c r="BC554" s="324"/>
      <c r="BD554" s="324"/>
      <c r="BE554" s="324"/>
      <c r="BF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A555" s="324"/>
      <c r="BB555" s="324"/>
      <c r="BC555" s="324"/>
      <c r="BD555" s="324"/>
      <c r="BE555" s="324"/>
      <c r="BF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A556" s="324"/>
      <c r="BB556" s="324"/>
      <c r="BC556" s="324"/>
      <c r="BD556" s="324"/>
      <c r="BE556" s="324"/>
      <c r="BF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A557" s="324"/>
      <c r="BB557" s="324"/>
      <c r="BC557" s="324"/>
      <c r="BD557" s="324"/>
      <c r="BE557" s="324"/>
      <c r="BF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A558" s="324"/>
      <c r="BB558" s="324"/>
      <c r="BC558" s="324"/>
      <c r="BD558" s="324"/>
      <c r="BE558" s="324"/>
      <c r="BF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A559" s="324"/>
      <c r="BB559" s="324"/>
      <c r="BC559" s="324"/>
      <c r="BD559" s="324"/>
      <c r="BE559" s="324"/>
      <c r="BF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A560" s="324"/>
      <c r="BB560" s="324"/>
      <c r="BC560" s="324"/>
      <c r="BD560" s="324"/>
      <c r="BE560" s="324"/>
      <c r="BF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A561" s="324"/>
      <c r="BB561" s="324"/>
      <c r="BC561" s="324"/>
      <c r="BD561" s="324"/>
      <c r="BE561" s="324"/>
      <c r="BF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A562" s="324"/>
      <c r="BB562" s="324"/>
      <c r="BC562" s="324"/>
      <c r="BD562" s="324"/>
      <c r="BE562" s="324"/>
      <c r="BF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A563" s="324"/>
      <c r="BB563" s="324"/>
      <c r="BC563" s="324"/>
      <c r="BD563" s="324"/>
      <c r="BE563" s="324"/>
      <c r="BF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A564" s="324"/>
      <c r="BB564" s="324"/>
      <c r="BC564" s="324"/>
      <c r="BD564" s="324"/>
      <c r="BE564" s="324"/>
      <c r="BF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A565" s="324"/>
      <c r="BB565" s="324"/>
      <c r="BC565" s="324"/>
      <c r="BD565" s="324"/>
      <c r="BE565" s="324"/>
      <c r="BF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A566" s="324"/>
      <c r="BB566" s="324"/>
      <c r="BC566" s="324"/>
      <c r="BD566" s="324"/>
      <c r="BE566" s="324"/>
      <c r="BF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A567" s="324"/>
      <c r="BB567" s="324"/>
      <c r="BC567" s="324"/>
      <c r="BD567" s="324"/>
      <c r="BE567" s="324"/>
      <c r="BF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A568" s="324"/>
      <c r="BB568" s="324"/>
      <c r="BC568" s="324"/>
      <c r="BD568" s="324"/>
      <c r="BE568" s="324"/>
      <c r="BF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A569" s="324"/>
      <c r="BB569" s="324"/>
      <c r="BC569" s="324"/>
      <c r="BD569" s="324"/>
      <c r="BE569" s="324"/>
      <c r="BF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A570" s="324"/>
      <c r="BB570" s="324"/>
      <c r="BC570" s="324"/>
      <c r="BD570" s="324"/>
      <c r="BE570" s="324"/>
      <c r="BF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A571" s="324"/>
      <c r="BB571" s="324"/>
      <c r="BC571" s="324"/>
      <c r="BD571" s="324"/>
      <c r="BE571" s="324"/>
      <c r="BF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A572" s="324"/>
      <c r="BB572" s="324"/>
      <c r="BC572" s="324"/>
      <c r="BD572" s="324"/>
      <c r="BE572" s="324"/>
      <c r="BF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A573" s="324"/>
      <c r="BB573" s="324"/>
      <c r="BC573" s="324"/>
      <c r="BD573" s="324"/>
      <c r="BE573" s="324"/>
      <c r="BF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A574" s="324"/>
      <c r="BB574" s="324"/>
      <c r="BC574" s="324"/>
      <c r="BD574" s="324"/>
      <c r="BE574" s="324"/>
      <c r="BF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A575" s="324"/>
      <c r="BB575" s="324"/>
      <c r="BC575" s="324"/>
      <c r="BD575" s="324"/>
      <c r="BE575" s="324"/>
      <c r="BF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A576" s="324"/>
      <c r="BB576" s="324"/>
      <c r="BC576" s="324"/>
      <c r="BD576" s="324"/>
      <c r="BE576" s="324"/>
      <c r="BF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A577" s="324"/>
      <c r="BB577" s="324"/>
      <c r="BC577" s="324"/>
      <c r="BD577" s="324"/>
      <c r="BE577" s="324"/>
      <c r="BF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A578" s="324"/>
      <c r="BB578" s="324"/>
      <c r="BC578" s="324"/>
      <c r="BD578" s="324"/>
      <c r="BE578" s="324"/>
      <c r="BF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A579" s="324"/>
      <c r="BB579" s="324"/>
      <c r="BC579" s="324"/>
      <c r="BD579" s="324"/>
      <c r="BE579" s="324"/>
      <c r="BF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A580" s="324"/>
      <c r="BB580" s="324"/>
      <c r="BC580" s="324"/>
      <c r="BD580" s="324"/>
      <c r="BE580" s="324"/>
      <c r="BF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A581" s="324"/>
      <c r="BB581" s="324"/>
      <c r="BC581" s="324"/>
      <c r="BD581" s="324"/>
      <c r="BE581" s="324"/>
      <c r="BF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A582" s="324"/>
      <c r="BB582" s="324"/>
      <c r="BC582" s="324"/>
      <c r="BD582" s="324"/>
      <c r="BE582" s="324"/>
      <c r="BF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A583" s="324"/>
      <c r="BB583" s="324"/>
      <c r="BC583" s="324"/>
      <c r="BD583" s="324"/>
      <c r="BE583" s="324"/>
      <c r="BF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A584" s="324"/>
      <c r="BB584" s="324"/>
      <c r="BC584" s="324"/>
      <c r="BD584" s="324"/>
      <c r="BE584" s="324"/>
      <c r="BF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A585" s="324"/>
      <c r="BB585" s="324"/>
      <c r="BC585" s="324"/>
      <c r="BD585" s="324"/>
      <c r="BE585" s="324"/>
      <c r="BF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A586" s="324"/>
      <c r="BB586" s="324"/>
      <c r="BC586" s="324"/>
      <c r="BD586" s="324"/>
      <c r="BE586" s="324"/>
      <c r="BF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A587" s="324"/>
      <c r="BB587" s="324"/>
      <c r="BC587" s="324"/>
      <c r="BD587" s="324"/>
      <c r="BE587" s="324"/>
      <c r="BF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A588" s="324"/>
      <c r="BB588" s="324"/>
      <c r="BC588" s="324"/>
      <c r="BD588" s="324"/>
      <c r="BE588" s="324"/>
      <c r="BF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A589" s="324"/>
      <c r="BB589" s="324"/>
      <c r="BC589" s="324"/>
      <c r="BD589" s="324"/>
      <c r="BE589" s="324"/>
      <c r="BF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A590" s="324"/>
      <c r="BB590" s="324"/>
      <c r="BC590" s="324"/>
      <c r="BD590" s="324"/>
      <c r="BE590" s="324"/>
      <c r="BF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A591" s="324"/>
      <c r="BB591" s="324"/>
      <c r="BC591" s="324"/>
      <c r="BD591" s="324"/>
      <c r="BE591" s="324"/>
      <c r="BF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A592" s="324"/>
      <c r="BB592" s="324"/>
      <c r="BC592" s="324"/>
      <c r="BD592" s="324"/>
      <c r="BE592" s="324"/>
      <c r="BF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A593" s="324"/>
      <c r="BB593" s="324"/>
      <c r="BC593" s="324"/>
      <c r="BD593" s="324"/>
      <c r="BE593" s="324"/>
      <c r="BF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A594" s="324"/>
      <c r="BB594" s="324"/>
      <c r="BC594" s="324"/>
      <c r="BD594" s="324"/>
      <c r="BE594" s="324"/>
      <c r="BF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A595" s="324"/>
      <c r="BB595" s="324"/>
      <c r="BC595" s="324"/>
      <c r="BD595" s="324"/>
      <c r="BE595" s="324"/>
      <c r="BF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A596" s="324"/>
      <c r="BB596" s="324"/>
      <c r="BC596" s="324"/>
      <c r="BD596" s="324"/>
      <c r="BE596" s="324"/>
      <c r="BF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A597" s="324"/>
      <c r="BB597" s="324"/>
      <c r="BC597" s="324"/>
      <c r="BD597" s="324"/>
      <c r="BE597" s="324"/>
      <c r="BF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A598" s="324"/>
      <c r="BB598" s="324"/>
      <c r="BC598" s="324"/>
      <c r="BD598" s="324"/>
      <c r="BE598" s="324"/>
      <c r="BF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A599" s="324"/>
      <c r="BB599" s="324"/>
      <c r="BC599" s="324"/>
      <c r="BD599" s="324"/>
      <c r="BE599" s="324"/>
      <c r="BF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A600" s="324"/>
      <c r="BB600" s="324"/>
      <c r="BC600" s="324"/>
      <c r="BD600" s="324"/>
      <c r="BE600" s="324"/>
      <c r="BF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A601" s="324"/>
      <c r="BB601" s="324"/>
      <c r="BC601" s="324"/>
      <c r="BD601" s="324"/>
      <c r="BE601" s="324"/>
      <c r="BF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A602" s="324"/>
      <c r="BB602" s="324"/>
      <c r="BC602" s="324"/>
      <c r="BD602" s="324"/>
      <c r="BE602" s="324"/>
      <c r="BF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A603" s="324"/>
      <c r="BB603" s="324"/>
      <c r="BC603" s="324"/>
      <c r="BD603" s="324"/>
      <c r="BE603" s="324"/>
      <c r="BF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A604" s="324"/>
      <c r="BB604" s="324"/>
      <c r="BC604" s="324"/>
      <c r="BD604" s="324"/>
      <c r="BE604" s="324"/>
      <c r="BF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A605" s="324"/>
      <c r="BB605" s="324"/>
      <c r="BC605" s="324"/>
      <c r="BD605" s="324"/>
      <c r="BE605" s="324"/>
      <c r="BF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A606" s="324"/>
      <c r="BB606" s="324"/>
      <c r="BC606" s="324"/>
      <c r="BD606" s="324"/>
      <c r="BE606" s="324"/>
      <c r="BF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A607" s="324"/>
      <c r="BB607" s="324"/>
      <c r="BC607" s="324"/>
      <c r="BD607" s="324"/>
      <c r="BE607" s="324"/>
      <c r="BF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A608" s="324"/>
      <c r="BB608" s="324"/>
      <c r="BC608" s="324"/>
      <c r="BD608" s="324"/>
      <c r="BE608" s="324"/>
      <c r="BF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A609" s="324"/>
      <c r="BB609" s="324"/>
      <c r="BC609" s="324"/>
      <c r="BD609" s="324"/>
      <c r="BE609" s="324"/>
      <c r="BF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A610" s="324"/>
      <c r="BB610" s="324"/>
      <c r="BC610" s="324"/>
      <c r="BD610" s="324"/>
      <c r="BE610" s="324"/>
      <c r="BF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A611" s="324"/>
      <c r="BB611" s="324"/>
      <c r="BC611" s="324"/>
      <c r="BD611" s="324"/>
      <c r="BE611" s="324"/>
      <c r="BF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A612" s="324"/>
      <c r="BB612" s="324"/>
      <c r="BC612" s="324"/>
      <c r="BD612" s="324"/>
      <c r="BE612" s="324"/>
      <c r="BF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A613" s="324"/>
      <c r="BB613" s="324"/>
      <c r="BC613" s="324"/>
      <c r="BD613" s="324"/>
      <c r="BE613" s="324"/>
      <c r="BF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A614" s="324"/>
      <c r="BB614" s="324"/>
      <c r="BC614" s="324"/>
      <c r="BD614" s="324"/>
      <c r="BE614" s="324"/>
      <c r="BF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A615" s="324"/>
      <c r="BB615" s="324"/>
      <c r="BC615" s="324"/>
      <c r="BD615" s="324"/>
      <c r="BE615" s="324"/>
      <c r="BF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A616" s="324"/>
      <c r="BB616" s="324"/>
      <c r="BC616" s="324"/>
      <c r="BD616" s="324"/>
      <c r="BE616" s="324"/>
      <c r="BF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A617" s="324"/>
      <c r="BB617" s="324"/>
      <c r="BC617" s="324"/>
      <c r="BD617" s="324"/>
      <c r="BE617" s="324"/>
      <c r="BF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A618" s="324"/>
      <c r="BB618" s="324"/>
      <c r="BC618" s="324"/>
      <c r="BD618" s="324"/>
      <c r="BE618" s="324"/>
      <c r="BF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A619" s="324"/>
      <c r="BB619" s="324"/>
      <c r="BC619" s="324"/>
      <c r="BD619" s="324"/>
      <c r="BE619" s="324"/>
      <c r="BF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A620" s="324"/>
      <c r="BB620" s="324"/>
      <c r="BC620" s="324"/>
      <c r="BD620" s="324"/>
      <c r="BE620" s="324"/>
      <c r="BF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A621" s="324"/>
      <c r="BB621" s="324"/>
      <c r="BC621" s="324"/>
      <c r="BD621" s="324"/>
      <c r="BE621" s="324"/>
      <c r="BF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A622" s="324"/>
      <c r="BB622" s="324"/>
      <c r="BC622" s="324"/>
      <c r="BD622" s="324"/>
      <c r="BE622" s="324"/>
      <c r="BF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A623" s="324"/>
      <c r="BB623" s="324"/>
      <c r="BC623" s="324"/>
      <c r="BD623" s="324"/>
      <c r="BE623" s="324"/>
      <c r="BF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A624" s="324"/>
      <c r="BB624" s="324"/>
      <c r="BC624" s="324"/>
      <c r="BD624" s="324"/>
      <c r="BE624" s="324"/>
      <c r="BF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A625" s="324"/>
      <c r="BB625" s="324"/>
      <c r="BC625" s="324"/>
      <c r="BD625" s="324"/>
      <c r="BE625" s="324"/>
      <c r="BF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A626" s="324"/>
      <c r="BB626" s="324"/>
      <c r="BC626" s="324"/>
      <c r="BD626" s="324"/>
      <c r="BE626" s="324"/>
      <c r="BF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A627" s="324"/>
      <c r="BB627" s="324"/>
      <c r="BC627" s="324"/>
      <c r="BD627" s="324"/>
      <c r="BE627" s="324"/>
      <c r="BF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A628" s="324"/>
      <c r="BB628" s="324"/>
      <c r="BC628" s="324"/>
      <c r="BD628" s="324"/>
      <c r="BE628" s="324"/>
      <c r="BF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A629" s="324"/>
      <c r="BB629" s="324"/>
      <c r="BC629" s="324"/>
      <c r="BD629" s="324"/>
      <c r="BE629" s="324"/>
      <c r="BF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A630" s="324"/>
      <c r="BB630" s="324"/>
      <c r="BC630" s="324"/>
      <c r="BD630" s="324"/>
      <c r="BE630" s="324"/>
      <c r="BF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A631" s="324"/>
      <c r="BB631" s="324"/>
      <c r="BC631" s="324"/>
      <c r="BD631" s="324"/>
      <c r="BE631" s="324"/>
      <c r="BF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A632" s="324"/>
      <c r="BB632" s="324"/>
      <c r="BC632" s="324"/>
      <c r="BD632" s="324"/>
      <c r="BE632" s="324"/>
      <c r="BF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A633" s="324"/>
      <c r="BB633" s="324"/>
      <c r="BC633" s="324"/>
      <c r="BD633" s="324"/>
      <c r="BE633" s="324"/>
      <c r="BF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A634" s="324"/>
      <c r="BB634" s="324"/>
      <c r="BC634" s="324"/>
      <c r="BD634" s="324"/>
      <c r="BE634" s="324"/>
      <c r="BF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A635" s="324"/>
      <c r="BB635" s="324"/>
      <c r="BC635" s="324"/>
      <c r="BD635" s="324"/>
      <c r="BE635" s="324"/>
      <c r="BF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A636" s="324"/>
      <c r="BB636" s="324"/>
      <c r="BC636" s="324"/>
      <c r="BD636" s="324"/>
      <c r="BE636" s="324"/>
      <c r="BF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A637" s="324"/>
      <c r="BB637" s="324"/>
      <c r="BC637" s="324"/>
      <c r="BD637" s="324"/>
      <c r="BE637" s="324"/>
      <c r="BF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A638" s="324"/>
      <c r="BB638" s="324"/>
      <c r="BC638" s="324"/>
      <c r="BD638" s="324"/>
      <c r="BE638" s="324"/>
      <c r="BF638" s="324"/>
      <c r="BI638" s="324"/>
      <c r="BS638" s="324"/>
      <c r="CC638" s="324"/>
      <c r="CM638" s="324"/>
      <c r="CW638" s="324"/>
      <c r="DG638" s="324"/>
      <c r="DQ638" s="324"/>
      <c r="EA638" s="324"/>
      <c r="EK638" s="324"/>
      <c r="EU638" s="324"/>
      <c r="FE638" s="324"/>
      <c r="FO638" s="324"/>
      <c r="FY638" s="324"/>
      <c r="GI638" s="324"/>
      <c r="GS638" s="324"/>
      <c r="HC638" s="324"/>
      <c r="HM638" s="324"/>
      <c r="HW638" s="324"/>
    </row>
  </sheetData>
  <mergeCells count="45">
    <mergeCell ref="B27:H27"/>
    <mergeCell ref="L27:R27"/>
    <mergeCell ref="V27:AB27"/>
    <mergeCell ref="AF27:AL27"/>
    <mergeCell ref="AP27:AV27"/>
    <mergeCell ref="EM1:ER2"/>
    <mergeCell ref="EM3:ER3"/>
    <mergeCell ref="EL27:ER27"/>
    <mergeCell ref="CY1:DD2"/>
    <mergeCell ref="BK3:BP3"/>
    <mergeCell ref="BU3:BZ3"/>
    <mergeCell ref="CE3:CJ3"/>
    <mergeCell ref="BJ27:BP27"/>
    <mergeCell ref="BT27:BZ27"/>
    <mergeCell ref="CD27:CJ27"/>
    <mergeCell ref="CN27:CT27"/>
    <mergeCell ref="CO1:CT2"/>
    <mergeCell ref="EC1:EH2"/>
    <mergeCell ref="EC3:EH3"/>
    <mergeCell ref="EB27:EH27"/>
    <mergeCell ref="DI1:DN2"/>
    <mergeCell ref="C3:H3"/>
    <mergeCell ref="M3:R3"/>
    <mergeCell ref="W3:AB3"/>
    <mergeCell ref="AG3:AL3"/>
    <mergeCell ref="AQ3:AV3"/>
    <mergeCell ref="C1:H2"/>
    <mergeCell ref="M1:R2"/>
    <mergeCell ref="W1:AB2"/>
    <mergeCell ref="AG1:AL2"/>
    <mergeCell ref="AQ1:AV2"/>
    <mergeCell ref="DI3:DN3"/>
    <mergeCell ref="DH27:DN27"/>
    <mergeCell ref="DS1:DX2"/>
    <mergeCell ref="DS3:DX3"/>
    <mergeCell ref="DR27:DX27"/>
    <mergeCell ref="CX27:DD27"/>
    <mergeCell ref="BA1:BF2"/>
    <mergeCell ref="BA3:BF3"/>
    <mergeCell ref="BK1:BP2"/>
    <mergeCell ref="BU1:BZ2"/>
    <mergeCell ref="CE1:CJ2"/>
    <mergeCell ref="AZ27:BF27"/>
    <mergeCell ref="CO3:CT3"/>
    <mergeCell ref="CY3:DD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style="32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55" t="s">
        <v>22</v>
      </c>
      <c r="B1" s="356" t="s">
        <v>179</v>
      </c>
      <c r="C1" s="612" t="s">
        <v>180</v>
      </c>
      <c r="D1" s="613"/>
      <c r="E1" s="613"/>
      <c r="F1" s="613"/>
      <c r="G1" s="613"/>
      <c r="H1" s="614"/>
      <c r="I1" s="25"/>
      <c r="J1" s="16"/>
      <c r="K1" s="355" t="s">
        <v>22</v>
      </c>
      <c r="L1" s="356" t="s">
        <v>181</v>
      </c>
      <c r="M1" s="612" t="s">
        <v>180</v>
      </c>
      <c r="N1" s="613"/>
      <c r="O1" s="613"/>
      <c r="P1" s="613"/>
      <c r="Q1" s="613"/>
      <c r="R1" s="614"/>
      <c r="S1" s="25"/>
      <c r="T1" s="16"/>
      <c r="U1" s="355" t="s">
        <v>22</v>
      </c>
      <c r="V1" s="356" t="s">
        <v>182</v>
      </c>
      <c r="W1" s="612" t="s">
        <v>180</v>
      </c>
      <c r="X1" s="613"/>
      <c r="Y1" s="613"/>
      <c r="Z1" s="613"/>
      <c r="AA1" s="613"/>
      <c r="AB1" s="614"/>
      <c r="AC1" s="25"/>
      <c r="AD1" s="16"/>
      <c r="AE1" s="355" t="s">
        <v>22</v>
      </c>
      <c r="AF1" s="356" t="s">
        <v>183</v>
      </c>
      <c r="AG1" s="612" t="s">
        <v>180</v>
      </c>
      <c r="AH1" s="613"/>
      <c r="AI1" s="613"/>
      <c r="AJ1" s="613"/>
      <c r="AK1" s="613"/>
      <c r="AL1" s="614"/>
      <c r="AM1" s="25"/>
      <c r="AN1" s="16"/>
      <c r="AO1" s="355" t="s">
        <v>22</v>
      </c>
      <c r="AP1" s="356" t="s">
        <v>184</v>
      </c>
      <c r="AQ1" s="612" t="s">
        <v>180</v>
      </c>
      <c r="AR1" s="613"/>
      <c r="AS1" s="613"/>
      <c r="AT1" s="613"/>
      <c r="AU1" s="613"/>
      <c r="AV1" s="614"/>
      <c r="AW1" s="25"/>
      <c r="AX1" s="16"/>
      <c r="AY1" s="355" t="s">
        <v>22</v>
      </c>
      <c r="AZ1" s="466" t="s">
        <v>185</v>
      </c>
      <c r="BA1" s="612" t="s">
        <v>180</v>
      </c>
      <c r="BB1" s="612"/>
      <c r="BC1" s="612"/>
      <c r="BD1" s="612"/>
      <c r="BE1" s="612"/>
      <c r="BF1" s="617"/>
      <c r="BG1" s="25"/>
      <c r="BH1" s="16"/>
      <c r="BI1" s="355" t="s">
        <v>22</v>
      </c>
      <c r="BJ1" s="356" t="s">
        <v>186</v>
      </c>
      <c r="BK1" s="612" t="s">
        <v>180</v>
      </c>
      <c r="BL1" s="613"/>
      <c r="BM1" s="613"/>
      <c r="BN1" s="613"/>
      <c r="BO1" s="613"/>
      <c r="BP1" s="614"/>
      <c r="BQ1" s="25"/>
      <c r="BR1" s="16"/>
      <c r="BS1" s="355" t="s">
        <v>22</v>
      </c>
      <c r="BT1" s="356" t="s">
        <v>187</v>
      </c>
      <c r="BU1" s="612" t="s">
        <v>180</v>
      </c>
      <c r="BV1" s="613"/>
      <c r="BW1" s="613"/>
      <c r="BX1" s="613"/>
      <c r="BY1" s="613"/>
      <c r="BZ1" s="614"/>
      <c r="CA1" s="25"/>
      <c r="CB1" s="16"/>
      <c r="CC1" s="355" t="s">
        <v>22</v>
      </c>
      <c r="CD1" s="356" t="s">
        <v>188</v>
      </c>
      <c r="CE1" s="612" t="s">
        <v>180</v>
      </c>
      <c r="CF1" s="613"/>
      <c r="CG1" s="613"/>
      <c r="CH1" s="613"/>
      <c r="CI1" s="613"/>
      <c r="CJ1" s="614"/>
      <c r="CK1" s="25"/>
      <c r="CL1" s="16"/>
      <c r="CM1" s="355" t="s">
        <v>22</v>
      </c>
      <c r="CN1" s="356" t="s">
        <v>189</v>
      </c>
      <c r="CO1" s="612" t="s">
        <v>180</v>
      </c>
      <c r="CP1" s="613"/>
      <c r="CQ1" s="613"/>
      <c r="CR1" s="613"/>
      <c r="CS1" s="613"/>
      <c r="CT1" s="614"/>
      <c r="CU1" s="25"/>
      <c r="CV1" s="16"/>
      <c r="CW1" s="355" t="s">
        <v>22</v>
      </c>
      <c r="CX1" s="356" t="s">
        <v>190</v>
      </c>
      <c r="CY1" s="612" t="s">
        <v>180</v>
      </c>
      <c r="CZ1" s="613"/>
      <c r="DA1" s="613"/>
      <c r="DB1" s="613"/>
      <c r="DC1" s="613"/>
      <c r="DD1" s="614"/>
      <c r="DE1" s="25"/>
      <c r="DF1" s="16"/>
      <c r="DG1" s="355" t="s">
        <v>22</v>
      </c>
      <c r="DH1" s="434" t="str">
        <f>'Water Data'!DH1</f>
        <v>EMIS14</v>
      </c>
      <c r="DI1" s="612" t="s">
        <v>180</v>
      </c>
      <c r="DJ1" s="613"/>
      <c r="DK1" s="613"/>
      <c r="DL1" s="613"/>
      <c r="DM1" s="613"/>
      <c r="DN1" s="614"/>
      <c r="DO1" s="25"/>
      <c r="DP1" s="16"/>
      <c r="DQ1" s="355" t="s">
        <v>22</v>
      </c>
      <c r="DR1" s="434" t="str">
        <f>'Water Data'!DR1</f>
        <v>EMIS15</v>
      </c>
      <c r="DS1" s="612" t="s">
        <v>180</v>
      </c>
      <c r="DT1" s="613"/>
      <c r="DU1" s="613"/>
      <c r="DV1" s="613"/>
      <c r="DW1" s="613"/>
      <c r="DX1" s="614"/>
      <c r="DY1" s="25"/>
      <c r="DZ1" s="16"/>
      <c r="EA1" s="355" t="s">
        <v>22</v>
      </c>
      <c r="EB1" s="434" t="str">
        <f>'Water Data'!EB1</f>
        <v>EMIS16</v>
      </c>
      <c r="EC1" s="612" t="s">
        <v>180</v>
      </c>
      <c r="ED1" s="613"/>
      <c r="EE1" s="613"/>
      <c r="EF1" s="613"/>
      <c r="EG1" s="613"/>
      <c r="EH1" s="614"/>
      <c r="EI1" s="25"/>
      <c r="EJ1" s="16"/>
      <c r="EK1" s="355" t="s">
        <v>22</v>
      </c>
      <c r="EL1" s="460" t="str">
        <f>'Water Data'!EL1</f>
        <v>UIS16</v>
      </c>
      <c r="EM1" s="612" t="s">
        <v>180</v>
      </c>
      <c r="EN1" s="613"/>
      <c r="EO1" s="613"/>
      <c r="EP1" s="613"/>
      <c r="EQ1" s="613"/>
      <c r="ER1" s="614"/>
      <c r="ES1" s="25"/>
      <c r="ET1" s="16"/>
    </row>
    <row r="2" x14ac:dyDescent="0.25">
      <c r="A2" s="357" t="s">
        <v>191</v>
      </c>
      <c r="B2" s="358"/>
      <c r="C2" s="615"/>
      <c r="D2" s="615"/>
      <c r="E2" s="615"/>
      <c r="F2" s="615"/>
      <c r="G2" s="615"/>
      <c r="H2" s="616"/>
      <c r="I2" s="11"/>
      <c r="J2" s="17"/>
      <c r="K2" s="357" t="s">
        <v>191</v>
      </c>
      <c r="L2" s="358"/>
      <c r="M2" s="615"/>
      <c r="N2" s="615"/>
      <c r="O2" s="615"/>
      <c r="P2" s="615"/>
      <c r="Q2" s="615"/>
      <c r="R2" s="616"/>
      <c r="S2" s="11"/>
      <c r="T2" s="17"/>
      <c r="U2" s="357" t="s">
        <v>191</v>
      </c>
      <c r="V2" s="358"/>
      <c r="W2" s="615"/>
      <c r="X2" s="615"/>
      <c r="Y2" s="615"/>
      <c r="Z2" s="615"/>
      <c r="AA2" s="615"/>
      <c r="AB2" s="616"/>
      <c r="AC2" s="11"/>
      <c r="AD2" s="17"/>
      <c r="AE2" s="357" t="s">
        <v>191</v>
      </c>
      <c r="AF2" s="358"/>
      <c r="AG2" s="615"/>
      <c r="AH2" s="615"/>
      <c r="AI2" s="615"/>
      <c r="AJ2" s="615"/>
      <c r="AK2" s="615"/>
      <c r="AL2" s="616"/>
      <c r="AM2" s="11"/>
      <c r="AN2" s="17"/>
      <c r="AO2" s="357" t="s">
        <v>192</v>
      </c>
      <c r="AP2" s="358"/>
      <c r="AQ2" s="615"/>
      <c r="AR2" s="615"/>
      <c r="AS2" s="615"/>
      <c r="AT2" s="615"/>
      <c r="AU2" s="615"/>
      <c r="AV2" s="616"/>
      <c r="AW2" s="11"/>
      <c r="AX2" s="17"/>
      <c r="AY2" s="357" t="s">
        <v>191</v>
      </c>
      <c r="AZ2" s="359"/>
      <c r="BA2" s="618"/>
      <c r="BB2" s="618"/>
      <c r="BC2" s="618"/>
      <c r="BD2" s="618"/>
      <c r="BE2" s="618"/>
      <c r="BF2" s="619"/>
      <c r="BG2" s="11"/>
      <c r="BH2" s="17"/>
      <c r="BI2" s="357" t="s">
        <v>191</v>
      </c>
      <c r="BJ2" s="358"/>
      <c r="BK2" s="615"/>
      <c r="BL2" s="615"/>
      <c r="BM2" s="615"/>
      <c r="BN2" s="615"/>
      <c r="BO2" s="615"/>
      <c r="BP2" s="616"/>
      <c r="BQ2" s="11"/>
      <c r="BR2" s="17"/>
      <c r="BS2" s="357" t="s">
        <v>191</v>
      </c>
      <c r="BT2" s="358"/>
      <c r="BU2" s="615"/>
      <c r="BV2" s="615"/>
      <c r="BW2" s="615"/>
      <c r="BX2" s="615"/>
      <c r="BY2" s="615"/>
      <c r="BZ2" s="616"/>
      <c r="CA2" s="11"/>
      <c r="CB2" s="17"/>
      <c r="CC2" s="357" t="s">
        <v>191</v>
      </c>
      <c r="CD2" s="358"/>
      <c r="CE2" s="615"/>
      <c r="CF2" s="615"/>
      <c r="CG2" s="615"/>
      <c r="CH2" s="615"/>
      <c r="CI2" s="615"/>
      <c r="CJ2" s="616"/>
      <c r="CK2" s="11"/>
      <c r="CL2" s="17"/>
      <c r="CM2" s="357" t="s">
        <v>191</v>
      </c>
      <c r="CN2" s="358"/>
      <c r="CO2" s="615"/>
      <c r="CP2" s="615"/>
      <c r="CQ2" s="615"/>
      <c r="CR2" s="615"/>
      <c r="CS2" s="615"/>
      <c r="CT2" s="616"/>
      <c r="CU2" s="11"/>
      <c r="CV2" s="17"/>
      <c r="CW2" s="357" t="s">
        <v>193</v>
      </c>
      <c r="CX2" s="358"/>
      <c r="CY2" s="615"/>
      <c r="CZ2" s="615"/>
      <c r="DA2" s="615"/>
      <c r="DB2" s="615"/>
      <c r="DC2" s="615"/>
      <c r="DD2" s="616"/>
      <c r="DE2" s="11"/>
      <c r="DF2" s="17"/>
      <c r="DG2" s="357" t="str">
        <f>'Water Data'!DG2</f>
        <v>Ministerio de Educación Pública (MEP) 2014-16 base de datos</v>
      </c>
      <c r="DH2" s="358"/>
      <c r="DI2" s="615"/>
      <c r="DJ2" s="615"/>
      <c r="DK2" s="615"/>
      <c r="DL2" s="615"/>
      <c r="DM2" s="615"/>
      <c r="DN2" s="616"/>
      <c r="DO2" s="11"/>
      <c r="DP2" s="17"/>
      <c r="DQ2" s="357" t="str">
        <f>'Water Data'!DQ2</f>
        <v>Ministerio de Educación Pública (MEP) 2014-16 base de datos</v>
      </c>
      <c r="DR2" s="358"/>
      <c r="DS2" s="615"/>
      <c r="DT2" s="615"/>
      <c r="DU2" s="615"/>
      <c r="DV2" s="615"/>
      <c r="DW2" s="615"/>
      <c r="DX2" s="616"/>
      <c r="DY2" s="11"/>
      <c r="DZ2" s="17"/>
      <c r="EA2" s="357" t="str">
        <f>'Water Data'!EA2</f>
        <v>Ministerio de Educación Pública (MEP) 2014-16 base de datos</v>
      </c>
      <c r="EB2" s="358"/>
      <c r="EC2" s="615"/>
      <c r="ED2" s="615"/>
      <c r="EE2" s="615"/>
      <c r="EF2" s="615"/>
      <c r="EG2" s="615"/>
      <c r="EH2" s="616"/>
      <c r="EI2" s="11"/>
      <c r="EJ2" s="17"/>
      <c r="EK2" s="357" t="str">
        <f>'Water Data'!EK2</f>
        <v>UNESCO UIS (data.uis.unesco.org)</v>
      </c>
      <c r="EL2" s="358"/>
      <c r="EM2" s="615"/>
      <c r="EN2" s="615"/>
      <c r="EO2" s="615"/>
      <c r="EP2" s="615"/>
      <c r="EQ2" s="615"/>
      <c r="ER2" s="616"/>
      <c r="ES2" s="11"/>
      <c r="ET2" s="17"/>
    </row>
    <row r="3" x14ac:dyDescent="0.25">
      <c r="A3" s="360" t="str">
        <f>'Water Data'!A3</f>
        <v>EMIS</v>
      </c>
      <c r="B3" s="361"/>
      <c r="C3" s="609">
        <v>2003</v>
      </c>
      <c r="D3" s="610"/>
      <c r="E3" s="610"/>
      <c r="F3" s="610"/>
      <c r="G3" s="610"/>
      <c r="H3" s="611"/>
      <c r="I3" s="11"/>
      <c r="J3" s="17"/>
      <c r="K3" s="360" t="str">
        <f>'Water Data'!K3</f>
        <v>EMIS</v>
      </c>
      <c r="L3" s="361"/>
      <c r="M3" s="609">
        <v>2004</v>
      </c>
      <c r="N3" s="610"/>
      <c r="O3" s="610"/>
      <c r="P3" s="610"/>
      <c r="Q3" s="610"/>
      <c r="R3" s="611"/>
      <c r="S3" s="11"/>
      <c r="T3" s="17"/>
      <c r="U3" s="360" t="str">
        <f>'Water Data'!U3</f>
        <v>EMIS</v>
      </c>
      <c r="V3" s="361"/>
      <c r="W3" s="609">
        <v>2005</v>
      </c>
      <c r="X3" s="610"/>
      <c r="Y3" s="610"/>
      <c r="Z3" s="610"/>
      <c r="AA3" s="610"/>
      <c r="AB3" s="611"/>
      <c r="AC3" s="11"/>
      <c r="AD3" s="17"/>
      <c r="AE3" s="360" t="str">
        <f>'Water Data'!AE3</f>
        <v>EMIS</v>
      </c>
      <c r="AF3" s="361"/>
      <c r="AG3" s="609">
        <v>2006</v>
      </c>
      <c r="AH3" s="610"/>
      <c r="AI3" s="610"/>
      <c r="AJ3" s="610"/>
      <c r="AK3" s="610"/>
      <c r="AL3" s="611"/>
      <c r="AM3" s="11"/>
      <c r="AN3" s="17"/>
      <c r="AO3" s="360" t="str">
        <f>'Water Data'!AO3</f>
        <v>Survey</v>
      </c>
      <c r="AP3" s="361"/>
      <c r="AQ3" s="609">
        <v>2006</v>
      </c>
      <c r="AR3" s="610"/>
      <c r="AS3" s="610"/>
      <c r="AT3" s="610"/>
      <c r="AU3" s="610"/>
      <c r="AV3" s="611"/>
      <c r="AW3" s="11"/>
      <c r="AX3" s="17"/>
      <c r="AY3" s="360" t="str">
        <f>'Water Data'!AY3</f>
        <v>EMIS</v>
      </c>
      <c r="AZ3" s="362"/>
      <c r="BA3" s="609">
        <v>2007</v>
      </c>
      <c r="BB3" s="609"/>
      <c r="BC3" s="609"/>
      <c r="BD3" s="609"/>
      <c r="BE3" s="609"/>
      <c r="BF3" s="620"/>
      <c r="BG3" s="11"/>
      <c r="BH3" s="17"/>
      <c r="BI3" s="360" t="str">
        <f>'Water Data'!BI3</f>
        <v>EMIS</v>
      </c>
      <c r="BJ3" s="361"/>
      <c r="BK3" s="609">
        <v>2008</v>
      </c>
      <c r="BL3" s="610"/>
      <c r="BM3" s="610"/>
      <c r="BN3" s="610"/>
      <c r="BO3" s="610"/>
      <c r="BP3" s="611"/>
      <c r="BQ3" s="11"/>
      <c r="BR3" s="17"/>
      <c r="BS3" s="360" t="str">
        <f>'Water Data'!BS3</f>
        <v>EMIS</v>
      </c>
      <c r="BT3" s="361"/>
      <c r="BU3" s="609">
        <v>2009</v>
      </c>
      <c r="BV3" s="610"/>
      <c r="BW3" s="610"/>
      <c r="BX3" s="610"/>
      <c r="BY3" s="610"/>
      <c r="BZ3" s="611"/>
      <c r="CA3" s="11"/>
      <c r="CB3" s="17"/>
      <c r="CC3" s="360" t="str">
        <f>'Water Data'!CC3</f>
        <v>EMIS</v>
      </c>
      <c r="CD3" s="361"/>
      <c r="CE3" s="609">
        <v>2010</v>
      </c>
      <c r="CF3" s="610"/>
      <c r="CG3" s="610"/>
      <c r="CH3" s="610"/>
      <c r="CI3" s="610"/>
      <c r="CJ3" s="611"/>
      <c r="CK3" s="11"/>
      <c r="CL3" s="17"/>
      <c r="CM3" s="360" t="str">
        <f>'Water Data'!CM3</f>
        <v>EMIS</v>
      </c>
      <c r="CN3" s="361"/>
      <c r="CO3" s="609">
        <v>2011</v>
      </c>
      <c r="CP3" s="610"/>
      <c r="CQ3" s="610"/>
      <c r="CR3" s="610"/>
      <c r="CS3" s="610"/>
      <c r="CT3" s="611"/>
      <c r="CU3" s="11"/>
      <c r="CV3" s="17"/>
      <c r="CW3" s="360" t="str">
        <f>'Water Data'!CW3</f>
        <v>Survey</v>
      </c>
      <c r="CX3" s="361"/>
      <c r="CY3" s="609">
        <v>2013</v>
      </c>
      <c r="CZ3" s="610"/>
      <c r="DA3" s="610"/>
      <c r="DB3" s="610"/>
      <c r="DC3" s="610"/>
      <c r="DD3" s="611"/>
      <c r="DE3" s="11"/>
      <c r="DF3" s="17"/>
      <c r="DG3" s="360" t="str">
        <f>'Water Data'!DG3</f>
        <v>EMIS</v>
      </c>
      <c r="DH3" s="361"/>
      <c r="DI3" s="609">
        <f>'Water Data'!DI3:DN3</f>
        <v>2014</v>
      </c>
      <c r="DJ3" s="610"/>
      <c r="DK3" s="610"/>
      <c r="DL3" s="610"/>
      <c r="DM3" s="610"/>
      <c r="DN3" s="611"/>
      <c r="DO3" s="11"/>
      <c r="DP3" s="17"/>
      <c r="DQ3" s="360" t="str">
        <f>'Water Data'!DQ3</f>
        <v>EMIS</v>
      </c>
      <c r="DR3" s="361"/>
      <c r="DS3" s="609">
        <f>'Water Data'!DS3:DX3</f>
        <v>2015</v>
      </c>
      <c r="DT3" s="610"/>
      <c r="DU3" s="610"/>
      <c r="DV3" s="610"/>
      <c r="DW3" s="610"/>
      <c r="DX3" s="611"/>
      <c r="DY3" s="11"/>
      <c r="DZ3" s="17"/>
      <c r="EA3" s="360" t="str">
        <f>'Water Data'!EA3</f>
        <v>EMIS</v>
      </c>
      <c r="EB3" s="361"/>
      <c r="EC3" s="609">
        <f>'Water Data'!EC3:EH3</f>
        <v>2016</v>
      </c>
      <c r="ED3" s="610"/>
      <c r="EE3" s="610"/>
      <c r="EF3" s="610"/>
      <c r="EG3" s="610"/>
      <c r="EH3" s="611"/>
      <c r="EI3" s="11"/>
      <c r="EJ3" s="17"/>
      <c r="EK3" s="360" t="str">
        <f>'Water Data'!EK3</f>
        <v>Other</v>
      </c>
      <c r="EL3" s="361"/>
      <c r="EM3" s="609">
        <f>'Water Data'!EM3:ER3</f>
        <v>2016</v>
      </c>
      <c r="EN3" s="610"/>
      <c r="EO3" s="610"/>
      <c r="EP3" s="610"/>
      <c r="EQ3" s="610"/>
      <c r="ER3" s="611"/>
      <c r="ES3" s="11"/>
      <c r="ET3" s="17"/>
    </row>
    <row r="4" s="4" customFormat="true" ht="18" customHeight="true" x14ac:dyDescent="0.25">
      <c r="A4" s="363" t="s">
        <v>225</v>
      </c>
      <c r="B4" s="364" t="s">
        <v>57</v>
      </c>
      <c r="C4" s="365" t="s">
        <v>7</v>
      </c>
      <c r="D4" s="366" t="s">
        <v>1</v>
      </c>
      <c r="E4" s="366" t="s">
        <v>2</v>
      </c>
      <c r="F4" s="366" t="s">
        <v>16</v>
      </c>
      <c r="G4" s="366" t="s">
        <v>17</v>
      </c>
      <c r="H4" s="367" t="s">
        <v>18</v>
      </c>
      <c r="I4" s="26"/>
      <c r="J4" s="18"/>
      <c r="K4" s="363" t="s">
        <v>225</v>
      </c>
      <c r="L4" s="364" t="s">
        <v>57</v>
      </c>
      <c r="M4" s="365" t="s">
        <v>7</v>
      </c>
      <c r="N4" s="366" t="s">
        <v>1</v>
      </c>
      <c r="O4" s="366" t="s">
        <v>2</v>
      </c>
      <c r="P4" s="366" t="s">
        <v>16</v>
      </c>
      <c r="Q4" s="366" t="s">
        <v>17</v>
      </c>
      <c r="R4" s="367" t="s">
        <v>18</v>
      </c>
      <c r="S4" s="26"/>
      <c r="T4" s="18"/>
      <c r="U4" s="363" t="s">
        <v>225</v>
      </c>
      <c r="V4" s="364" t="s">
        <v>57</v>
      </c>
      <c r="W4" s="365" t="s">
        <v>7</v>
      </c>
      <c r="X4" s="366" t="s">
        <v>1</v>
      </c>
      <c r="Y4" s="366" t="s">
        <v>2</v>
      </c>
      <c r="Z4" s="366" t="s">
        <v>16</v>
      </c>
      <c r="AA4" s="366" t="s">
        <v>17</v>
      </c>
      <c r="AB4" s="367" t="s">
        <v>18</v>
      </c>
      <c r="AC4" s="26"/>
      <c r="AD4" s="18"/>
      <c r="AE4" s="363" t="s">
        <v>225</v>
      </c>
      <c r="AF4" s="364" t="s">
        <v>57</v>
      </c>
      <c r="AG4" s="365" t="s">
        <v>7</v>
      </c>
      <c r="AH4" s="366" t="s">
        <v>1</v>
      </c>
      <c r="AI4" s="366" t="s">
        <v>2</v>
      </c>
      <c r="AJ4" s="366" t="s">
        <v>16</v>
      </c>
      <c r="AK4" s="366" t="s">
        <v>17</v>
      </c>
      <c r="AL4" s="367" t="s">
        <v>18</v>
      </c>
      <c r="AM4" s="26"/>
      <c r="AN4" s="18"/>
      <c r="AO4" s="363" t="s">
        <v>225</v>
      </c>
      <c r="AP4" s="364" t="s">
        <v>57</v>
      </c>
      <c r="AQ4" s="365" t="s">
        <v>7</v>
      </c>
      <c r="AR4" s="366" t="s">
        <v>1</v>
      </c>
      <c r="AS4" s="366" t="s">
        <v>2</v>
      </c>
      <c r="AT4" s="366" t="s">
        <v>16</v>
      </c>
      <c r="AU4" s="366" t="s">
        <v>17</v>
      </c>
      <c r="AV4" s="367" t="s">
        <v>18</v>
      </c>
      <c r="AW4" s="26"/>
      <c r="AX4" s="18"/>
      <c r="AY4" s="363" t="s">
        <v>225</v>
      </c>
      <c r="AZ4" s="368" t="s">
        <v>57</v>
      </c>
      <c r="BA4" s="365" t="s">
        <v>7</v>
      </c>
      <c r="BB4" s="366" t="s">
        <v>1</v>
      </c>
      <c r="BC4" s="366" t="s">
        <v>2</v>
      </c>
      <c r="BD4" s="366" t="s">
        <v>16</v>
      </c>
      <c r="BE4" s="366" t="s">
        <v>17</v>
      </c>
      <c r="BF4" s="367" t="s">
        <v>18</v>
      </c>
      <c r="BG4" s="26"/>
      <c r="BH4" s="18"/>
      <c r="BI4" s="363" t="s">
        <v>225</v>
      </c>
      <c r="BJ4" s="364" t="s">
        <v>57</v>
      </c>
      <c r="BK4" s="365" t="s">
        <v>7</v>
      </c>
      <c r="BL4" s="366" t="s">
        <v>1</v>
      </c>
      <c r="BM4" s="366" t="s">
        <v>2</v>
      </c>
      <c r="BN4" s="366" t="s">
        <v>16</v>
      </c>
      <c r="BO4" s="366" t="s">
        <v>17</v>
      </c>
      <c r="BP4" s="367" t="s">
        <v>18</v>
      </c>
      <c r="BQ4" s="26"/>
      <c r="BR4" s="18"/>
      <c r="BS4" s="363" t="s">
        <v>225</v>
      </c>
      <c r="BT4" s="364" t="s">
        <v>57</v>
      </c>
      <c r="BU4" s="365" t="s">
        <v>7</v>
      </c>
      <c r="BV4" s="366" t="s">
        <v>1</v>
      </c>
      <c r="BW4" s="366" t="s">
        <v>2</v>
      </c>
      <c r="BX4" s="366" t="s">
        <v>16</v>
      </c>
      <c r="BY4" s="366" t="s">
        <v>17</v>
      </c>
      <c r="BZ4" s="367" t="s">
        <v>18</v>
      </c>
      <c r="CA4" s="26"/>
      <c r="CB4" s="18"/>
      <c r="CC4" s="363" t="s">
        <v>225</v>
      </c>
      <c r="CD4" s="364" t="s">
        <v>57</v>
      </c>
      <c r="CE4" s="365" t="s">
        <v>7</v>
      </c>
      <c r="CF4" s="366" t="s">
        <v>1</v>
      </c>
      <c r="CG4" s="366" t="s">
        <v>2</v>
      </c>
      <c r="CH4" s="366" t="s">
        <v>16</v>
      </c>
      <c r="CI4" s="366" t="s">
        <v>17</v>
      </c>
      <c r="CJ4" s="367" t="s">
        <v>18</v>
      </c>
      <c r="CK4" s="26"/>
      <c r="CL4" s="18"/>
      <c r="CM4" s="363" t="s">
        <v>225</v>
      </c>
      <c r="CN4" s="364" t="s">
        <v>57</v>
      </c>
      <c r="CO4" s="365" t="s">
        <v>7</v>
      </c>
      <c r="CP4" s="366" t="s">
        <v>1</v>
      </c>
      <c r="CQ4" s="366" t="s">
        <v>2</v>
      </c>
      <c r="CR4" s="366" t="s">
        <v>16</v>
      </c>
      <c r="CS4" s="366" t="s">
        <v>17</v>
      </c>
      <c r="CT4" s="367" t="s">
        <v>18</v>
      </c>
      <c r="CU4" s="26"/>
      <c r="CV4" s="18"/>
      <c r="CW4" s="363" t="s">
        <v>225</v>
      </c>
      <c r="CX4" s="364" t="s">
        <v>57</v>
      </c>
      <c r="CY4" s="365" t="s">
        <v>7</v>
      </c>
      <c r="CZ4" s="366" t="s">
        <v>1</v>
      </c>
      <c r="DA4" s="366" t="s">
        <v>2</v>
      </c>
      <c r="DB4" s="366" t="s">
        <v>16</v>
      </c>
      <c r="DC4" s="366" t="s">
        <v>17</v>
      </c>
      <c r="DD4" s="367" t="s">
        <v>18</v>
      </c>
      <c r="DE4" s="26"/>
      <c r="DF4" s="18"/>
      <c r="DG4" s="363" t="s">
        <v>225</v>
      </c>
      <c r="DH4" s="364" t="s">
        <v>57</v>
      </c>
      <c r="DI4" s="365" t="s">
        <v>7</v>
      </c>
      <c r="DJ4" s="366" t="s">
        <v>1</v>
      </c>
      <c r="DK4" s="366" t="s">
        <v>2</v>
      </c>
      <c r="DL4" s="366" t="s">
        <v>16</v>
      </c>
      <c r="DM4" s="366" t="s">
        <v>17</v>
      </c>
      <c r="DN4" s="367" t="s">
        <v>18</v>
      </c>
      <c r="DO4" s="26"/>
      <c r="DP4" s="18"/>
      <c r="DQ4" s="363" t="s">
        <v>225</v>
      </c>
      <c r="DR4" s="364" t="s">
        <v>57</v>
      </c>
      <c r="DS4" s="365" t="s">
        <v>7</v>
      </c>
      <c r="DT4" s="366" t="s">
        <v>1</v>
      </c>
      <c r="DU4" s="366" t="s">
        <v>2</v>
      </c>
      <c r="DV4" s="366" t="s">
        <v>16</v>
      </c>
      <c r="DW4" s="366" t="s">
        <v>17</v>
      </c>
      <c r="DX4" s="367" t="s">
        <v>18</v>
      </c>
      <c r="DY4" s="26"/>
      <c r="DZ4" s="18"/>
      <c r="EA4" s="363" t="s">
        <v>225</v>
      </c>
      <c r="EB4" s="364" t="s">
        <v>57</v>
      </c>
      <c r="EC4" s="365" t="s">
        <v>7</v>
      </c>
      <c r="ED4" s="366" t="s">
        <v>1</v>
      </c>
      <c r="EE4" s="366" t="s">
        <v>2</v>
      </c>
      <c r="EF4" s="366" t="s">
        <v>16</v>
      </c>
      <c r="EG4" s="366" t="s">
        <v>17</v>
      </c>
      <c r="EH4" s="367" t="s">
        <v>18</v>
      </c>
      <c r="EI4" s="26"/>
      <c r="EJ4" s="18"/>
      <c r="EK4" s="363" t="s">
        <v>225</v>
      </c>
      <c r="EL4" s="364" t="s">
        <v>57</v>
      </c>
      <c r="EM4" s="365" t="s">
        <v>7</v>
      </c>
      <c r="EN4" s="366" t="s">
        <v>1</v>
      </c>
      <c r="EO4" s="366" t="s">
        <v>2</v>
      </c>
      <c r="EP4" s="366" t="s">
        <v>16</v>
      </c>
      <c r="EQ4" s="366" t="s">
        <v>17</v>
      </c>
      <c r="ER4" s="367" t="s">
        <v>18</v>
      </c>
      <c r="ES4" s="26"/>
      <c r="ET4" s="18"/>
      <c r="EU4" s="329"/>
      <c r="FE4" s="329"/>
      <c r="FO4" s="329"/>
      <c r="FY4" s="329"/>
      <c r="GI4" s="329"/>
      <c r="GS4" s="329"/>
      <c r="HC4" s="329"/>
      <c r="HM4" s="329"/>
      <c r="HW4" s="329"/>
    </row>
    <row r="5" s="4" customFormat="true" x14ac:dyDescent="0.25">
      <c r="A5" s="318"/>
      <c r="B5" s="15" t="s">
        <v>3</v>
      </c>
      <c r="C5" s="9" t="str">
        <f t="shared" ref="C5:H5" si="0">IF(COUNTA(C15)=0,"",C15)</f>
        <v/>
      </c>
      <c r="D5" s="9" t="str">
        <f t="shared" si="0"/>
        <v/>
      </c>
      <c r="E5" s="9" t="str">
        <f t="shared" si="0"/>
        <v/>
      </c>
      <c r="F5" s="9" t="str">
        <f t="shared" si="0"/>
        <v/>
      </c>
      <c r="G5" s="9" t="str">
        <f t="shared" si="0"/>
        <v/>
      </c>
      <c r="H5" s="31" t="str">
        <f t="shared" si="0"/>
        <v/>
      </c>
      <c r="I5" s="26"/>
      <c r="J5" s="18"/>
      <c r="K5" s="318"/>
      <c r="L5" s="15" t="s">
        <v>3</v>
      </c>
      <c r="M5" s="9" t="str">
        <f t="shared" ref="M5:R5" si="1">IF(COUNTA(M15)=0,"",M15)</f>
        <v/>
      </c>
      <c r="N5" s="9" t="str">
        <f t="shared" si="1"/>
        <v/>
      </c>
      <c r="O5" s="9" t="str">
        <f t="shared" si="1"/>
        <v/>
      </c>
      <c r="P5" s="9" t="str">
        <f t="shared" si="1"/>
        <v/>
      </c>
      <c r="Q5" s="9" t="str">
        <f t="shared" si="1"/>
        <v/>
      </c>
      <c r="R5" s="31" t="str">
        <f t="shared" si="1"/>
        <v/>
      </c>
      <c r="S5" s="26"/>
      <c r="T5" s="18"/>
      <c r="U5" s="318"/>
      <c r="V5" s="15" t="s">
        <v>3</v>
      </c>
      <c r="W5" s="9" t="str">
        <f t="shared" ref="W5:AB5" si="2">IF(COUNTA(W15)=0,"",W15)</f>
        <v/>
      </c>
      <c r="X5" s="9" t="str">
        <f t="shared" si="2"/>
        <v/>
      </c>
      <c r="Y5" s="9" t="str">
        <f t="shared" si="2"/>
        <v/>
      </c>
      <c r="Z5" s="9" t="str">
        <f t="shared" si="2"/>
        <v/>
      </c>
      <c r="AA5" s="9" t="str">
        <f t="shared" si="2"/>
        <v/>
      </c>
      <c r="AB5" s="31" t="str">
        <f t="shared" si="2"/>
        <v/>
      </c>
      <c r="AC5" s="26"/>
      <c r="AD5" s="18"/>
      <c r="AE5" s="318"/>
      <c r="AF5" s="15" t="s">
        <v>3</v>
      </c>
      <c r="AG5" s="9" t="str">
        <f t="shared" ref="AG5:AL5" si="3">IF(COUNTA(AG15)=0,"",AG15)</f>
        <v/>
      </c>
      <c r="AH5" s="9" t="str">
        <f t="shared" si="3"/>
        <v/>
      </c>
      <c r="AI5" s="9" t="str">
        <f t="shared" si="3"/>
        <v/>
      </c>
      <c r="AJ5" s="9" t="str">
        <f t="shared" si="3"/>
        <v/>
      </c>
      <c r="AK5" s="9" t="str">
        <f t="shared" si="3"/>
        <v/>
      </c>
      <c r="AL5" s="31" t="str">
        <f t="shared" si="3"/>
        <v/>
      </c>
      <c r="AM5" s="26"/>
      <c r="AN5" s="18"/>
      <c r="AO5" s="318"/>
      <c r="AP5" s="15" t="s">
        <v>3</v>
      </c>
      <c r="AQ5" s="9" t="str">
        <f t="shared" ref="AQ5:AV5" si="4">IF(COUNTA(AQ15)=0,"",AQ15)</f>
        <v/>
      </c>
      <c r="AR5" s="9" t="str">
        <f t="shared" si="4"/>
        <v/>
      </c>
      <c r="AS5" s="9" t="str">
        <f t="shared" si="4"/>
        <v/>
      </c>
      <c r="AT5" s="9" t="str">
        <f t="shared" si="4"/>
        <v/>
      </c>
      <c r="AU5" s="9" t="str">
        <f t="shared" si="4"/>
        <v/>
      </c>
      <c r="AV5" s="31" t="str">
        <f t="shared" si="4"/>
        <v/>
      </c>
      <c r="AW5" s="26"/>
      <c r="AX5" s="18"/>
      <c r="AY5" s="318"/>
      <c r="AZ5" s="138" t="s">
        <v>3</v>
      </c>
      <c r="BA5" s="9" t="str">
        <f t="shared" ref="BA5:BF5" si="5">IF(COUNTA(BA15)=0,"",BA15)</f>
        <v/>
      </c>
      <c r="BB5" s="9" t="str">
        <f t="shared" si="5"/>
        <v/>
      </c>
      <c r="BC5" s="9" t="str">
        <f t="shared" si="5"/>
        <v/>
      </c>
      <c r="BD5" s="9" t="str">
        <f t="shared" si="5"/>
        <v/>
      </c>
      <c r="BE5" s="9" t="str">
        <f t="shared" si="5"/>
        <v/>
      </c>
      <c r="BF5" s="31" t="str">
        <f t="shared" si="5"/>
        <v/>
      </c>
      <c r="BG5" s="26"/>
      <c r="BH5" s="18"/>
      <c r="BI5" s="318"/>
      <c r="BJ5" s="15" t="s">
        <v>3</v>
      </c>
      <c r="BK5" s="9" t="str">
        <f t="shared" ref="BK5:BP5" si="6">IF(COUNTA(BK15)=0,"",BK15)</f>
        <v/>
      </c>
      <c r="BL5" s="9" t="str">
        <f t="shared" si="6"/>
        <v/>
      </c>
      <c r="BM5" s="9" t="str">
        <f t="shared" si="6"/>
        <v/>
      </c>
      <c r="BN5" s="9" t="str">
        <f t="shared" si="6"/>
        <v/>
      </c>
      <c r="BO5" s="9" t="str">
        <f t="shared" si="6"/>
        <v/>
      </c>
      <c r="BP5" s="31" t="str">
        <f t="shared" si="6"/>
        <v/>
      </c>
      <c r="BQ5" s="26"/>
      <c r="BR5" s="18"/>
      <c r="BS5" s="318"/>
      <c r="BT5" s="15" t="s">
        <v>3</v>
      </c>
      <c r="BU5" s="9" t="str">
        <f t="shared" ref="BU5:BZ5" si="7">IF(COUNTA(BU15)=0,"",BU15)</f>
        <v/>
      </c>
      <c r="BV5" s="9" t="str">
        <f t="shared" si="7"/>
        <v/>
      </c>
      <c r="BW5" s="9" t="str">
        <f t="shared" si="7"/>
        <v/>
      </c>
      <c r="BX5" s="9" t="str">
        <f t="shared" si="7"/>
        <v/>
      </c>
      <c r="BY5" s="9" t="str">
        <f t="shared" si="7"/>
        <v/>
      </c>
      <c r="BZ5" s="31" t="str">
        <f t="shared" si="7"/>
        <v/>
      </c>
      <c r="CA5" s="26"/>
      <c r="CB5" s="18"/>
      <c r="CC5" s="318"/>
      <c r="CD5" s="15" t="s">
        <v>3</v>
      </c>
      <c r="CE5" s="9" t="str">
        <f t="shared" ref="CE5:CJ5" si="8">IF(COUNTA(CE15)=0,"",CE15)</f>
        <v/>
      </c>
      <c r="CF5" s="9" t="str">
        <f t="shared" si="8"/>
        <v/>
      </c>
      <c r="CG5" s="9" t="str">
        <f t="shared" si="8"/>
        <v/>
      </c>
      <c r="CH5" s="9" t="str">
        <f t="shared" si="8"/>
        <v/>
      </c>
      <c r="CI5" s="9" t="str">
        <f t="shared" si="8"/>
        <v/>
      </c>
      <c r="CJ5" s="31" t="str">
        <f t="shared" si="8"/>
        <v/>
      </c>
      <c r="CK5" s="26"/>
      <c r="CL5" s="18"/>
      <c r="CM5" s="318"/>
      <c r="CN5" s="15" t="s">
        <v>3</v>
      </c>
      <c r="CO5" s="9" t="str">
        <f t="shared" ref="CO5:CT5" si="9">IF(COUNTA(CO15)=0,"",CO15)</f>
        <v/>
      </c>
      <c r="CP5" s="9" t="str">
        <f t="shared" si="9"/>
        <v/>
      </c>
      <c r="CQ5" s="9" t="str">
        <f t="shared" si="9"/>
        <v/>
      </c>
      <c r="CR5" s="9" t="str">
        <f t="shared" si="9"/>
        <v/>
      </c>
      <c r="CS5" s="9" t="str">
        <f t="shared" si="9"/>
        <v/>
      </c>
      <c r="CT5" s="31" t="str">
        <f t="shared" si="9"/>
        <v/>
      </c>
      <c r="CU5" s="26"/>
      <c r="CV5" s="18"/>
      <c r="CW5" s="318"/>
      <c r="CX5" s="15" t="s">
        <v>3</v>
      </c>
      <c r="CY5" s="9" t="str">
        <f t="shared" ref="CY5:DD5" si="10">IF(COUNTA(CY15)=0,"",CY15)</f>
        <v/>
      </c>
      <c r="CZ5" s="9" t="str">
        <f t="shared" si="10"/>
        <v/>
      </c>
      <c r="DA5" s="9" t="str">
        <f t="shared" si="10"/>
        <v/>
      </c>
      <c r="DB5" s="9" t="str">
        <f t="shared" si="10"/>
        <v/>
      </c>
      <c r="DC5" s="9" t="str">
        <f t="shared" si="10"/>
        <v/>
      </c>
      <c r="DD5" s="31" t="str">
        <f t="shared" si="10"/>
        <v/>
      </c>
      <c r="DE5" s="26"/>
      <c r="DF5" s="18"/>
      <c r="DG5" s="318"/>
      <c r="DH5" s="15" t="s">
        <v>3</v>
      </c>
      <c r="DI5" s="9" t="str">
        <f t="shared" ref="DI5:DN5" si="11">IF(COUNTA(DI15)=0,"",DI15)</f>
        <v/>
      </c>
      <c r="DJ5" s="9" t="str">
        <f t="shared" si="11"/>
        <v/>
      </c>
      <c r="DK5" s="9" t="str">
        <f t="shared" si="11"/>
        <v/>
      </c>
      <c r="DL5" s="9" t="str">
        <f t="shared" si="11"/>
        <v/>
      </c>
      <c r="DM5" s="9" t="str">
        <f t="shared" si="11"/>
        <v/>
      </c>
      <c r="DN5" s="31" t="str">
        <f t="shared" si="11"/>
        <v/>
      </c>
      <c r="DO5" s="26"/>
      <c r="DP5" s="18"/>
      <c r="DQ5" s="318"/>
      <c r="DR5" s="15" t="s">
        <v>3</v>
      </c>
      <c r="DS5" s="9" t="str">
        <f t="shared" ref="DS5:DX5" si="12">IF(COUNTA(DS15)=0,"",DS15)</f>
        <v/>
      </c>
      <c r="DT5" s="9" t="str">
        <f t="shared" si="12"/>
        <v/>
      </c>
      <c r="DU5" s="9" t="str">
        <f t="shared" si="12"/>
        <v/>
      </c>
      <c r="DV5" s="9" t="str">
        <f t="shared" si="12"/>
        <v/>
      </c>
      <c r="DW5" s="9" t="str">
        <f t="shared" si="12"/>
        <v/>
      </c>
      <c r="DX5" s="31" t="str">
        <f t="shared" si="12"/>
        <v/>
      </c>
      <c r="DY5" s="26"/>
      <c r="DZ5" s="18"/>
      <c r="EA5" s="318"/>
      <c r="EB5" s="15" t="s">
        <v>3</v>
      </c>
      <c r="EC5" s="9" t="str">
        <f t="shared" ref="EC5:EH5" si="13">IF(COUNTA(EC15)=0,"",EC15)</f>
        <v/>
      </c>
      <c r="ED5" s="9" t="str">
        <f t="shared" si="13"/>
        <v/>
      </c>
      <c r="EE5" s="9" t="str">
        <f t="shared" si="13"/>
        <v/>
      </c>
      <c r="EF5" s="9" t="str">
        <f t="shared" si="13"/>
        <v/>
      </c>
      <c r="EG5" s="9" t="str">
        <f t="shared" si="13"/>
        <v/>
      </c>
      <c r="EH5" s="31" t="str">
        <f t="shared" si="13"/>
        <v/>
      </c>
      <c r="EI5" s="26"/>
      <c r="EJ5" s="18"/>
      <c r="EK5" s="318"/>
      <c r="EL5" s="15" t="s">
        <v>3</v>
      </c>
      <c r="EM5" s="9" t="str">
        <f t="shared" ref="EM5:ER5" si="14">IF(COUNTA(EM15)=0,"",EM15)</f>
        <v/>
      </c>
      <c r="EN5" s="9" t="str">
        <f t="shared" si="14"/>
        <v/>
      </c>
      <c r="EO5" s="9" t="str">
        <f t="shared" si="14"/>
        <v/>
      </c>
      <c r="EP5" s="9" t="str">
        <f t="shared" si="14"/>
        <v/>
      </c>
      <c r="EQ5" s="9" t="str">
        <f t="shared" si="14"/>
        <v/>
      </c>
      <c r="ER5" s="31" t="str">
        <f t="shared" si="14"/>
        <v/>
      </c>
      <c r="ES5" s="26"/>
      <c r="ET5" s="18"/>
      <c r="EU5" s="329"/>
      <c r="FE5" s="329"/>
      <c r="FO5" s="329"/>
      <c r="FY5" s="329"/>
      <c r="GI5" s="329"/>
      <c r="GS5" s="329"/>
      <c r="HC5" s="329"/>
      <c r="HM5" s="329"/>
      <c r="HW5" s="329"/>
    </row>
    <row r="6" s="4" customFormat="true" x14ac:dyDescent="0.25">
      <c r="A6" s="318"/>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8"/>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8"/>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8"/>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8"/>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8"/>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8"/>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18"/>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18"/>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1" t="str">
        <f>IF((COUNTA(CJ16:CJ27)=0)+(COUNTA(CJ15)=0),"",100-CJ15-SUMPRODUCT(CD16:CD27,CJ16:CJ27))</f>
        <v/>
      </c>
      <c r="CK6" s="26"/>
      <c r="CL6" s="18"/>
      <c r="CM6" s="318"/>
      <c r="CN6" s="15" t="s">
        <v>0</v>
      </c>
      <c r="CO6" s="9" t="str">
        <f>IF((COUNTA(CO16:CO27)=0)+(COUNTA(CO15)=0),"",100-CO15-SUMPRODUCT(CN16:CN27,CO16:CO27))</f>
        <v/>
      </c>
      <c r="CP6" s="9" t="str">
        <f>IF((COUNTA(CP16:CP27)=0)+(COUNTA(CP15)=0),"",100-CP15-SUMPRODUCT(CN16:CN27,CP16:CP27))</f>
        <v/>
      </c>
      <c r="CQ6" s="9" t="str">
        <f>IF((COUNTA(CQ16:CQ27)=0)+(COUNTA(CQ15)=0),"",100-CQ15-SUMPRODUCT(CN16:CN27,CQ16:CQ27))</f>
        <v/>
      </c>
      <c r="CR6" s="9" t="str">
        <f>IF((COUNTA(CR16:CR27)=0)+(COUNTA(CR15)=0),"",100-CR15-SUMPRODUCT(CN16:CN27,CR16:CR27))</f>
        <v/>
      </c>
      <c r="CS6" s="9" t="str">
        <f>IF((COUNTA(CS16:CS27)=0)+(COUNTA(CS15)=0),"",100-CS15-SUMPRODUCT(CN16:CN27,CS16:CS27))</f>
        <v/>
      </c>
      <c r="CT6" s="31" t="str">
        <f>IF((COUNTA(CT16:CT27)=0)+(COUNTA(CT15)=0),"",100-CT15-SUMPRODUCT(CN16:CN27,CT16:CT27))</f>
        <v/>
      </c>
      <c r="CU6" s="26"/>
      <c r="CV6" s="18"/>
      <c r="CW6" s="318"/>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t="str">
        <f>IF((COUNTA(DC16:DC27)=0)+(COUNTA(DC15)=0),"",100-DC15-SUMPRODUCT(CX16:CX27,DC16:DC27))</f>
        <v/>
      </c>
      <c r="DD6" s="31" t="str">
        <f>IF((COUNTA(DD16:DD27)=0)+(COUNTA(DD15)=0),"",100-DD15-SUMPRODUCT(CX16:CX27,DD16:DD27))</f>
        <v/>
      </c>
      <c r="DE6" s="26"/>
      <c r="DF6" s="18"/>
      <c r="DG6" s="318"/>
      <c r="DH6" s="15" t="s">
        <v>0</v>
      </c>
      <c r="DI6" s="9" t="str">
        <f>IF((COUNTA(DI16:DI27)=0)+(COUNTA(DI15)=0),"",100-DI15-SUMPRODUCT(DH16:DH27,DI16:DI27))</f>
        <v/>
      </c>
      <c r="DJ6" s="9" t="str">
        <f>IF((COUNTA(DJ16:DJ27)=0)+(COUNTA(DJ15)=0),"",100-DJ15-SUMPRODUCT(DH16:DH27,DJ16:DJ27))</f>
        <v/>
      </c>
      <c r="DK6" s="9" t="str">
        <f>IF((COUNTA(DK16:DK27)=0)+(COUNTA(DK15)=0),"",100-DK15-SUMPRODUCT(DH16:DH27,DK16:DK27))</f>
        <v/>
      </c>
      <c r="DL6" s="9" t="str">
        <f>IF((COUNTA(DL16:DL27)=0)+(COUNTA(DL15)=0),"",100-DL15-SUMPRODUCT(DH16:DH27,DL16:DL27))</f>
        <v/>
      </c>
      <c r="DM6" s="9" t="str">
        <f>IF((COUNTA(DM16:DM27)=0)+(COUNTA(DM15)=0),"",100-DM15-SUMPRODUCT(DH16:DH27,DM16:DM27))</f>
        <v/>
      </c>
      <c r="DN6" s="31" t="str">
        <f>IF((COUNTA(DN16:DN27)=0)+(COUNTA(DN15)=0),"",100-DN15-SUMPRODUCT(DH16:DH27,DN16:DN27))</f>
        <v/>
      </c>
      <c r="DO6" s="26"/>
      <c r="DP6" s="18"/>
      <c r="DQ6" s="318"/>
      <c r="DR6" s="15" t="s">
        <v>0</v>
      </c>
      <c r="DS6" s="9" t="str">
        <f>IF((COUNTA(DS16:DS27)=0)+(COUNTA(DS15)=0),"",100-DS15-SUMPRODUCT(DR16:DR27,DS16:DS27))</f>
        <v/>
      </c>
      <c r="DT6" s="9" t="str">
        <f>IF((COUNTA(DT16:DT27)=0)+(COUNTA(DT15)=0),"",100-DT15-SUMPRODUCT(DR16:DR27,DT16:DT27))</f>
        <v/>
      </c>
      <c r="DU6" s="9" t="str">
        <f>IF((COUNTA(DU16:DU27)=0)+(COUNTA(DU15)=0),"",100-DU15-SUMPRODUCT(DR16:DR27,DU16:DU27))</f>
        <v/>
      </c>
      <c r="DV6" s="9" t="str">
        <f>IF((COUNTA(DV16:DV27)=0)+(COUNTA(DV15)=0),"",100-DV15-SUMPRODUCT(DR16:DR27,DV16:DV27))</f>
        <v/>
      </c>
      <c r="DW6" s="9" t="str">
        <f>IF((COUNTA(DW16:DW27)=0)+(COUNTA(DW15)=0),"",100-DW15-SUMPRODUCT(DR16:DR27,DW16:DW27))</f>
        <v/>
      </c>
      <c r="DX6" s="31" t="str">
        <f>IF((COUNTA(DX16:DX27)=0)+(COUNTA(DX15)=0),"",100-DX15-SUMPRODUCT(DR16:DR27,DX16:DX27))</f>
        <v/>
      </c>
      <c r="DY6" s="26"/>
      <c r="DZ6" s="18"/>
      <c r="EA6" s="318"/>
      <c r="EB6" s="15" t="s">
        <v>0</v>
      </c>
      <c r="EC6" s="9" t="str">
        <f>IF((COUNTA(EC16:EC27)=0)+(COUNTA(EC15)=0),"",100-EC15-SUMPRODUCT(EB16:EB27,EC16:EC27))</f>
        <v/>
      </c>
      <c r="ED6" s="9" t="str">
        <f>IF((COUNTA(ED16:ED27)=0)+(COUNTA(ED15)=0),"",100-ED15-SUMPRODUCT(EB16:EB27,ED16:ED27))</f>
        <v/>
      </c>
      <c r="EE6" s="9" t="str">
        <f>IF((COUNTA(EE16:EE27)=0)+(COUNTA(EE15)=0),"",100-EE15-SUMPRODUCT(EB16:EB27,EE16:EE27))</f>
        <v/>
      </c>
      <c r="EF6" s="9" t="str">
        <f>IF((COUNTA(EF16:EF27)=0)+(COUNTA(EF15)=0),"",100-EF15-SUMPRODUCT(EB16:EB27,EF16:EF27))</f>
        <v/>
      </c>
      <c r="EG6" s="9" t="str">
        <f>IF((COUNTA(EG16:EG27)=0)+(COUNTA(EG15)=0),"",100-EG15-SUMPRODUCT(EB16:EB27,EG16:EG27))</f>
        <v/>
      </c>
      <c r="EH6" s="31" t="str">
        <f>IF((COUNTA(EH16:EH27)=0)+(COUNTA(EH15)=0),"",100-EH15-SUMPRODUCT(EB16:EB27,EH16:EH27))</f>
        <v/>
      </c>
      <c r="EI6" s="26"/>
      <c r="EJ6" s="18"/>
      <c r="EK6" s="318"/>
      <c r="EL6" s="15" t="s">
        <v>0</v>
      </c>
      <c r="EM6" s="9" t="str">
        <f>IF((COUNTA(EM16:EM27)=0)+(COUNTA(EM15)=0),"",100-EM15-SUMPRODUCT(EL16:EL27,EM16:EM27))</f>
        <v/>
      </c>
      <c r="EN6" s="9" t="str">
        <f>IF((COUNTA(EN16:EN27)=0)+(COUNTA(EN15)=0),"",100-EN15-SUMPRODUCT(EL16:EL27,EN16:EN27))</f>
        <v/>
      </c>
      <c r="EO6" s="9" t="str">
        <f>IF((COUNTA(EO16:EO27)=0)+(COUNTA(EO15)=0),"",100-EO15-SUMPRODUCT(EL16:EL27,EO16:EO27))</f>
        <v/>
      </c>
      <c r="EP6" s="9" t="str">
        <f>IF((COUNTA(EP16:EP27)=0)+(COUNTA(EP15)=0),"",100-EP15-SUMPRODUCT(EL16:EL27,EP16:EP27))</f>
        <v/>
      </c>
      <c r="EQ6" s="9" t="str">
        <f>IF((COUNTA(EQ16:EQ27)=0)+(COUNTA(EQ15)=0),"",100-EQ15-SUMPRODUCT(EL16:EL27,EQ16:EQ27))</f>
        <v/>
      </c>
      <c r="ER6" s="31" t="str">
        <f>IF((COUNTA(ER16:ER27)=0)+(COUNTA(ER15)=0),"",100-ER15-SUMPRODUCT(EL16:EL27,ER16:ER27))</f>
        <v/>
      </c>
      <c r="ES6" s="26"/>
      <c r="ET6" s="18"/>
      <c r="EU6" s="329"/>
      <c r="FE6" s="329"/>
      <c r="FO6" s="329"/>
      <c r="FY6" s="329"/>
      <c r="GI6" s="329"/>
      <c r="GS6" s="329"/>
      <c r="HC6" s="329"/>
      <c r="HM6" s="329"/>
      <c r="HW6" s="329"/>
    </row>
    <row r="7" s="4" customFormat="true" x14ac:dyDescent="0.25">
      <c r="A7" s="318"/>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8"/>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8"/>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8"/>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8"/>
      <c r="AP7" s="15" t="s">
        <v>19</v>
      </c>
      <c r="AQ7" s="9">
        <f>IF(COUNTA(AQ16:AQ27)=0,"",SUMPRODUCT(AQ16:AQ27,AP16:AP27))</f>
        <v>75.52447552447552</v>
      </c>
      <c r="AR7" s="9">
        <f>IF(COUNTA(AR16:AR27)=0,"",SUMPRODUCT(AR16:AR27,AP16:AP27))</f>
        <v>84</v>
      </c>
      <c r="AS7" s="9">
        <f>IF(COUNTA(AS16:AS27)=0,"",SUMPRODUCT(AS16:AS27,AP16:AP27))</f>
        <v>69</v>
      </c>
      <c r="AT7" s="9" t="str">
        <f>IF(COUNTA(AT16:AT27)=0,"",SUMPRODUCT(AT16:AT27,AP16:AP27))</f>
        <v/>
      </c>
      <c r="AU7" s="9">
        <f>IF(COUNTA(AU16:AU27)=0,"",SUMPRODUCT(AU16:AU27,AP16:AP27))</f>
        <v>75.52447552447552</v>
      </c>
      <c r="AV7" s="31" t="str">
        <f>IF(COUNTA(AV16:AV27)=0,"",SUMPRODUCT(AV16:AV27,AP16:AP27))</f>
        <v/>
      </c>
      <c r="AW7" s="26"/>
      <c r="AX7" s="18"/>
      <c r="AY7" s="318"/>
      <c r="AZ7" s="138"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8"/>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18"/>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18"/>
      <c r="CD7" s="15" t="s">
        <v>19</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1" t="str">
        <f>IF(COUNTA(CJ16:CJ27)=0,"",SUMPRODUCT(CJ16:CJ27,CD16:CD27))</f>
        <v/>
      </c>
      <c r="CK7" s="26"/>
      <c r="CL7" s="18"/>
      <c r="CM7" s="318"/>
      <c r="CN7" s="15" t="s">
        <v>19</v>
      </c>
      <c r="CO7" s="9" t="str">
        <f>IF(COUNTA(CO16:CO27)=0,"",SUMPRODUCT(CO16:CO27,CN16:CN27))</f>
        <v/>
      </c>
      <c r="CP7" s="9" t="str">
        <f>IF(COUNTA(CP16:CP27)=0,"",SUMPRODUCT(CP16:CP27,CN16:CN27))</f>
        <v/>
      </c>
      <c r="CQ7" s="9" t="str">
        <f>IF(COUNTA(CQ16:CQ27)=0,"",SUMPRODUCT(CQ16:CQ27,CN16:CN27))</f>
        <v/>
      </c>
      <c r="CR7" s="9" t="str">
        <f>IF(COUNTA(CR16:CR27)=0,"",SUMPRODUCT(CR16:CR27,CN16:CN27))</f>
        <v/>
      </c>
      <c r="CS7" s="9" t="str">
        <f>IF(COUNTA(CS16:CS27)=0,"",SUMPRODUCT(CS16:CS27,CN16:CN27))</f>
        <v/>
      </c>
      <c r="CT7" s="31" t="str">
        <f>IF(COUNTA(CT16:CT27)=0,"",SUMPRODUCT(CT16:CT27,CN16:CN27))</f>
        <v/>
      </c>
      <c r="CU7" s="26"/>
      <c r="CV7" s="18"/>
      <c r="CW7" s="318"/>
      <c r="CX7" s="15" t="s">
        <v>19</v>
      </c>
      <c r="CY7" s="9">
        <f>IF(COUNTA(CY16:CY27)=0,"",SUMPRODUCT(CY16:CY27,CX16:CX27))</f>
        <v>74.615384615384613</v>
      </c>
      <c r="CZ7" s="9">
        <f>IF(COUNTA(CZ16:CZ27)=0,"",SUMPRODUCT(CZ16:CZ27,CX16:CX27))</f>
        <v>78.614457831325296</v>
      </c>
      <c r="DA7" s="9">
        <f>IF(COUNTA(DA16:DA27)=0,"",SUMPRODUCT(DA16:DA27,CX16:CX27))</f>
        <v>51.724137931034484</v>
      </c>
      <c r="DB7" s="9" t="str">
        <f>IF(COUNTA(DB16:DB27)=0,"",SUMPRODUCT(DB16:DB27,CX16:CX27))</f>
        <v/>
      </c>
      <c r="DC7" s="9">
        <f>IF(COUNTA(DC16:DC27)=0,"",SUMPRODUCT(DC16:DC27,CX16:CX27))</f>
        <v>74.615384615384613</v>
      </c>
      <c r="DD7" s="31" t="str">
        <f>IF(COUNTA(DD16:DD27)=0,"",SUMPRODUCT(DD16:DD27,CX16:CX27))</f>
        <v/>
      </c>
      <c r="DE7" s="26"/>
      <c r="DF7" s="18"/>
      <c r="DG7" s="318"/>
      <c r="DH7" s="15" t="s">
        <v>19</v>
      </c>
      <c r="DI7" s="9">
        <f>IF(COUNTA(DI16:DI27)=0,"",SUMPRODUCT(DI16:DI27,DH16:DH27))</f>
        <v>90.675872953245204</v>
      </c>
      <c r="DJ7" s="9" t="str">
        <f>IF(COUNTA(DJ16:DJ27)=0,"",SUMPRODUCT(DJ16:DJ27,DH16:DH27))</f>
        <v/>
      </c>
      <c r="DK7" s="9" t="str">
        <f>IF(COUNTA(DK16:DK27)=0,"",SUMPRODUCT(DK16:DK27,DH16:DH27))</f>
        <v/>
      </c>
      <c r="DL7" s="9">
        <f>IF(COUNTA(DL16:DL27)=0,"",SUMPRODUCT(DL16:DL27,DH16:DH27))</f>
        <v>97.159090909090907</v>
      </c>
      <c r="DM7" s="9">
        <f>IF(COUNTA(DM16:DM27)=0,"",SUMPRODUCT(DM16:DM27,DH16:DH27))</f>
        <v>89.6</v>
      </c>
      <c r="DN7" s="31">
        <f>IF(COUNTA(DN16:DN27)=0,"",SUMPRODUCT(DN16:DN27,DH16:DH27))</f>
        <v>94.4</v>
      </c>
      <c r="DO7" s="26"/>
      <c r="DP7" s="18"/>
      <c r="DQ7" s="318"/>
      <c r="DR7" s="15" t="s">
        <v>19</v>
      </c>
      <c r="DS7" s="9">
        <f>IF(COUNTA(DS16:DS27)=0,"",SUMPRODUCT(DS16:DS27,DR16:DR27))</f>
        <v>90.063509255612431</v>
      </c>
      <c r="DT7" s="9" t="str">
        <f>IF(COUNTA(DT16:DT27)=0,"",SUMPRODUCT(DT16:DT27,DR16:DR27))</f>
        <v/>
      </c>
      <c r="DU7" s="9" t="str">
        <f>IF(COUNTA(DU16:DU27)=0,"",SUMPRODUCT(DU16:DU27,DR16:DR27))</f>
        <v/>
      </c>
      <c r="DV7" s="9">
        <f>IF(COUNTA(DV16:DV27)=0,"",SUMPRODUCT(DV16:DV27,DR16:DR27))</f>
        <v>97.076023391812853</v>
      </c>
      <c r="DW7" s="9">
        <f>IF(COUNTA(DW16:DW27)=0,"",SUMPRODUCT(DW16:DW27,DR16:DR27))</f>
        <v>88.6</v>
      </c>
      <c r="DX7" s="31">
        <f>IF(COUNTA(DX16:DX27)=0,"",SUMPRODUCT(DX16:DX27,DR16:DR27))</f>
        <v>95.5</v>
      </c>
      <c r="DY7" s="26"/>
      <c r="DZ7" s="18"/>
      <c r="EA7" s="318"/>
      <c r="EB7" s="15" t="s">
        <v>19</v>
      </c>
      <c r="EC7" s="9">
        <f>IF(COUNTA(EC16:EC27)=0,"",SUMPRODUCT(EC16:EC27,EB16:EB27))</f>
        <v>88.962010908228592</v>
      </c>
      <c r="ED7" s="9" t="str">
        <f>IF(COUNTA(ED16:ED27)=0,"",SUMPRODUCT(ED16:ED27,EB16:EB27))</f>
        <v/>
      </c>
      <c r="EE7" s="9" t="str">
        <f>IF(COUNTA(EE16:EE27)=0,"",SUMPRODUCT(EE16:EE27,EB16:EB27))</f>
        <v/>
      </c>
      <c r="EF7" s="9">
        <f>IF(COUNTA(EF16:EF27)=0,"",SUMPRODUCT(EF16:EF27,EB16:EB27))</f>
        <v>97.633136094674555</v>
      </c>
      <c r="EG7" s="9">
        <f>IF(COUNTA(EG16:EG27)=0,"",SUMPRODUCT(EG16:EG27,EB16:EB27))</f>
        <v>88.6</v>
      </c>
      <c r="EH7" s="31" t="str">
        <f>IF(COUNTA(EH16:EH27)=0,"",SUMPRODUCT(EH16:EH27,EB16:EB27))</f>
        <v/>
      </c>
      <c r="EI7" s="26"/>
      <c r="EJ7" s="18"/>
      <c r="EK7" s="318"/>
      <c r="EL7" s="15" t="s">
        <v>19</v>
      </c>
      <c r="EM7" s="9" t="str">
        <f>IF(COUNTA(EM16:EM27)=0,"",SUMPRODUCT(EM16:EM27,EL16:EL27))</f>
        <v/>
      </c>
      <c r="EN7" s="9" t="str">
        <f>IF(COUNTA(EN16:EN27)=0,"",SUMPRODUCT(EN16:EN27,EL16:EL27))</f>
        <v/>
      </c>
      <c r="EO7" s="9" t="str">
        <f>IF(COUNTA(EO16:EO27)=0,"",SUMPRODUCT(EO16:EO27,EL16:EL27))</f>
        <v/>
      </c>
      <c r="EP7" s="9"/>
      <c r="EQ7" s="9"/>
      <c r="ER7" s="31"/>
      <c r="ES7" s="26"/>
      <c r="ET7" s="18"/>
      <c r="EU7" s="329"/>
      <c r="FE7" s="329"/>
      <c r="FO7" s="329"/>
      <c r="FY7" s="329"/>
      <c r="GI7" s="329"/>
      <c r="GS7" s="329"/>
      <c r="HC7" s="329"/>
      <c r="HM7" s="329"/>
      <c r="HW7" s="329"/>
    </row>
    <row r="8" s="4" customFormat="true" x14ac:dyDescent="0.25">
      <c r="A8" s="318"/>
      <c r="B8" s="83" t="s">
        <v>54</v>
      </c>
      <c r="C8" s="20"/>
      <c r="D8" s="20"/>
      <c r="E8" s="20"/>
      <c r="F8" s="20"/>
      <c r="G8" s="20"/>
      <c r="H8" s="151"/>
      <c r="I8" s="26"/>
      <c r="J8" s="18"/>
      <c r="K8" s="318"/>
      <c r="L8" s="83" t="s">
        <v>54</v>
      </c>
      <c r="M8" s="20"/>
      <c r="N8" s="20"/>
      <c r="O8" s="20"/>
      <c r="P8" s="20"/>
      <c r="Q8" s="20"/>
      <c r="R8" s="151"/>
      <c r="S8" s="26"/>
      <c r="T8" s="18"/>
      <c r="U8" s="318"/>
      <c r="V8" s="83" t="s">
        <v>54</v>
      </c>
      <c r="W8" s="20"/>
      <c r="X8" s="20"/>
      <c r="Y8" s="20"/>
      <c r="Z8" s="20"/>
      <c r="AA8" s="20"/>
      <c r="AB8" s="151"/>
      <c r="AC8" s="26"/>
      <c r="AD8" s="18"/>
      <c r="AE8" s="318"/>
      <c r="AF8" s="83" t="s">
        <v>54</v>
      </c>
      <c r="AG8" s="20"/>
      <c r="AH8" s="20"/>
      <c r="AI8" s="20"/>
      <c r="AJ8" s="20"/>
      <c r="AK8" s="20"/>
      <c r="AL8" s="151"/>
      <c r="AM8" s="26"/>
      <c r="AN8" s="18"/>
      <c r="AO8" s="318"/>
      <c r="AP8" s="83" t="s">
        <v>54</v>
      </c>
      <c r="AQ8" s="20"/>
      <c r="AR8" s="20"/>
      <c r="AS8" s="20"/>
      <c r="AT8" s="20"/>
      <c r="AU8" s="20"/>
      <c r="AV8" s="151"/>
      <c r="AW8" s="26"/>
      <c r="AX8" s="18"/>
      <c r="AY8" s="318"/>
      <c r="AZ8" s="265" t="s">
        <v>54</v>
      </c>
      <c r="BA8" s="20"/>
      <c r="BB8" s="20"/>
      <c r="BC8" s="20"/>
      <c r="BD8" s="20"/>
      <c r="BE8" s="20"/>
      <c r="BF8" s="151"/>
      <c r="BG8" s="26"/>
      <c r="BH8" s="18"/>
      <c r="BI8" s="318"/>
      <c r="BJ8" s="83" t="s">
        <v>54</v>
      </c>
      <c r="BK8" s="20"/>
      <c r="BL8" s="20"/>
      <c r="BM8" s="20"/>
      <c r="BN8" s="20"/>
      <c r="BO8" s="20"/>
      <c r="BP8" s="151"/>
      <c r="BQ8" s="26"/>
      <c r="BR8" s="18"/>
      <c r="BS8" s="318"/>
      <c r="BT8" s="83" t="s">
        <v>54</v>
      </c>
      <c r="BU8" s="20"/>
      <c r="BV8" s="20"/>
      <c r="BW8" s="20"/>
      <c r="BX8" s="20"/>
      <c r="BY8" s="20"/>
      <c r="BZ8" s="151"/>
      <c r="CA8" s="26"/>
      <c r="CB8" s="18"/>
      <c r="CC8" s="318"/>
      <c r="CD8" s="83" t="s">
        <v>54</v>
      </c>
      <c r="CE8" s="20"/>
      <c r="CF8" s="20"/>
      <c r="CG8" s="20"/>
      <c r="CH8" s="20"/>
      <c r="CI8" s="20"/>
      <c r="CJ8" s="151"/>
      <c r="CK8" s="26"/>
      <c r="CL8" s="18"/>
      <c r="CM8" s="318"/>
      <c r="CN8" s="83" t="s">
        <v>54</v>
      </c>
      <c r="CO8" s="20"/>
      <c r="CP8" s="20"/>
      <c r="CQ8" s="20"/>
      <c r="CR8" s="20"/>
      <c r="CS8" s="20"/>
      <c r="CT8" s="151"/>
      <c r="CU8" s="26"/>
      <c r="CV8" s="18"/>
      <c r="CW8" s="318"/>
      <c r="CX8" s="83" t="s">
        <v>54</v>
      </c>
      <c r="CY8" s="20"/>
      <c r="CZ8" s="20"/>
      <c r="DA8" s="20"/>
      <c r="DB8" s="20"/>
      <c r="DC8" s="20"/>
      <c r="DD8" s="151"/>
      <c r="DE8" s="26"/>
      <c r="DF8" s="18"/>
      <c r="DG8" s="318"/>
      <c r="DH8" s="83" t="s">
        <v>54</v>
      </c>
      <c r="DI8" s="20"/>
      <c r="DJ8" s="20"/>
      <c r="DK8" s="20"/>
      <c r="DL8" s="20"/>
      <c r="DM8" s="20"/>
      <c r="DN8" s="151"/>
      <c r="DO8" s="26"/>
      <c r="DP8" s="18"/>
      <c r="DQ8" s="318"/>
      <c r="DR8" s="83" t="s">
        <v>54</v>
      </c>
      <c r="DS8" s="20"/>
      <c r="DT8" s="20"/>
      <c r="DU8" s="20"/>
      <c r="DV8" s="20"/>
      <c r="DW8" s="20"/>
      <c r="DX8" s="151"/>
      <c r="DY8" s="26"/>
      <c r="DZ8" s="18"/>
      <c r="EA8" s="318"/>
      <c r="EB8" s="83" t="s">
        <v>54</v>
      </c>
      <c r="EC8" s="20"/>
      <c r="ED8" s="20"/>
      <c r="EE8" s="20"/>
      <c r="EF8" s="20"/>
      <c r="EG8" s="20"/>
      <c r="EH8" s="151"/>
      <c r="EI8" s="26"/>
      <c r="EJ8" s="18"/>
      <c r="EK8" s="318"/>
      <c r="EL8" s="83" t="s">
        <v>54</v>
      </c>
      <c r="EM8" s="20"/>
      <c r="EN8" s="20"/>
      <c r="EO8" s="20"/>
      <c r="EP8" s="20"/>
      <c r="EQ8" s="20"/>
      <c r="ER8" s="151"/>
      <c r="ES8" s="26"/>
      <c r="ET8" s="18"/>
      <c r="EU8" s="329"/>
      <c r="FE8" s="329"/>
      <c r="FO8" s="329"/>
      <c r="FY8" s="329"/>
      <c r="GI8" s="329"/>
      <c r="GS8" s="329"/>
      <c r="HC8" s="329"/>
      <c r="HM8" s="329"/>
      <c r="HW8" s="329"/>
    </row>
    <row r="9" s="4" customFormat="true" x14ac:dyDescent="0.25">
      <c r="A9" s="318"/>
      <c r="B9" s="83" t="s">
        <v>59</v>
      </c>
      <c r="C9" s="20"/>
      <c r="D9" s="20"/>
      <c r="E9" s="20"/>
      <c r="F9" s="20"/>
      <c r="G9" s="20"/>
      <c r="H9" s="151"/>
      <c r="I9" s="26"/>
      <c r="J9" s="18"/>
      <c r="K9" s="318"/>
      <c r="L9" s="83" t="s">
        <v>59</v>
      </c>
      <c r="M9" s="20"/>
      <c r="N9" s="20"/>
      <c r="O9" s="20"/>
      <c r="P9" s="20"/>
      <c r="Q9" s="20"/>
      <c r="R9" s="151"/>
      <c r="S9" s="26"/>
      <c r="T9" s="18"/>
      <c r="U9" s="318"/>
      <c r="V9" s="83" t="s">
        <v>59</v>
      </c>
      <c r="W9" s="20"/>
      <c r="X9" s="20"/>
      <c r="Y9" s="20"/>
      <c r="Z9" s="20"/>
      <c r="AA9" s="20"/>
      <c r="AB9" s="151"/>
      <c r="AC9" s="26"/>
      <c r="AD9" s="18"/>
      <c r="AE9" s="318"/>
      <c r="AF9" s="83" t="s">
        <v>59</v>
      </c>
      <c r="AG9" s="20"/>
      <c r="AH9" s="20"/>
      <c r="AI9" s="20"/>
      <c r="AJ9" s="20"/>
      <c r="AK9" s="20"/>
      <c r="AL9" s="151"/>
      <c r="AM9" s="26"/>
      <c r="AN9" s="18"/>
      <c r="AO9" s="318"/>
      <c r="AP9" s="83" t="s">
        <v>59</v>
      </c>
      <c r="AQ9" s="20"/>
      <c r="AR9" s="20"/>
      <c r="AS9" s="20"/>
      <c r="AT9" s="20"/>
      <c r="AU9" s="20"/>
      <c r="AV9" s="151"/>
      <c r="AW9" s="26"/>
      <c r="AX9" s="18"/>
      <c r="AY9" s="318"/>
      <c r="AZ9" s="265" t="s">
        <v>59</v>
      </c>
      <c r="BA9" s="20"/>
      <c r="BB9" s="20"/>
      <c r="BC9" s="20"/>
      <c r="BD9" s="20"/>
      <c r="BE9" s="20"/>
      <c r="BF9" s="151"/>
      <c r="BG9" s="26"/>
      <c r="BH9" s="18"/>
      <c r="BI9" s="318"/>
      <c r="BJ9" s="83" t="s">
        <v>59</v>
      </c>
      <c r="BK9" s="20"/>
      <c r="BL9" s="20"/>
      <c r="BM9" s="20"/>
      <c r="BN9" s="20"/>
      <c r="BO9" s="20"/>
      <c r="BP9" s="151"/>
      <c r="BQ9" s="26"/>
      <c r="BR9" s="18"/>
      <c r="BS9" s="318"/>
      <c r="BT9" s="83" t="s">
        <v>59</v>
      </c>
      <c r="BU9" s="20"/>
      <c r="BV9" s="20"/>
      <c r="BW9" s="20"/>
      <c r="BX9" s="20"/>
      <c r="BY9" s="20"/>
      <c r="BZ9" s="151"/>
      <c r="CA9" s="26"/>
      <c r="CB9" s="18"/>
      <c r="CC9" s="318"/>
      <c r="CD9" s="83" t="s">
        <v>59</v>
      </c>
      <c r="CE9" s="20"/>
      <c r="CF9" s="20"/>
      <c r="CG9" s="20"/>
      <c r="CH9" s="20"/>
      <c r="CI9" s="20"/>
      <c r="CJ9" s="151"/>
      <c r="CK9" s="26"/>
      <c r="CL9" s="18"/>
      <c r="CM9" s="318"/>
      <c r="CN9" s="83" t="s">
        <v>59</v>
      </c>
      <c r="CO9" s="20"/>
      <c r="CP9" s="20"/>
      <c r="CQ9" s="20"/>
      <c r="CR9" s="20"/>
      <c r="CS9" s="20"/>
      <c r="CT9" s="151"/>
      <c r="CU9" s="26"/>
      <c r="CV9" s="18"/>
      <c r="CW9" s="318"/>
      <c r="CX9" s="83" t="s">
        <v>59</v>
      </c>
      <c r="CY9" s="20"/>
      <c r="CZ9" s="20"/>
      <c r="DA9" s="20"/>
      <c r="DB9" s="20"/>
      <c r="DC9" s="20"/>
      <c r="DD9" s="151"/>
      <c r="DE9" s="26"/>
      <c r="DF9" s="18"/>
      <c r="DG9" s="318"/>
      <c r="DH9" s="83" t="s">
        <v>59</v>
      </c>
      <c r="DI9" s="20"/>
      <c r="DJ9" s="20"/>
      <c r="DK9" s="20"/>
      <c r="DL9" s="20"/>
      <c r="DM9" s="20"/>
      <c r="DN9" s="151"/>
      <c r="DO9" s="26"/>
      <c r="DP9" s="18"/>
      <c r="DQ9" s="318"/>
      <c r="DR9" s="83" t="s">
        <v>59</v>
      </c>
      <c r="DS9" s="20"/>
      <c r="DT9" s="20"/>
      <c r="DU9" s="20"/>
      <c r="DV9" s="20"/>
      <c r="DW9" s="20"/>
      <c r="DX9" s="151"/>
      <c r="DY9" s="26"/>
      <c r="DZ9" s="18"/>
      <c r="EA9" s="318"/>
      <c r="EB9" s="83" t="s">
        <v>59</v>
      </c>
      <c r="EC9" s="20"/>
      <c r="ED9" s="20"/>
      <c r="EE9" s="20"/>
      <c r="EF9" s="20"/>
      <c r="EG9" s="20"/>
      <c r="EH9" s="151"/>
      <c r="EI9" s="26"/>
      <c r="EJ9" s="18"/>
      <c r="EK9" s="318"/>
      <c r="EL9" s="83" t="s">
        <v>59</v>
      </c>
      <c r="EM9" s="20"/>
      <c r="EN9" s="20"/>
      <c r="EO9" s="20"/>
      <c r="EP9" s="20"/>
      <c r="EQ9" s="20"/>
      <c r="ER9" s="151"/>
      <c r="ES9" s="26"/>
      <c r="ET9" s="18"/>
      <c r="EU9" s="329"/>
      <c r="FE9" s="329"/>
      <c r="FO9" s="329"/>
      <c r="FY9" s="329"/>
      <c r="GI9" s="329"/>
      <c r="GS9" s="329"/>
      <c r="HC9" s="329"/>
      <c r="HM9" s="329"/>
      <c r="HW9" s="329"/>
    </row>
    <row r="10" s="4" customFormat="true" x14ac:dyDescent="0.25">
      <c r="A10" s="318"/>
      <c r="B10" s="83" t="s">
        <v>122</v>
      </c>
      <c r="C10" s="20"/>
      <c r="D10" s="20"/>
      <c r="E10" s="20"/>
      <c r="F10" s="20"/>
      <c r="G10" s="20"/>
      <c r="H10" s="151"/>
      <c r="I10" s="26"/>
      <c r="J10" s="18"/>
      <c r="K10" s="318"/>
      <c r="L10" s="83" t="s">
        <v>122</v>
      </c>
      <c r="M10" s="20"/>
      <c r="N10" s="20"/>
      <c r="O10" s="20"/>
      <c r="P10" s="20"/>
      <c r="Q10" s="20"/>
      <c r="R10" s="151"/>
      <c r="S10" s="26"/>
      <c r="T10" s="18"/>
      <c r="U10" s="318"/>
      <c r="V10" s="83" t="s">
        <v>122</v>
      </c>
      <c r="W10" s="20"/>
      <c r="X10" s="20"/>
      <c r="Y10" s="20"/>
      <c r="Z10" s="20"/>
      <c r="AA10" s="20"/>
      <c r="AB10" s="151"/>
      <c r="AC10" s="26"/>
      <c r="AD10" s="18"/>
      <c r="AE10" s="318"/>
      <c r="AF10" s="83" t="s">
        <v>122</v>
      </c>
      <c r="AG10" s="20"/>
      <c r="AH10" s="20"/>
      <c r="AI10" s="20"/>
      <c r="AJ10" s="20"/>
      <c r="AK10" s="20"/>
      <c r="AL10" s="151"/>
      <c r="AM10" s="26"/>
      <c r="AN10" s="18"/>
      <c r="AO10" s="318"/>
      <c r="AP10" s="83" t="s">
        <v>122</v>
      </c>
      <c r="AQ10" s="20"/>
      <c r="AR10" s="20"/>
      <c r="AS10" s="20"/>
      <c r="AT10" s="20"/>
      <c r="AU10" s="20"/>
      <c r="AV10" s="151"/>
      <c r="AW10" s="26"/>
      <c r="AX10" s="18"/>
      <c r="AY10" s="318"/>
      <c r="AZ10" s="265" t="s">
        <v>122</v>
      </c>
      <c r="BA10" s="20"/>
      <c r="BB10" s="20"/>
      <c r="BC10" s="20"/>
      <c r="BD10" s="20"/>
      <c r="BE10" s="20"/>
      <c r="BF10" s="151"/>
      <c r="BG10" s="26"/>
      <c r="BH10" s="18"/>
      <c r="BI10" s="318"/>
      <c r="BJ10" s="83" t="s">
        <v>122</v>
      </c>
      <c r="BK10" s="20"/>
      <c r="BL10" s="20"/>
      <c r="BM10" s="20"/>
      <c r="BN10" s="20"/>
      <c r="BO10" s="20"/>
      <c r="BP10" s="151"/>
      <c r="BQ10" s="26"/>
      <c r="BR10" s="18"/>
      <c r="BS10" s="318"/>
      <c r="BT10" s="83" t="s">
        <v>122</v>
      </c>
      <c r="BU10" s="20"/>
      <c r="BV10" s="20"/>
      <c r="BW10" s="20"/>
      <c r="BX10" s="20"/>
      <c r="BY10" s="20"/>
      <c r="BZ10" s="151"/>
      <c r="CA10" s="26"/>
      <c r="CB10" s="18"/>
      <c r="CC10" s="318"/>
      <c r="CD10" s="83" t="s">
        <v>122</v>
      </c>
      <c r="CE10" s="20"/>
      <c r="CF10" s="20"/>
      <c r="CG10" s="20"/>
      <c r="CH10" s="20"/>
      <c r="CI10" s="20"/>
      <c r="CJ10" s="151"/>
      <c r="CK10" s="26"/>
      <c r="CL10" s="18"/>
      <c r="CM10" s="318"/>
      <c r="CN10" s="83" t="s">
        <v>122</v>
      </c>
      <c r="CO10" s="20"/>
      <c r="CP10" s="20"/>
      <c r="CQ10" s="20"/>
      <c r="CR10" s="20"/>
      <c r="CS10" s="20"/>
      <c r="CT10" s="151"/>
      <c r="CU10" s="26"/>
      <c r="CV10" s="18"/>
      <c r="CW10" s="318"/>
      <c r="CX10" s="83" t="s">
        <v>122</v>
      </c>
      <c r="CY10" s="20"/>
      <c r="CZ10" s="20"/>
      <c r="DA10" s="20"/>
      <c r="DB10" s="20"/>
      <c r="DC10" s="20"/>
      <c r="DD10" s="151"/>
      <c r="DE10" s="26"/>
      <c r="DF10" s="18"/>
      <c r="DG10" s="318"/>
      <c r="DH10" s="83" t="s">
        <v>122</v>
      </c>
      <c r="DI10" s="20"/>
      <c r="DJ10" s="20"/>
      <c r="DK10" s="20"/>
      <c r="DL10" s="20"/>
      <c r="DM10" s="20"/>
      <c r="DN10" s="151"/>
      <c r="DO10" s="26"/>
      <c r="DP10" s="18"/>
      <c r="DQ10" s="318"/>
      <c r="DR10" s="83" t="s">
        <v>122</v>
      </c>
      <c r="DS10" s="20"/>
      <c r="DT10" s="20"/>
      <c r="DU10" s="20"/>
      <c r="DV10" s="20"/>
      <c r="DW10" s="20"/>
      <c r="DX10" s="151"/>
      <c r="DY10" s="26"/>
      <c r="DZ10" s="18"/>
      <c r="EA10" s="318"/>
      <c r="EB10" s="83" t="s">
        <v>122</v>
      </c>
      <c r="EC10" s="20"/>
      <c r="ED10" s="20"/>
      <c r="EE10" s="20"/>
      <c r="EF10" s="20"/>
      <c r="EG10" s="20"/>
      <c r="EH10" s="151"/>
      <c r="EI10" s="26"/>
      <c r="EJ10" s="18"/>
      <c r="EK10" s="318"/>
      <c r="EL10" s="83" t="s">
        <v>122</v>
      </c>
      <c r="EM10" s="20"/>
      <c r="EN10" s="20"/>
      <c r="EO10" s="20"/>
      <c r="EP10" s="20"/>
      <c r="EQ10" s="20"/>
      <c r="ER10" s="151"/>
      <c r="ES10" s="26"/>
      <c r="ET10" s="18"/>
      <c r="EU10" s="329"/>
      <c r="FE10" s="329"/>
      <c r="FO10" s="329"/>
      <c r="FY10" s="329"/>
      <c r="GI10" s="329"/>
      <c r="GS10" s="329"/>
      <c r="HC10" s="329"/>
      <c r="HM10" s="329"/>
      <c r="HW10" s="329"/>
    </row>
    <row r="11" s="4" customFormat="true" x14ac:dyDescent="0.25">
      <c r="A11" s="318" t="s">
        <v>204</v>
      </c>
      <c r="B11" s="138" t="s">
        <v>21</v>
      </c>
      <c r="C11" s="152">
        <f>(G35*0.568+H35*0.571)/(G35+H35)*100</f>
        <v>56.840206866197185</v>
      </c>
      <c r="D11" s="20"/>
      <c r="E11" s="20"/>
      <c r="F11" s="20"/>
      <c r="G11" s="7">
        <v>56.8</v>
      </c>
      <c r="H11" s="28">
        <v>57.1</v>
      </c>
      <c r="I11" s="26"/>
      <c r="J11" s="18"/>
      <c r="K11" s="318" t="s">
        <v>204</v>
      </c>
      <c r="L11" s="138" t="s">
        <v>21</v>
      </c>
      <c r="M11" s="152">
        <f>(Q35*0.545+R35*0.519)/(Q35+R35)*100</f>
        <v>54.13234594594595</v>
      </c>
      <c r="N11" s="20"/>
      <c r="O11" s="20"/>
      <c r="P11" s="20"/>
      <c r="Q11" s="20">
        <v>54.5</v>
      </c>
      <c r="R11" s="151">
        <v>51.9</v>
      </c>
      <c r="S11" s="26"/>
      <c r="T11" s="18"/>
      <c r="U11" s="318" t="s">
        <v>204</v>
      </c>
      <c r="V11" s="138" t="s">
        <v>21</v>
      </c>
      <c r="W11" s="152">
        <f>(AA35*0.555+AB35*0.526)/(AA35+AB35)*100</f>
        <v>55.064538706256627</v>
      </c>
      <c r="X11" s="20"/>
      <c r="Y11" s="20"/>
      <c r="Z11" s="20"/>
      <c r="AA11" s="20">
        <v>55.5</v>
      </c>
      <c r="AB11" s="151">
        <v>52.6</v>
      </c>
      <c r="AC11" s="26"/>
      <c r="AD11" s="18"/>
      <c r="AE11" s="318" t="s">
        <v>204</v>
      </c>
      <c r="AF11" s="138" t="s">
        <v>21</v>
      </c>
      <c r="AG11" s="152">
        <f>(AK35*0.554+AL35*0.546)/(AK35+AL35)*100</f>
        <v>55.27408957722897</v>
      </c>
      <c r="AH11" s="20"/>
      <c r="AI11" s="20"/>
      <c r="AJ11" s="20"/>
      <c r="AK11" s="20">
        <v>55.4</v>
      </c>
      <c r="AL11" s="151">
        <v>54.6</v>
      </c>
      <c r="AM11" s="26"/>
      <c r="AN11" s="18"/>
      <c r="AO11" s="318"/>
      <c r="AP11" s="138" t="s">
        <v>21</v>
      </c>
      <c r="AQ11" s="152"/>
      <c r="AR11" s="20"/>
      <c r="AS11" s="20"/>
      <c r="AT11" s="20"/>
      <c r="AU11" s="20"/>
      <c r="AV11" s="151"/>
      <c r="AW11" s="26"/>
      <c r="AX11" s="18"/>
      <c r="AY11" s="318" t="s">
        <v>204</v>
      </c>
      <c r="AZ11" s="138" t="s">
        <v>21</v>
      </c>
      <c r="BA11" s="152">
        <f>(BE35*0.544+BF35*0.559)/(BE35+BF35)*100</f>
        <v>54.646166597596356</v>
      </c>
      <c r="BB11" s="20"/>
      <c r="BC11" s="20"/>
      <c r="BD11" s="20"/>
      <c r="BE11" s="20">
        <v>54.4</v>
      </c>
      <c r="BF11" s="151">
        <v>55.9</v>
      </c>
      <c r="BG11" s="26"/>
      <c r="BH11" s="18"/>
      <c r="BI11" s="318" t="s">
        <v>204</v>
      </c>
      <c r="BJ11" s="138" t="s">
        <v>21</v>
      </c>
      <c r="BK11" s="152">
        <f>(BO35*0.524+BP35*0.522)/(BO35+BP35)*100</f>
        <v>52.366625463535229</v>
      </c>
      <c r="BL11" s="20"/>
      <c r="BM11" s="20"/>
      <c r="BN11" s="20"/>
      <c r="BO11" s="20">
        <v>52.4</v>
      </c>
      <c r="BP11" s="151">
        <v>52.2</v>
      </c>
      <c r="BQ11" s="26"/>
      <c r="BR11" s="18"/>
      <c r="BS11" s="318" t="s">
        <v>204</v>
      </c>
      <c r="BT11" s="138" t="s">
        <v>21</v>
      </c>
      <c r="BU11" s="152">
        <f>(BY35*0.517+BZ35*0.523)/(BY35+BZ35)*100</f>
        <v>51.801611915935517</v>
      </c>
      <c r="BV11" s="20"/>
      <c r="BW11" s="20"/>
      <c r="BX11" s="20"/>
      <c r="BY11" s="20">
        <v>51.7</v>
      </c>
      <c r="BZ11" s="151">
        <v>52.3</v>
      </c>
      <c r="CA11" s="26"/>
      <c r="CB11" s="18"/>
      <c r="CC11" s="318" t="s">
        <v>204</v>
      </c>
      <c r="CD11" s="138" t="s">
        <v>21</v>
      </c>
      <c r="CE11" s="152">
        <f>(CI35*0.542+CJ35*0.592)/(CI35+CJ35)*100</f>
        <v>55.056707317073183</v>
      </c>
      <c r="CF11" s="20"/>
      <c r="CG11" s="20"/>
      <c r="CH11" s="20"/>
      <c r="CI11" s="20">
        <v>54.2</v>
      </c>
      <c r="CJ11" s="151">
        <v>59.2</v>
      </c>
      <c r="CK11" s="26"/>
      <c r="CL11" s="18"/>
      <c r="CM11" s="318" t="s">
        <v>204</v>
      </c>
      <c r="CN11" s="138" t="s">
        <v>21</v>
      </c>
      <c r="CO11" s="152">
        <f>(CS35*0.565+CT35*0.586)/(CS35+CT35)*100</f>
        <v>56.869487750556793</v>
      </c>
      <c r="CP11" s="20"/>
      <c r="CQ11" s="20"/>
      <c r="CR11" s="20"/>
      <c r="CS11" s="20">
        <v>56.5</v>
      </c>
      <c r="CT11" s="151">
        <v>58.6</v>
      </c>
      <c r="CU11" s="26"/>
      <c r="CV11" s="18"/>
      <c r="CW11" s="318" t="s">
        <v>205</v>
      </c>
      <c r="CX11" s="138" t="s">
        <v>21</v>
      </c>
      <c r="CY11" s="152">
        <f>DC11</f>
        <v>87.948717948717942</v>
      </c>
      <c r="CZ11" s="20">
        <f>293/332*100</f>
        <v>88.253012048192772</v>
      </c>
      <c r="DA11" s="20">
        <f>50/58*100</f>
        <v>86.206896551724128</v>
      </c>
      <c r="DB11" s="20"/>
      <c r="DC11" s="20">
        <f>343/390*100</f>
        <v>87.948717948717942</v>
      </c>
      <c r="DD11" s="151"/>
      <c r="DE11" s="26"/>
      <c r="DF11" s="18"/>
      <c r="DG11" s="442" t="s">
        <v>246</v>
      </c>
      <c r="DH11" s="138" t="s">
        <v>21</v>
      </c>
      <c r="DI11" s="82">
        <f>(DL11/100*DL$35+DM11/100*DM$35+DN11/100*DN$35)/(DL$35+DM$35+DN$35)*100</f>
        <v>68.252890116393772</v>
      </c>
      <c r="DJ11" s="20"/>
      <c r="DK11" s="20"/>
      <c r="DL11" s="20">
        <f>169/DL35*100</f>
        <v>96.022727272727266</v>
      </c>
      <c r="DM11" s="20">
        <v>65.2</v>
      </c>
      <c r="DN11" s="151">
        <v>76.900000000000006</v>
      </c>
      <c r="DO11" s="26"/>
      <c r="DP11" s="18"/>
      <c r="DQ11" s="442" t="s">
        <v>246</v>
      </c>
      <c r="DR11" s="138" t="s">
        <v>21</v>
      </c>
      <c r="DS11" s="82">
        <f>(DV11/100*DV$35+DW11/100*DW$35+DX11/100*DX$35)/(DV$35+DW$35+DX$35)*100</f>
        <v>83.609747932256781</v>
      </c>
      <c r="DT11" s="20"/>
      <c r="DU11" s="20"/>
      <c r="DV11" s="20">
        <f>165/DV35*100</f>
        <v>96.491228070175438</v>
      </c>
      <c r="DW11" s="20">
        <v>81.5</v>
      </c>
      <c r="DX11" s="151">
        <v>90.9</v>
      </c>
      <c r="DY11" s="26"/>
      <c r="DZ11" s="18"/>
      <c r="EA11" s="442" t="s">
        <v>246</v>
      </c>
      <c r="EB11" s="138" t="s">
        <v>21</v>
      </c>
      <c r="EC11" s="82">
        <f>(EF11/100*EF$35+EG11/100*EG$35)/(EF$35+EG$35)*100</f>
        <v>83.970405501541379</v>
      </c>
      <c r="ED11" s="20"/>
      <c r="EE11" s="20"/>
      <c r="EF11" s="20">
        <f>165/EF35*100</f>
        <v>97.633136094674555</v>
      </c>
      <c r="EG11" s="20">
        <v>83.4</v>
      </c>
      <c r="EH11" s="151"/>
      <c r="EI11" s="26"/>
      <c r="EJ11" s="18"/>
      <c r="EK11" s="442"/>
      <c r="EL11" s="138" t="s">
        <v>21</v>
      </c>
      <c r="EM11" s="82"/>
      <c r="EN11" s="20"/>
      <c r="EO11" s="20"/>
      <c r="EP11" s="20"/>
      <c r="EQ11" s="20"/>
      <c r="ER11" s="151"/>
      <c r="ES11" s="26"/>
      <c r="ET11" s="18"/>
      <c r="EU11" s="329"/>
      <c r="FE11" s="329"/>
      <c r="FO11" s="329"/>
      <c r="FY11" s="329"/>
      <c r="GI11" s="329"/>
      <c r="GS11" s="329"/>
      <c r="HC11" s="329"/>
      <c r="HM11" s="329"/>
      <c r="HW11" s="329"/>
    </row>
    <row r="12" s="4" customFormat="true" x14ac:dyDescent="0.25">
      <c r="A12" s="318"/>
      <c r="B12" s="138" t="s">
        <v>30</v>
      </c>
      <c r="C12" s="20"/>
      <c r="D12" s="7"/>
      <c r="E12" s="7"/>
      <c r="F12" s="7"/>
      <c r="G12" s="7"/>
      <c r="H12" s="28"/>
      <c r="I12" s="26"/>
      <c r="J12" s="18"/>
      <c r="K12" s="318"/>
      <c r="L12" s="138" t="s">
        <v>30</v>
      </c>
      <c r="M12" s="20"/>
      <c r="N12" s="7"/>
      <c r="O12" s="7"/>
      <c r="P12" s="7"/>
      <c r="Q12" s="7"/>
      <c r="R12" s="28"/>
      <c r="S12" s="26"/>
      <c r="T12" s="18"/>
      <c r="U12" s="318"/>
      <c r="V12" s="138" t="s">
        <v>30</v>
      </c>
      <c r="W12" s="20"/>
      <c r="X12" s="7"/>
      <c r="Y12" s="7"/>
      <c r="Z12" s="7"/>
      <c r="AA12" s="7"/>
      <c r="AB12" s="28"/>
      <c r="AC12" s="26"/>
      <c r="AD12" s="18"/>
      <c r="AE12" s="318"/>
      <c r="AF12" s="138" t="s">
        <v>30</v>
      </c>
      <c r="AG12" s="20"/>
      <c r="AH12" s="7"/>
      <c r="AI12" s="7"/>
      <c r="AJ12" s="7"/>
      <c r="AK12" s="7"/>
      <c r="AL12" s="28"/>
      <c r="AM12" s="26"/>
      <c r="AN12" s="18"/>
      <c r="AO12" s="318"/>
      <c r="AP12" s="138" t="s">
        <v>30</v>
      </c>
      <c r="AQ12" s="20"/>
      <c r="AR12" s="7"/>
      <c r="AS12" s="7"/>
      <c r="AT12" s="7"/>
      <c r="AU12" s="7"/>
      <c r="AV12" s="28"/>
      <c r="AW12" s="26"/>
      <c r="AX12" s="18"/>
      <c r="AY12" s="318"/>
      <c r="AZ12" s="138" t="s">
        <v>30</v>
      </c>
      <c r="BA12" s="20"/>
      <c r="BB12" s="7"/>
      <c r="BC12" s="7"/>
      <c r="BD12" s="7"/>
      <c r="BE12" s="7"/>
      <c r="BF12" s="28"/>
      <c r="BG12" s="26"/>
      <c r="BH12" s="18"/>
      <c r="BI12" s="318"/>
      <c r="BJ12" s="138" t="s">
        <v>30</v>
      </c>
      <c r="BK12" s="20"/>
      <c r="BL12" s="7"/>
      <c r="BM12" s="7"/>
      <c r="BN12" s="7"/>
      <c r="BO12" s="7"/>
      <c r="BP12" s="28"/>
      <c r="BQ12" s="26"/>
      <c r="BR12" s="18"/>
      <c r="BS12" s="318"/>
      <c r="BT12" s="138" t="s">
        <v>30</v>
      </c>
      <c r="BU12" s="20"/>
      <c r="BV12" s="7"/>
      <c r="BW12" s="7"/>
      <c r="BX12" s="7"/>
      <c r="BY12" s="7"/>
      <c r="BZ12" s="28"/>
      <c r="CA12" s="26"/>
      <c r="CB12" s="18"/>
      <c r="CC12" s="318"/>
      <c r="CD12" s="138" t="s">
        <v>30</v>
      </c>
      <c r="CE12" s="20"/>
      <c r="CF12" s="7"/>
      <c r="CG12" s="7"/>
      <c r="CH12" s="7"/>
      <c r="CI12" s="7"/>
      <c r="CJ12" s="28"/>
      <c r="CK12" s="26"/>
      <c r="CL12" s="18"/>
      <c r="CM12" s="318"/>
      <c r="CN12" s="138" t="s">
        <v>30</v>
      </c>
      <c r="CO12" s="20"/>
      <c r="CP12" s="7"/>
      <c r="CQ12" s="7"/>
      <c r="CR12" s="7"/>
      <c r="CS12" s="7"/>
      <c r="CT12" s="28"/>
      <c r="CU12" s="26"/>
      <c r="CV12" s="18"/>
      <c r="CW12" s="318"/>
      <c r="CX12" s="138" t="s">
        <v>30</v>
      </c>
      <c r="CY12" s="20"/>
      <c r="CZ12" s="7"/>
      <c r="DA12" s="7"/>
      <c r="DB12" s="7"/>
      <c r="DC12" s="7"/>
      <c r="DD12" s="28"/>
      <c r="DE12" s="26"/>
      <c r="DF12" s="18"/>
      <c r="DG12" s="442" t="s">
        <v>247</v>
      </c>
      <c r="DH12" s="138" t="s">
        <v>30</v>
      </c>
      <c r="DI12" s="82">
        <f>(DL12/100*DL$35+DM12/100*DM$35+DN12/100*DN$35)/(DL$35+DM$35+DN$35)*100</f>
        <v>80.815427105938042</v>
      </c>
      <c r="DJ12" s="7"/>
      <c r="DK12" s="7"/>
      <c r="DL12" s="7">
        <f>143/DL35*100</f>
        <v>81.25</v>
      </c>
      <c r="DM12" s="7">
        <v>78.5</v>
      </c>
      <c r="DN12" s="28">
        <v>91.6</v>
      </c>
      <c r="DO12" s="26"/>
      <c r="DP12" s="18"/>
      <c r="DQ12" s="442" t="s">
        <v>247</v>
      </c>
      <c r="DR12" s="138" t="s">
        <v>30</v>
      </c>
      <c r="DS12" s="82">
        <f>(DV12/100*DV$35+DW12/100*DW$35+DX12/100*DX$35)/(DV$35+DW$35+DX$35)*100</f>
        <v>80.601319417093336</v>
      </c>
      <c r="DT12" s="7"/>
      <c r="DU12" s="7"/>
      <c r="DV12" s="7">
        <f>164/DV35*100</f>
        <v>95.906432748538009</v>
      </c>
      <c r="DW12" s="7">
        <v>77.400000000000006</v>
      </c>
      <c r="DX12" s="28">
        <v>92.5</v>
      </c>
      <c r="DY12" s="26"/>
      <c r="DZ12" s="18"/>
      <c r="EA12" s="442" t="s">
        <v>247</v>
      </c>
      <c r="EB12" s="138" t="s">
        <v>30</v>
      </c>
      <c r="EC12" s="82">
        <f>(EF12/100*EF$35+EG12/100*EG$35)/(EF$35+EG$35)*100</f>
        <v>79.988427792269391</v>
      </c>
      <c r="ED12" s="7"/>
      <c r="EE12" s="7"/>
      <c r="EF12" s="7">
        <f>159/EF35*100</f>
        <v>94.082840236686394</v>
      </c>
      <c r="EG12" s="7">
        <v>79.400000000000006</v>
      </c>
      <c r="EH12" s="28"/>
      <c r="EI12" s="26"/>
      <c r="EJ12" s="18"/>
      <c r="EK12" s="442"/>
      <c r="EL12" s="138" t="s">
        <v>30</v>
      </c>
      <c r="EM12" s="82"/>
      <c r="EN12" s="7"/>
      <c r="EO12" s="7"/>
      <c r="EP12" s="7"/>
      <c r="EQ12" s="7"/>
      <c r="ER12" s="28"/>
      <c r="ES12" s="26"/>
      <c r="ET12" s="18"/>
      <c r="EU12" s="329"/>
      <c r="FE12" s="329"/>
      <c r="FO12" s="329"/>
      <c r="FY12" s="329"/>
      <c r="GI12" s="329"/>
      <c r="GS12" s="329"/>
      <c r="HC12" s="329"/>
      <c r="HM12" s="329"/>
      <c r="HW12" s="329"/>
    </row>
    <row r="13" s="1" customFormat="true" ht="15.75" customHeight="true" x14ac:dyDescent="0.2">
      <c r="A13" s="318" t="s">
        <v>206</v>
      </c>
      <c r="B13" s="138" t="s">
        <v>227</v>
      </c>
      <c r="C13" s="152">
        <v>56.8</v>
      </c>
      <c r="D13" s="20"/>
      <c r="E13" s="20"/>
      <c r="F13" s="20"/>
      <c r="G13" s="7">
        <v>56.8</v>
      </c>
      <c r="H13" s="28">
        <v>57.1</v>
      </c>
      <c r="I13" s="26"/>
      <c r="J13" s="18"/>
      <c r="K13" s="318" t="s">
        <v>206</v>
      </c>
      <c r="L13" s="138" t="s">
        <v>227</v>
      </c>
      <c r="M13" s="20">
        <v>54.1</v>
      </c>
      <c r="N13" s="20"/>
      <c r="O13" s="20"/>
      <c r="P13" s="20"/>
      <c r="Q13" s="20">
        <v>54.5</v>
      </c>
      <c r="R13" s="151">
        <v>51.9</v>
      </c>
      <c r="S13" s="26"/>
      <c r="T13" s="18"/>
      <c r="U13" s="318" t="s">
        <v>206</v>
      </c>
      <c r="V13" s="138" t="s">
        <v>227</v>
      </c>
      <c r="W13" s="20">
        <v>55.1</v>
      </c>
      <c r="X13" s="20"/>
      <c r="Y13" s="20"/>
      <c r="Z13" s="20"/>
      <c r="AA13" s="20">
        <v>55.5</v>
      </c>
      <c r="AB13" s="151">
        <v>52.6</v>
      </c>
      <c r="AC13" s="26"/>
      <c r="AD13" s="18"/>
      <c r="AE13" s="318" t="s">
        <v>206</v>
      </c>
      <c r="AF13" s="138" t="s">
        <v>227</v>
      </c>
      <c r="AG13" s="20">
        <v>55.3</v>
      </c>
      <c r="AH13" s="20"/>
      <c r="AI13" s="20"/>
      <c r="AJ13" s="20"/>
      <c r="AK13" s="20">
        <v>55.4</v>
      </c>
      <c r="AL13" s="151">
        <v>54.6</v>
      </c>
      <c r="AM13" s="26"/>
      <c r="AN13" s="18"/>
      <c r="AO13" s="318"/>
      <c r="AP13" s="138" t="s">
        <v>227</v>
      </c>
      <c r="AQ13" s="20"/>
      <c r="AR13" s="20"/>
      <c r="AS13" s="20"/>
      <c r="AT13" s="20"/>
      <c r="AU13" s="20"/>
      <c r="AV13" s="151"/>
      <c r="AW13" s="26"/>
      <c r="AX13" s="18"/>
      <c r="AY13" s="318" t="s">
        <v>206</v>
      </c>
      <c r="AZ13" s="138" t="s">
        <v>227</v>
      </c>
      <c r="BA13" s="20">
        <v>54.6</v>
      </c>
      <c r="BB13" s="20"/>
      <c r="BC13" s="20"/>
      <c r="BD13" s="20"/>
      <c r="BE13" s="20">
        <v>54.4</v>
      </c>
      <c r="BF13" s="151">
        <v>55.9</v>
      </c>
      <c r="BG13" s="26"/>
      <c r="BH13" s="18"/>
      <c r="BI13" s="318" t="s">
        <v>206</v>
      </c>
      <c r="BJ13" s="138" t="s">
        <v>227</v>
      </c>
      <c r="BK13" s="20">
        <v>52.4</v>
      </c>
      <c r="BL13" s="20"/>
      <c r="BM13" s="20"/>
      <c r="BN13" s="20"/>
      <c r="BO13" s="20">
        <v>52.4</v>
      </c>
      <c r="BP13" s="151">
        <v>52.2</v>
      </c>
      <c r="BQ13" s="26"/>
      <c r="BR13" s="18"/>
      <c r="BS13" s="318" t="s">
        <v>206</v>
      </c>
      <c r="BT13" s="138" t="s">
        <v>227</v>
      </c>
      <c r="BU13" s="20">
        <v>51.8</v>
      </c>
      <c r="BV13" s="20"/>
      <c r="BW13" s="20"/>
      <c r="BX13" s="20"/>
      <c r="BY13" s="20">
        <v>51.7</v>
      </c>
      <c r="BZ13" s="151">
        <v>52.3</v>
      </c>
      <c r="CA13" s="26"/>
      <c r="CB13" s="18"/>
      <c r="CC13" s="318" t="s">
        <v>206</v>
      </c>
      <c r="CD13" s="138" t="s">
        <v>227</v>
      </c>
      <c r="CE13" s="20">
        <v>55.1</v>
      </c>
      <c r="CF13" s="20"/>
      <c r="CG13" s="20"/>
      <c r="CH13" s="20"/>
      <c r="CI13" s="20">
        <v>54.2</v>
      </c>
      <c r="CJ13" s="151">
        <v>59.2</v>
      </c>
      <c r="CK13" s="26"/>
      <c r="CL13" s="18"/>
      <c r="CM13" s="318" t="s">
        <v>206</v>
      </c>
      <c r="CN13" s="138" t="s">
        <v>227</v>
      </c>
      <c r="CO13" s="20">
        <v>56.9</v>
      </c>
      <c r="CP13" s="20"/>
      <c r="CQ13" s="20"/>
      <c r="CR13" s="20"/>
      <c r="CS13" s="20">
        <v>56.5</v>
      </c>
      <c r="CT13" s="151">
        <v>58.6</v>
      </c>
      <c r="CU13" s="26"/>
      <c r="CV13" s="18"/>
      <c r="CW13" s="318" t="s">
        <v>207</v>
      </c>
      <c r="CX13" s="138" t="s">
        <v>227</v>
      </c>
      <c r="CY13" s="152">
        <f>DC13</f>
        <v>87.948717948717942</v>
      </c>
      <c r="CZ13" s="20">
        <f>293/332*100</f>
        <v>88.253012048192772</v>
      </c>
      <c r="DA13" s="20">
        <f>50/58*100</f>
        <v>86.206896551724128</v>
      </c>
      <c r="DB13" s="20"/>
      <c r="DC13" s="20">
        <f>343/390*100</f>
        <v>87.948717948717942</v>
      </c>
      <c r="DD13" s="151"/>
      <c r="DE13" s="26"/>
      <c r="DF13" s="18"/>
      <c r="DG13" s="442" t="s">
        <v>248</v>
      </c>
      <c r="DH13" s="138" t="s">
        <v>249</v>
      </c>
      <c r="DI13" s="82">
        <f>(DL13/100*DL$35+DM13/100*DM$35+DN13/100*DN$35)/(DL$35+DM$35+DN$35)*100</f>
        <v>59.399348984020527</v>
      </c>
      <c r="DJ13" s="20"/>
      <c r="DK13" s="20"/>
      <c r="DL13" s="20">
        <f>139/DL35*100</f>
        <v>78.977272727272734</v>
      </c>
      <c r="DM13" s="20">
        <v>55.5</v>
      </c>
      <c r="DN13" s="151">
        <v>73.7</v>
      </c>
      <c r="DO13" s="26"/>
      <c r="DP13" s="18"/>
      <c r="DQ13" s="442" t="s">
        <v>248</v>
      </c>
      <c r="DR13" s="138" t="s">
        <v>249</v>
      </c>
      <c r="DS13" s="82">
        <f>(DV13/100*DV$35+DW13/100*DW$35+DX13/100*DX$35)/(DV$35+DW$35+DX$35)*100</f>
        <v>72.394860181173684</v>
      </c>
      <c r="DT13" s="20"/>
      <c r="DU13" s="20"/>
      <c r="DV13" s="20">
        <f>160/DV35*100</f>
        <v>93.567251461988292</v>
      </c>
      <c r="DW13" s="20">
        <v>68.3</v>
      </c>
      <c r="DX13" s="151">
        <v>87.3</v>
      </c>
      <c r="DY13" s="26"/>
      <c r="DZ13" s="18"/>
      <c r="EA13" s="442" t="s">
        <v>248</v>
      </c>
      <c r="EB13" s="138" t="s">
        <v>249</v>
      </c>
      <c r="EC13" s="82">
        <f>(EF13/100*EF$35+EG13/100*EG$35)/(EF$35+EG$35)*100</f>
        <v>72.285321318472867</v>
      </c>
      <c r="ED13" s="20"/>
      <c r="EE13" s="20"/>
      <c r="EF13" s="20">
        <f>158/EF35*100</f>
        <v>93.491124260355036</v>
      </c>
      <c r="EG13" s="20">
        <v>71.400000000000006</v>
      </c>
      <c r="EH13" s="151"/>
      <c r="EI13" s="26"/>
      <c r="EJ13" s="18"/>
      <c r="EK13" s="442" t="s">
        <v>258</v>
      </c>
      <c r="EL13" s="138" t="s">
        <v>249</v>
      </c>
      <c r="EM13" s="82">
        <v>79.569999999999993</v>
      </c>
      <c r="EN13" s="20"/>
      <c r="EO13" s="20"/>
      <c r="EP13" s="20"/>
      <c r="EQ13" s="20">
        <v>82.94</v>
      </c>
      <c r="ER13" s="151">
        <v>75.599999999999994</v>
      </c>
      <c r="ES13" s="26"/>
      <c r="ET13" s="18"/>
      <c r="EU13" s="330"/>
      <c r="FE13" s="330"/>
      <c r="FO13" s="330"/>
      <c r="FY13" s="330"/>
      <c r="GI13" s="330"/>
      <c r="GS13" s="330"/>
      <c r="HC13" s="330"/>
      <c r="HM13" s="330"/>
      <c r="HW13" s="330"/>
    </row>
    <row r="14" s="14" customFormat="true" ht="18" customHeight="true" x14ac:dyDescent="0.25">
      <c r="A14" s="363" t="s">
        <v>58</v>
      </c>
      <c r="B14" s="369" t="s">
        <v>27</v>
      </c>
      <c r="C14" s="370"/>
      <c r="D14" s="370"/>
      <c r="E14" s="370"/>
      <c r="F14" s="371"/>
      <c r="G14" s="371"/>
      <c r="H14" s="372"/>
      <c r="I14" s="26"/>
      <c r="J14" s="18"/>
      <c r="K14" s="363" t="s">
        <v>58</v>
      </c>
      <c r="L14" s="369" t="s">
        <v>27</v>
      </c>
      <c r="M14" s="370"/>
      <c r="N14" s="370"/>
      <c r="O14" s="370"/>
      <c r="P14" s="371"/>
      <c r="Q14" s="371"/>
      <c r="R14" s="372"/>
      <c r="S14" s="26"/>
      <c r="T14" s="18"/>
      <c r="U14" s="363" t="s">
        <v>58</v>
      </c>
      <c r="V14" s="369" t="s">
        <v>27</v>
      </c>
      <c r="W14" s="370"/>
      <c r="X14" s="370"/>
      <c r="Y14" s="370"/>
      <c r="Z14" s="371"/>
      <c r="AA14" s="371"/>
      <c r="AB14" s="372"/>
      <c r="AC14" s="26"/>
      <c r="AD14" s="18"/>
      <c r="AE14" s="363" t="s">
        <v>58</v>
      </c>
      <c r="AF14" s="369" t="s">
        <v>27</v>
      </c>
      <c r="AG14" s="370"/>
      <c r="AH14" s="370"/>
      <c r="AI14" s="370"/>
      <c r="AJ14" s="371"/>
      <c r="AK14" s="371"/>
      <c r="AL14" s="372"/>
      <c r="AM14" s="26"/>
      <c r="AN14" s="18"/>
      <c r="AO14" s="363" t="s">
        <v>58</v>
      </c>
      <c r="AP14" s="369" t="s">
        <v>27</v>
      </c>
      <c r="AQ14" s="370"/>
      <c r="AR14" s="370"/>
      <c r="AS14" s="370"/>
      <c r="AT14" s="371"/>
      <c r="AU14" s="371"/>
      <c r="AV14" s="372"/>
      <c r="AW14" s="26"/>
      <c r="AX14" s="18"/>
      <c r="AY14" s="363" t="s">
        <v>58</v>
      </c>
      <c r="AZ14" s="373" t="s">
        <v>27</v>
      </c>
      <c r="BA14" s="462"/>
      <c r="BB14" s="462"/>
      <c r="BC14" s="462"/>
      <c r="BD14" s="463"/>
      <c r="BE14" s="463"/>
      <c r="BF14" s="464"/>
      <c r="BG14" s="26"/>
      <c r="BH14" s="18"/>
      <c r="BI14" s="363" t="s">
        <v>58</v>
      </c>
      <c r="BJ14" s="369" t="s">
        <v>27</v>
      </c>
      <c r="BK14" s="370"/>
      <c r="BL14" s="370"/>
      <c r="BM14" s="370"/>
      <c r="BN14" s="371"/>
      <c r="BO14" s="371"/>
      <c r="BP14" s="372"/>
      <c r="BQ14" s="26"/>
      <c r="BR14" s="18"/>
      <c r="BS14" s="363" t="s">
        <v>58</v>
      </c>
      <c r="BT14" s="369" t="s">
        <v>27</v>
      </c>
      <c r="BU14" s="370"/>
      <c r="BV14" s="370"/>
      <c r="BW14" s="370"/>
      <c r="BX14" s="371"/>
      <c r="BY14" s="371"/>
      <c r="BZ14" s="372"/>
      <c r="CA14" s="26"/>
      <c r="CB14" s="18"/>
      <c r="CC14" s="363" t="s">
        <v>58</v>
      </c>
      <c r="CD14" s="369" t="s">
        <v>27</v>
      </c>
      <c r="CE14" s="370"/>
      <c r="CF14" s="370"/>
      <c r="CG14" s="370"/>
      <c r="CH14" s="371"/>
      <c r="CI14" s="371"/>
      <c r="CJ14" s="372"/>
      <c r="CK14" s="26"/>
      <c r="CL14" s="18"/>
      <c r="CM14" s="363" t="s">
        <v>58</v>
      </c>
      <c r="CN14" s="369" t="s">
        <v>27</v>
      </c>
      <c r="CO14" s="370"/>
      <c r="CP14" s="370"/>
      <c r="CQ14" s="370"/>
      <c r="CR14" s="371"/>
      <c r="CS14" s="371"/>
      <c r="CT14" s="372"/>
      <c r="CU14" s="26"/>
      <c r="CV14" s="18"/>
      <c r="CW14" s="363" t="s">
        <v>58</v>
      </c>
      <c r="CX14" s="369" t="s">
        <v>27</v>
      </c>
      <c r="CY14" s="370"/>
      <c r="CZ14" s="370"/>
      <c r="DA14" s="370"/>
      <c r="DB14" s="371"/>
      <c r="DC14" s="371"/>
      <c r="DD14" s="372"/>
      <c r="DE14" s="26"/>
      <c r="DF14" s="18"/>
      <c r="DG14" s="363" t="s">
        <v>58</v>
      </c>
      <c r="DH14" s="369" t="s">
        <v>27</v>
      </c>
      <c r="DI14" s="370"/>
      <c r="DJ14" s="370"/>
      <c r="DK14" s="370"/>
      <c r="DL14" s="371"/>
      <c r="DM14" s="371"/>
      <c r="DN14" s="372"/>
      <c r="DO14" s="26"/>
      <c r="DP14" s="18"/>
      <c r="DQ14" s="363" t="s">
        <v>58</v>
      </c>
      <c r="DR14" s="369" t="s">
        <v>27</v>
      </c>
      <c r="DS14" s="370"/>
      <c r="DT14" s="370"/>
      <c r="DU14" s="370"/>
      <c r="DV14" s="371"/>
      <c r="DW14" s="371"/>
      <c r="DX14" s="372"/>
      <c r="DY14" s="26"/>
      <c r="DZ14" s="18"/>
      <c r="EA14" s="363" t="s">
        <v>58</v>
      </c>
      <c r="EB14" s="369" t="s">
        <v>27</v>
      </c>
      <c r="EC14" s="370"/>
      <c r="ED14" s="370"/>
      <c r="EE14" s="370"/>
      <c r="EF14" s="371"/>
      <c r="EG14" s="371"/>
      <c r="EH14" s="372"/>
      <c r="EI14" s="26"/>
      <c r="EJ14" s="18"/>
      <c r="EK14" s="363" t="s">
        <v>58</v>
      </c>
      <c r="EL14" s="369" t="s">
        <v>27</v>
      </c>
      <c r="EM14" s="370"/>
      <c r="EN14" s="370"/>
      <c r="EO14" s="370"/>
      <c r="EP14" s="371"/>
      <c r="EQ14" s="371"/>
      <c r="ER14" s="372"/>
      <c r="ES14" s="26"/>
      <c r="ET14" s="18"/>
      <c r="EU14" s="331"/>
      <c r="FE14" s="331"/>
      <c r="FO14" s="331"/>
      <c r="FY14" s="331"/>
      <c r="GI14" s="331"/>
      <c r="GS14" s="331"/>
      <c r="HC14" s="331"/>
      <c r="HM14" s="331"/>
      <c r="HW14" s="331"/>
    </row>
    <row r="15" x14ac:dyDescent="0.25">
      <c r="A15" s="319" t="s">
        <v>31</v>
      </c>
      <c r="B15" s="21">
        <v>0</v>
      </c>
      <c r="C15" s="152"/>
      <c r="D15" s="82"/>
      <c r="E15" s="82"/>
      <c r="F15" s="7"/>
      <c r="G15" s="7"/>
      <c r="H15" s="28"/>
      <c r="I15" s="11"/>
      <c r="J15" s="17"/>
      <c r="K15" s="319" t="s">
        <v>31</v>
      </c>
      <c r="L15" s="21">
        <v>0</v>
      </c>
      <c r="M15" s="152"/>
      <c r="N15" s="82"/>
      <c r="O15" s="82"/>
      <c r="P15" s="7"/>
      <c r="Q15" s="7"/>
      <c r="R15" s="28"/>
      <c r="S15" s="11"/>
      <c r="T15" s="17"/>
      <c r="U15" s="319" t="s">
        <v>31</v>
      </c>
      <c r="V15" s="21">
        <v>0</v>
      </c>
      <c r="W15" s="152"/>
      <c r="X15" s="82"/>
      <c r="Y15" s="82"/>
      <c r="Z15" s="7"/>
      <c r="AA15" s="7"/>
      <c r="AB15" s="28"/>
      <c r="AC15" s="11"/>
      <c r="AD15" s="17"/>
      <c r="AE15" s="319" t="s">
        <v>31</v>
      </c>
      <c r="AF15" s="21">
        <v>0</v>
      </c>
      <c r="AG15" s="152"/>
      <c r="AH15" s="82"/>
      <c r="AI15" s="82"/>
      <c r="AJ15" s="7"/>
      <c r="AK15" s="7"/>
      <c r="AL15" s="28"/>
      <c r="AM15" s="11"/>
      <c r="AN15" s="17"/>
      <c r="AO15" s="319" t="s">
        <v>31</v>
      </c>
      <c r="AP15" s="21">
        <v>0</v>
      </c>
      <c r="AQ15" s="152"/>
      <c r="AR15" s="82"/>
      <c r="AS15" s="82"/>
      <c r="AT15" s="7"/>
      <c r="AU15" s="7"/>
      <c r="AV15" s="28"/>
      <c r="AW15" s="11"/>
      <c r="AX15" s="17"/>
      <c r="AY15" s="319" t="s">
        <v>31</v>
      </c>
      <c r="AZ15" s="21">
        <v>0</v>
      </c>
      <c r="BA15" s="152"/>
      <c r="BB15" s="82"/>
      <c r="BC15" s="82"/>
      <c r="BD15" s="7"/>
      <c r="BE15" s="7"/>
      <c r="BF15" s="28"/>
      <c r="BG15" s="11"/>
      <c r="BH15" s="17"/>
      <c r="BI15" s="319" t="s">
        <v>31</v>
      </c>
      <c r="BJ15" s="21">
        <v>0</v>
      </c>
      <c r="BK15" s="152"/>
      <c r="BL15" s="82"/>
      <c r="BM15" s="82"/>
      <c r="BN15" s="7"/>
      <c r="BO15" s="7"/>
      <c r="BP15" s="28"/>
      <c r="BQ15" s="11"/>
      <c r="BR15" s="17"/>
      <c r="BS15" s="319" t="s">
        <v>31</v>
      </c>
      <c r="BT15" s="21">
        <v>0</v>
      </c>
      <c r="BU15" s="152"/>
      <c r="BV15" s="82"/>
      <c r="BW15" s="82"/>
      <c r="BX15" s="7"/>
      <c r="BY15" s="7"/>
      <c r="BZ15" s="28"/>
      <c r="CA15" s="11"/>
      <c r="CB15" s="17"/>
      <c r="CC15" s="319" t="s">
        <v>31</v>
      </c>
      <c r="CD15" s="21">
        <v>0</v>
      </c>
      <c r="CE15" s="152"/>
      <c r="CF15" s="82"/>
      <c r="CG15" s="82"/>
      <c r="CH15" s="7"/>
      <c r="CI15" s="7"/>
      <c r="CJ15" s="28"/>
      <c r="CK15" s="11"/>
      <c r="CL15" s="17"/>
      <c r="CM15" s="319" t="s">
        <v>31</v>
      </c>
      <c r="CN15" s="21">
        <v>0</v>
      </c>
      <c r="CO15" s="152"/>
      <c r="CP15" s="82"/>
      <c r="CQ15" s="82"/>
      <c r="CR15" s="7"/>
      <c r="CS15" s="7"/>
      <c r="CT15" s="28"/>
      <c r="CU15" s="11"/>
      <c r="CV15" s="17"/>
      <c r="CW15" s="319" t="s">
        <v>31</v>
      </c>
      <c r="CX15" s="21">
        <v>0</v>
      </c>
      <c r="CY15" s="152"/>
      <c r="CZ15" s="82"/>
      <c r="DA15" s="82"/>
      <c r="DB15" s="7"/>
      <c r="DC15" s="7"/>
      <c r="DD15" s="28"/>
      <c r="DE15" s="11"/>
      <c r="DF15" s="17"/>
      <c r="DG15" s="319" t="s">
        <v>31</v>
      </c>
      <c r="DH15" s="21">
        <v>0</v>
      </c>
      <c r="DI15" s="152"/>
      <c r="DJ15" s="82"/>
      <c r="DK15" s="82"/>
      <c r="DL15" s="7"/>
      <c r="DM15" s="7"/>
      <c r="DN15" s="28"/>
      <c r="DO15" s="11"/>
      <c r="DP15" s="17"/>
      <c r="DQ15" s="319" t="s">
        <v>31</v>
      </c>
      <c r="DR15" s="21">
        <v>0</v>
      </c>
      <c r="DS15" s="152"/>
      <c r="DT15" s="82"/>
      <c r="DU15" s="82"/>
      <c r="DV15" s="7"/>
      <c r="DW15" s="7"/>
      <c r="DX15" s="28"/>
      <c r="DY15" s="11"/>
      <c r="DZ15" s="17"/>
      <c r="EA15" s="319" t="s">
        <v>31</v>
      </c>
      <c r="EB15" s="21">
        <v>0</v>
      </c>
      <c r="EC15" s="152"/>
      <c r="ED15" s="82"/>
      <c r="EE15" s="82"/>
      <c r="EF15" s="7"/>
      <c r="EG15" s="7"/>
      <c r="EH15" s="28"/>
      <c r="EI15" s="11"/>
      <c r="EJ15" s="17"/>
      <c r="EK15" s="319" t="s">
        <v>31</v>
      </c>
      <c r="EL15" s="21">
        <v>0</v>
      </c>
      <c r="EM15" s="152"/>
      <c r="EN15" s="82"/>
      <c r="EO15" s="82"/>
      <c r="EP15" s="7"/>
      <c r="EQ15" s="7"/>
      <c r="ER15" s="28"/>
      <c r="ES15" s="11"/>
      <c r="ET15" s="17"/>
    </row>
    <row r="16" s="2" customFormat="true" x14ac:dyDescent="0.25">
      <c r="A16" s="319" t="s">
        <v>118</v>
      </c>
      <c r="B16" s="153">
        <v>0</v>
      </c>
      <c r="C16" s="82"/>
      <c r="D16" s="82"/>
      <c r="E16" s="82"/>
      <c r="F16" s="7"/>
      <c r="G16" s="7"/>
      <c r="H16" s="28"/>
      <c r="I16" s="11"/>
      <c r="J16" s="17"/>
      <c r="K16" s="319" t="s">
        <v>118</v>
      </c>
      <c r="L16" s="153">
        <v>0</v>
      </c>
      <c r="M16" s="82"/>
      <c r="N16" s="82"/>
      <c r="O16" s="82"/>
      <c r="P16" s="7"/>
      <c r="Q16" s="7"/>
      <c r="R16" s="28"/>
      <c r="S16" s="11"/>
      <c r="T16" s="17"/>
      <c r="U16" s="319" t="s">
        <v>118</v>
      </c>
      <c r="V16" s="153">
        <v>0</v>
      </c>
      <c r="W16" s="82"/>
      <c r="X16" s="82"/>
      <c r="Y16" s="82"/>
      <c r="Z16" s="7"/>
      <c r="AA16" s="7"/>
      <c r="AB16" s="28"/>
      <c r="AC16" s="11"/>
      <c r="AD16" s="17"/>
      <c r="AE16" s="319" t="s">
        <v>118</v>
      </c>
      <c r="AF16" s="153">
        <v>0</v>
      </c>
      <c r="AG16" s="82"/>
      <c r="AH16" s="82"/>
      <c r="AI16" s="82"/>
      <c r="AJ16" s="7"/>
      <c r="AK16" s="7"/>
      <c r="AL16" s="28"/>
      <c r="AM16" s="11"/>
      <c r="AN16" s="17"/>
      <c r="AO16" s="319" t="s">
        <v>118</v>
      </c>
      <c r="AP16" s="153">
        <v>0</v>
      </c>
      <c r="AQ16" s="82"/>
      <c r="AR16" s="82"/>
      <c r="AS16" s="82"/>
      <c r="AT16" s="7"/>
      <c r="AU16" s="7"/>
      <c r="AV16" s="28"/>
      <c r="AW16" s="11"/>
      <c r="AX16" s="17"/>
      <c r="AY16" s="319" t="s">
        <v>118</v>
      </c>
      <c r="AZ16" s="153">
        <v>0</v>
      </c>
      <c r="BA16" s="82"/>
      <c r="BB16" s="82"/>
      <c r="BC16" s="82"/>
      <c r="BD16" s="7"/>
      <c r="BE16" s="7"/>
      <c r="BF16" s="28"/>
      <c r="BG16" s="11"/>
      <c r="BH16" s="17"/>
      <c r="BI16" s="319" t="s">
        <v>118</v>
      </c>
      <c r="BJ16" s="153">
        <v>0</v>
      </c>
      <c r="BK16" s="82"/>
      <c r="BL16" s="82"/>
      <c r="BM16" s="82"/>
      <c r="BN16" s="7"/>
      <c r="BO16" s="7"/>
      <c r="BP16" s="28"/>
      <c r="BQ16" s="11"/>
      <c r="BR16" s="17"/>
      <c r="BS16" s="319" t="s">
        <v>118</v>
      </c>
      <c r="BT16" s="153">
        <v>0</v>
      </c>
      <c r="BU16" s="82"/>
      <c r="BV16" s="82"/>
      <c r="BW16" s="82"/>
      <c r="BX16" s="7"/>
      <c r="BY16" s="7"/>
      <c r="BZ16" s="28"/>
      <c r="CA16" s="11"/>
      <c r="CB16" s="17"/>
      <c r="CC16" s="319" t="s">
        <v>118</v>
      </c>
      <c r="CD16" s="153">
        <v>0</v>
      </c>
      <c r="CE16" s="82"/>
      <c r="CF16" s="82"/>
      <c r="CG16" s="82"/>
      <c r="CH16" s="7"/>
      <c r="CI16" s="7"/>
      <c r="CJ16" s="28"/>
      <c r="CK16" s="11"/>
      <c r="CL16" s="17"/>
      <c r="CM16" s="319" t="s">
        <v>118</v>
      </c>
      <c r="CN16" s="153">
        <v>0</v>
      </c>
      <c r="CO16" s="82"/>
      <c r="CP16" s="82"/>
      <c r="CQ16" s="82"/>
      <c r="CR16" s="7"/>
      <c r="CS16" s="7"/>
      <c r="CT16" s="28"/>
      <c r="CU16" s="11"/>
      <c r="CV16" s="17"/>
      <c r="CW16" s="319" t="s">
        <v>118</v>
      </c>
      <c r="CX16" s="153">
        <v>0</v>
      </c>
      <c r="CY16" s="82"/>
      <c r="CZ16" s="82"/>
      <c r="DA16" s="82"/>
      <c r="DB16" s="7"/>
      <c r="DC16" s="7"/>
      <c r="DD16" s="28"/>
      <c r="DE16" s="11"/>
      <c r="DF16" s="17"/>
      <c r="DG16" s="319" t="s">
        <v>118</v>
      </c>
      <c r="DH16" s="153">
        <v>0</v>
      </c>
      <c r="DI16" s="82"/>
      <c r="DJ16" s="82"/>
      <c r="DK16" s="82"/>
      <c r="DL16" s="7"/>
      <c r="DM16" s="7"/>
      <c r="DN16" s="28"/>
      <c r="DO16" s="11"/>
      <c r="DP16" s="17"/>
      <c r="DQ16" s="319" t="s">
        <v>118</v>
      </c>
      <c r="DR16" s="153">
        <v>0</v>
      </c>
      <c r="DS16" s="82"/>
      <c r="DT16" s="82"/>
      <c r="DU16" s="82"/>
      <c r="DV16" s="7"/>
      <c r="DW16" s="7"/>
      <c r="DX16" s="28"/>
      <c r="DY16" s="11"/>
      <c r="DZ16" s="17"/>
      <c r="EA16" s="319" t="s">
        <v>118</v>
      </c>
      <c r="EB16" s="153">
        <v>0</v>
      </c>
      <c r="EC16" s="82"/>
      <c r="ED16" s="82"/>
      <c r="EE16" s="82"/>
      <c r="EF16" s="7"/>
      <c r="EG16" s="7"/>
      <c r="EH16" s="28"/>
      <c r="EI16" s="11"/>
      <c r="EJ16" s="17"/>
      <c r="EK16" s="319" t="s">
        <v>118</v>
      </c>
      <c r="EL16" s="153">
        <v>0</v>
      </c>
      <c r="EM16" s="82"/>
      <c r="EN16" s="82"/>
      <c r="EO16" s="82"/>
      <c r="EP16" s="7"/>
      <c r="EQ16" s="7"/>
      <c r="ER16" s="28"/>
      <c r="ES16" s="11"/>
      <c r="ET16" s="17"/>
      <c r="EU16" s="332"/>
      <c r="FE16" s="332"/>
      <c r="FO16" s="332"/>
      <c r="FY16" s="332"/>
      <c r="GI16" s="332"/>
      <c r="GS16" s="332"/>
      <c r="HC16" s="332"/>
      <c r="HM16" s="332"/>
      <c r="HW16" s="332"/>
    </row>
    <row r="17" s="2" customFormat="true" x14ac:dyDescent="0.25">
      <c r="A17" s="320"/>
      <c r="B17" s="22"/>
      <c r="C17" s="152"/>
      <c r="D17" s="82"/>
      <c r="E17" s="7"/>
      <c r="F17" s="7"/>
      <c r="G17" s="7"/>
      <c r="H17" s="28"/>
      <c r="I17" s="11"/>
      <c r="J17" s="17"/>
      <c r="K17" s="320"/>
      <c r="L17" s="22"/>
      <c r="M17" s="152"/>
      <c r="N17" s="82"/>
      <c r="O17" s="82"/>
      <c r="P17" s="7"/>
      <c r="Q17" s="7"/>
      <c r="R17" s="28"/>
      <c r="S17" s="11"/>
      <c r="T17" s="17"/>
      <c r="U17" s="320"/>
      <c r="V17" s="22"/>
      <c r="W17" s="152"/>
      <c r="X17" s="82"/>
      <c r="Y17" s="7"/>
      <c r="Z17" s="7"/>
      <c r="AA17" s="7"/>
      <c r="AB17" s="28"/>
      <c r="AC17" s="11"/>
      <c r="AD17" s="17"/>
      <c r="AE17" s="320"/>
      <c r="AF17" s="22"/>
      <c r="AG17" s="152"/>
      <c r="AH17" s="82"/>
      <c r="AI17" s="7"/>
      <c r="AJ17" s="7"/>
      <c r="AK17" s="7"/>
      <c r="AL17" s="28"/>
      <c r="AM17" s="11"/>
      <c r="AN17" s="17"/>
      <c r="AO17" s="320" t="s">
        <v>202</v>
      </c>
      <c r="AP17" s="22">
        <v>1</v>
      </c>
      <c r="AQ17" s="152">
        <f>AU17</f>
        <v>75.52447552447552</v>
      </c>
      <c r="AR17" s="82">
        <v>84</v>
      </c>
      <c r="AS17" s="7">
        <v>69</v>
      </c>
      <c r="AT17" s="7"/>
      <c r="AU17" s="7">
        <f>108/(108+35)*100</f>
        <v>75.52447552447552</v>
      </c>
      <c r="AV17" s="28"/>
      <c r="AW17" s="11"/>
      <c r="AX17" s="17"/>
      <c r="AY17" s="320"/>
      <c r="AZ17" s="22"/>
      <c r="BA17" s="152"/>
      <c r="BB17" s="82"/>
      <c r="BC17" s="7"/>
      <c r="BD17" s="7"/>
      <c r="BE17" s="7"/>
      <c r="BF17" s="28"/>
      <c r="BG17" s="11"/>
      <c r="BH17" s="17"/>
      <c r="BI17" s="320"/>
      <c r="BJ17" s="22"/>
      <c r="BK17" s="152"/>
      <c r="BL17" s="82"/>
      <c r="BM17" s="7"/>
      <c r="BN17" s="7"/>
      <c r="BO17" s="7"/>
      <c r="BP17" s="28"/>
      <c r="BQ17" s="11"/>
      <c r="BR17" s="17"/>
      <c r="BS17" s="320"/>
      <c r="BT17" s="22"/>
      <c r="BU17" s="152"/>
      <c r="BV17" s="82"/>
      <c r="BW17" s="7"/>
      <c r="BX17" s="7"/>
      <c r="BY17" s="7"/>
      <c r="BZ17" s="28"/>
      <c r="CA17" s="11"/>
      <c r="CB17" s="17"/>
      <c r="CC17" s="320"/>
      <c r="CD17" s="22"/>
      <c r="CE17" s="152"/>
      <c r="CF17" s="82"/>
      <c r="CG17" s="7"/>
      <c r="CH17" s="7"/>
      <c r="CI17" s="7"/>
      <c r="CJ17" s="28"/>
      <c r="CK17" s="11"/>
      <c r="CL17" s="17"/>
      <c r="CM17" s="320"/>
      <c r="CN17" s="22"/>
      <c r="CO17" s="152"/>
      <c r="CP17" s="82"/>
      <c r="CQ17" s="7"/>
      <c r="CR17" s="7"/>
      <c r="CS17" s="7"/>
      <c r="CT17" s="28"/>
      <c r="CU17" s="11"/>
      <c r="CV17" s="17"/>
      <c r="CW17" s="320" t="s">
        <v>203</v>
      </c>
      <c r="CX17" s="22">
        <v>1</v>
      </c>
      <c r="CY17" s="152">
        <f>DC17</f>
        <v>74.615384615384613</v>
      </c>
      <c r="CZ17" s="82">
        <f>261/332*100</f>
        <v>78.614457831325296</v>
      </c>
      <c r="DA17" s="7">
        <f>30/58*100</f>
        <v>51.724137931034484</v>
      </c>
      <c r="DB17" s="7"/>
      <c r="DC17" s="7">
        <f>291/390*100</f>
        <v>74.615384615384613</v>
      </c>
      <c r="DD17" s="28"/>
      <c r="DE17" s="11"/>
      <c r="DF17" s="17"/>
      <c r="DG17" s="440" t="s">
        <v>245</v>
      </c>
      <c r="DH17" s="22">
        <v>1</v>
      </c>
      <c r="DI17" s="82">
        <f>(DL17/100*DL$35+DM17/100*DM$35+DN17/100*DN$35)/(DL$35+DM$35+DN$35)*100</f>
        <v>90.675872953245204</v>
      </c>
      <c r="DJ17" s="82"/>
      <c r="DK17" s="7"/>
      <c r="DL17" s="7">
        <f>171/DL35*100</f>
        <v>97.159090909090907</v>
      </c>
      <c r="DM17" s="7">
        <v>89.6</v>
      </c>
      <c r="DN17" s="28">
        <v>94.4</v>
      </c>
      <c r="DO17" s="11"/>
      <c r="DP17" s="17"/>
      <c r="DQ17" s="440" t="s">
        <v>245</v>
      </c>
      <c r="DR17" s="22">
        <v>1</v>
      </c>
      <c r="DS17" s="82">
        <f>(DV17/100*DV$35+DW17/100*DW$35+DX17/100*DX$35)/(DV$35+DW$35+DX$35)*100</f>
        <v>90.063509255612431</v>
      </c>
      <c r="DT17" s="82"/>
      <c r="DU17" s="7"/>
      <c r="DV17" s="7">
        <f>166/DV35*100</f>
        <v>97.076023391812853</v>
      </c>
      <c r="DW17" s="7">
        <v>88.6</v>
      </c>
      <c r="DX17" s="28">
        <v>95.5</v>
      </c>
      <c r="DY17" s="11"/>
      <c r="DZ17" s="17"/>
      <c r="EA17" s="440" t="s">
        <v>245</v>
      </c>
      <c r="EB17" s="22">
        <v>1</v>
      </c>
      <c r="EC17" s="82">
        <f>(EF17/100*EF$35+EG17/100*EG$35)/(EF$35+EG$35)*100</f>
        <v>88.962010908228592</v>
      </c>
      <c r="ED17" s="82"/>
      <c r="EE17" s="7"/>
      <c r="EF17" s="7">
        <f>165/EF35*100</f>
        <v>97.633136094674555</v>
      </c>
      <c r="EG17" s="7">
        <v>88.6</v>
      </c>
      <c r="EH17" s="28"/>
      <c r="EI17" s="11"/>
      <c r="EJ17" s="17"/>
      <c r="EK17" s="440"/>
      <c r="EL17" s="22"/>
      <c r="EM17" s="82"/>
      <c r="EN17" s="82"/>
      <c r="EO17" s="7"/>
      <c r="EP17" s="7"/>
      <c r="EQ17" s="7"/>
      <c r="ER17" s="28"/>
      <c r="ES17" s="11"/>
      <c r="ET17" s="17"/>
      <c r="EU17" s="332"/>
      <c r="FE17" s="332"/>
      <c r="FO17" s="332"/>
      <c r="FY17" s="332"/>
      <c r="GI17" s="332"/>
      <c r="GS17" s="332"/>
      <c r="HC17" s="332"/>
      <c r="HM17" s="332"/>
      <c r="HW17" s="332"/>
    </row>
    <row r="18" s="2" customFormat="true" x14ac:dyDescent="0.25">
      <c r="A18" s="320"/>
      <c r="B18" s="23"/>
      <c r="C18" s="82"/>
      <c r="D18" s="7"/>
      <c r="E18" s="7"/>
      <c r="F18" s="7"/>
      <c r="G18" s="7"/>
      <c r="H18" s="28"/>
      <c r="I18" s="11"/>
      <c r="J18" s="17"/>
      <c r="K18" s="320"/>
      <c r="L18" s="23"/>
      <c r="M18" s="82"/>
      <c r="N18" s="7"/>
      <c r="O18" s="7"/>
      <c r="P18" s="7"/>
      <c r="Q18" s="7"/>
      <c r="R18" s="28"/>
      <c r="S18" s="11"/>
      <c r="T18" s="17"/>
      <c r="U18" s="320"/>
      <c r="V18" s="23"/>
      <c r="W18" s="82"/>
      <c r="X18" s="7"/>
      <c r="Y18" s="7"/>
      <c r="Z18" s="7"/>
      <c r="AA18" s="7"/>
      <c r="AB18" s="28"/>
      <c r="AC18" s="11"/>
      <c r="AD18" s="17"/>
      <c r="AE18" s="320"/>
      <c r="AF18" s="23"/>
      <c r="AG18" s="82"/>
      <c r="AH18" s="7"/>
      <c r="AI18" s="7"/>
      <c r="AJ18" s="7"/>
      <c r="AK18" s="7"/>
      <c r="AL18" s="28"/>
      <c r="AM18" s="11"/>
      <c r="AN18" s="17"/>
      <c r="AO18" s="320"/>
      <c r="AP18" s="23"/>
      <c r="AQ18" s="82"/>
      <c r="AR18" s="82"/>
      <c r="AS18" s="82"/>
      <c r="AT18" s="82"/>
      <c r="AU18" s="82"/>
      <c r="AV18" s="28"/>
      <c r="AW18" s="11"/>
      <c r="AX18" s="17"/>
      <c r="AY18" s="320"/>
      <c r="AZ18" s="23"/>
      <c r="BA18" s="82"/>
      <c r="BB18" s="7"/>
      <c r="BC18" s="7"/>
      <c r="BD18" s="7"/>
      <c r="BE18" s="7"/>
      <c r="BF18" s="28"/>
      <c r="BG18" s="11"/>
      <c r="BH18" s="17"/>
      <c r="BI18" s="320"/>
      <c r="BJ18" s="23"/>
      <c r="BK18" s="82"/>
      <c r="BL18" s="7"/>
      <c r="BM18" s="7"/>
      <c r="BN18" s="7"/>
      <c r="BO18" s="7"/>
      <c r="BP18" s="28"/>
      <c r="BQ18" s="11"/>
      <c r="BR18" s="17"/>
      <c r="BS18" s="320"/>
      <c r="BT18" s="23"/>
      <c r="BU18" s="82"/>
      <c r="BV18" s="7"/>
      <c r="BW18" s="7"/>
      <c r="BX18" s="7"/>
      <c r="BY18" s="7"/>
      <c r="BZ18" s="28"/>
      <c r="CA18" s="11"/>
      <c r="CB18" s="17"/>
      <c r="CC18" s="320"/>
      <c r="CD18" s="23"/>
      <c r="CE18" s="82"/>
      <c r="CF18" s="7"/>
      <c r="CG18" s="7"/>
      <c r="CH18" s="7"/>
      <c r="CI18" s="7"/>
      <c r="CJ18" s="28"/>
      <c r="CK18" s="11"/>
      <c r="CL18" s="17"/>
      <c r="CM18" s="320"/>
      <c r="CN18" s="23"/>
      <c r="CO18" s="82"/>
      <c r="CP18" s="7"/>
      <c r="CQ18" s="7"/>
      <c r="CR18" s="7"/>
      <c r="CS18" s="7"/>
      <c r="CT18" s="28"/>
      <c r="CU18" s="11"/>
      <c r="CV18" s="17"/>
      <c r="CW18" s="320"/>
      <c r="CX18" s="23"/>
      <c r="CY18" s="82"/>
      <c r="CZ18" s="82"/>
      <c r="DA18" s="82"/>
      <c r="DB18" s="82"/>
      <c r="DC18" s="82"/>
      <c r="DD18" s="28"/>
      <c r="DE18" s="11"/>
      <c r="DF18" s="17"/>
      <c r="DG18" s="320"/>
      <c r="DH18" s="23"/>
      <c r="DI18" s="82"/>
      <c r="DJ18" s="82"/>
      <c r="DK18" s="82"/>
      <c r="DL18" s="82"/>
      <c r="DM18" s="82"/>
      <c r="DN18" s="28"/>
      <c r="DO18" s="11"/>
      <c r="DP18" s="17"/>
      <c r="DQ18" s="320"/>
      <c r="DR18" s="23"/>
      <c r="DS18" s="82"/>
      <c r="DT18" s="82"/>
      <c r="DU18" s="82"/>
      <c r="DV18" s="82"/>
      <c r="DW18" s="82"/>
      <c r="DX18" s="28"/>
      <c r="DY18" s="11"/>
      <c r="DZ18" s="17"/>
      <c r="EA18" s="320"/>
      <c r="EB18" s="23"/>
      <c r="EC18" s="82"/>
      <c r="ED18" s="82"/>
      <c r="EE18" s="82"/>
      <c r="EF18" s="82"/>
      <c r="EG18" s="82"/>
      <c r="EH18" s="28"/>
      <c r="EI18" s="11"/>
      <c r="EJ18" s="17"/>
      <c r="EK18" s="320"/>
      <c r="EL18" s="23"/>
      <c r="EM18" s="82"/>
      <c r="EN18" s="82"/>
      <c r="EO18" s="82"/>
      <c r="EP18" s="82"/>
      <c r="EQ18" s="82"/>
      <c r="ER18" s="28"/>
      <c r="ES18" s="11"/>
      <c r="ET18" s="17"/>
      <c r="EU18" s="332"/>
      <c r="FE18" s="332"/>
      <c r="FO18" s="332"/>
      <c r="FY18" s="332"/>
      <c r="GI18" s="332"/>
      <c r="GS18" s="332"/>
      <c r="HC18" s="332"/>
      <c r="HM18" s="332"/>
      <c r="HW18" s="332"/>
    </row>
    <row r="19" s="2" customFormat="true" x14ac:dyDescent="0.25">
      <c r="A19" s="320"/>
      <c r="B19" s="23"/>
      <c r="C19" s="7"/>
      <c r="D19" s="7"/>
      <c r="E19" s="7"/>
      <c r="F19" s="7"/>
      <c r="G19" s="7"/>
      <c r="H19" s="28"/>
      <c r="I19" s="11"/>
      <c r="J19" s="17"/>
      <c r="K19" s="320"/>
      <c r="L19" s="23"/>
      <c r="M19" s="7"/>
      <c r="N19" s="7"/>
      <c r="O19" s="7"/>
      <c r="P19" s="7"/>
      <c r="Q19" s="7"/>
      <c r="R19" s="28"/>
      <c r="S19" s="11"/>
      <c r="T19" s="17"/>
      <c r="U19" s="320"/>
      <c r="V19" s="23"/>
      <c r="W19" s="7"/>
      <c r="X19" s="7"/>
      <c r="Y19" s="7"/>
      <c r="Z19" s="7"/>
      <c r="AA19" s="7"/>
      <c r="AB19" s="28"/>
      <c r="AC19" s="11"/>
      <c r="AD19" s="17"/>
      <c r="AE19" s="320"/>
      <c r="AF19" s="23"/>
      <c r="AG19" s="7"/>
      <c r="AH19" s="7"/>
      <c r="AI19" s="7"/>
      <c r="AJ19" s="7"/>
      <c r="AK19" s="7"/>
      <c r="AL19" s="28"/>
      <c r="AM19" s="11"/>
      <c r="AN19" s="17"/>
      <c r="AO19" s="320"/>
      <c r="AP19" s="23"/>
      <c r="AQ19" s="7"/>
      <c r="AR19" s="7"/>
      <c r="AS19" s="7"/>
      <c r="AT19" s="7"/>
      <c r="AU19" s="7"/>
      <c r="AV19" s="28"/>
      <c r="AW19" s="11"/>
      <c r="AX19" s="17"/>
      <c r="AY19" s="320"/>
      <c r="AZ19" s="23"/>
      <c r="BA19" s="7"/>
      <c r="BB19" s="7"/>
      <c r="BC19" s="7"/>
      <c r="BD19" s="7"/>
      <c r="BE19" s="7"/>
      <c r="BF19" s="28"/>
      <c r="BG19" s="11"/>
      <c r="BH19" s="17"/>
      <c r="BI19" s="320"/>
      <c r="BJ19" s="23"/>
      <c r="BK19" s="7"/>
      <c r="BL19" s="7"/>
      <c r="BM19" s="7"/>
      <c r="BN19" s="7"/>
      <c r="BO19" s="7"/>
      <c r="BP19" s="28"/>
      <c r="BQ19" s="11"/>
      <c r="BR19" s="17"/>
      <c r="BS19" s="320"/>
      <c r="BT19" s="23"/>
      <c r="BU19" s="7"/>
      <c r="BV19" s="7"/>
      <c r="BW19" s="7"/>
      <c r="BX19" s="7"/>
      <c r="BY19" s="7"/>
      <c r="BZ19" s="28"/>
      <c r="CA19" s="11"/>
      <c r="CB19" s="17"/>
      <c r="CC19" s="320"/>
      <c r="CD19" s="23"/>
      <c r="CE19" s="7"/>
      <c r="CF19" s="7"/>
      <c r="CG19" s="7"/>
      <c r="CH19" s="7"/>
      <c r="CI19" s="7"/>
      <c r="CJ19" s="28"/>
      <c r="CK19" s="11"/>
      <c r="CL19" s="17"/>
      <c r="CM19" s="320"/>
      <c r="CN19" s="23"/>
      <c r="CO19" s="7"/>
      <c r="CP19" s="7"/>
      <c r="CQ19" s="7"/>
      <c r="CR19" s="7"/>
      <c r="CS19" s="7"/>
      <c r="CT19" s="28"/>
      <c r="CU19" s="11"/>
      <c r="CV19" s="17"/>
      <c r="CW19" s="320"/>
      <c r="CX19" s="23"/>
      <c r="CY19" s="7"/>
      <c r="CZ19" s="7"/>
      <c r="DA19" s="7"/>
      <c r="DB19" s="7"/>
      <c r="DC19" s="7"/>
      <c r="DD19" s="28"/>
      <c r="DE19" s="11"/>
      <c r="DF19" s="17"/>
      <c r="DG19" s="320"/>
      <c r="DH19" s="23"/>
      <c r="DI19" s="7"/>
      <c r="DJ19" s="7"/>
      <c r="DK19" s="7"/>
      <c r="DL19" s="7"/>
      <c r="DM19" s="7"/>
      <c r="DN19" s="28"/>
      <c r="DO19" s="11"/>
      <c r="DP19" s="17"/>
      <c r="DQ19" s="320"/>
      <c r="DR19" s="23"/>
      <c r="DS19" s="7"/>
      <c r="DT19" s="7"/>
      <c r="DU19" s="7"/>
      <c r="DV19" s="7"/>
      <c r="DW19" s="7"/>
      <c r="DX19" s="28"/>
      <c r="DY19" s="11"/>
      <c r="DZ19" s="17"/>
      <c r="EA19" s="320"/>
      <c r="EB19" s="23"/>
      <c r="EC19" s="7"/>
      <c r="ED19" s="7"/>
      <c r="EE19" s="7"/>
      <c r="EF19" s="7"/>
      <c r="EG19" s="7"/>
      <c r="EH19" s="28"/>
      <c r="EI19" s="11"/>
      <c r="EJ19" s="17"/>
      <c r="EK19" s="320"/>
      <c r="EL19" s="23"/>
      <c r="EM19" s="7"/>
      <c r="EN19" s="7"/>
      <c r="EO19" s="7"/>
      <c r="EP19" s="7"/>
      <c r="EQ19" s="7"/>
      <c r="ER19" s="28"/>
      <c r="ES19" s="11"/>
      <c r="ET19" s="17"/>
      <c r="EU19" s="332"/>
      <c r="FE19" s="332"/>
      <c r="FO19" s="332"/>
      <c r="FY19" s="332"/>
      <c r="GI19" s="332"/>
      <c r="GS19" s="332"/>
      <c r="HC19" s="332"/>
      <c r="HM19" s="332"/>
      <c r="HW19" s="332"/>
    </row>
    <row r="20" s="2" customFormat="true" x14ac:dyDescent="0.25">
      <c r="A20" s="320"/>
      <c r="B20" s="23"/>
      <c r="C20" s="7"/>
      <c r="D20" s="7"/>
      <c r="E20" s="140"/>
      <c r="F20" s="7"/>
      <c r="G20" s="7"/>
      <c r="H20" s="28"/>
      <c r="I20" s="11"/>
      <c r="J20" s="17"/>
      <c r="K20" s="320"/>
      <c r="L20" s="23"/>
      <c r="M20" s="7"/>
      <c r="N20" s="7"/>
      <c r="O20" s="7"/>
      <c r="P20" s="7"/>
      <c r="Q20" s="7"/>
      <c r="R20" s="28"/>
      <c r="S20" s="11"/>
      <c r="T20" s="17"/>
      <c r="U20" s="320"/>
      <c r="V20" s="23"/>
      <c r="W20" s="7"/>
      <c r="X20" s="7"/>
      <c r="Y20" s="140"/>
      <c r="Z20" s="7"/>
      <c r="AA20" s="7"/>
      <c r="AB20" s="28"/>
      <c r="AC20" s="11"/>
      <c r="AD20" s="17"/>
      <c r="AE20" s="320"/>
      <c r="AF20" s="23"/>
      <c r="AG20" s="7"/>
      <c r="AH20" s="7"/>
      <c r="AI20" s="140"/>
      <c r="AJ20" s="7"/>
      <c r="AK20" s="7"/>
      <c r="AL20" s="28"/>
      <c r="AM20" s="11"/>
      <c r="AN20" s="17"/>
      <c r="AO20" s="320"/>
      <c r="AP20" s="23"/>
      <c r="AQ20" s="7"/>
      <c r="AR20" s="7"/>
      <c r="AS20" s="140"/>
      <c r="AT20" s="7"/>
      <c r="AU20" s="7"/>
      <c r="AV20" s="28"/>
      <c r="AW20" s="11"/>
      <c r="AX20" s="17"/>
      <c r="AY20" s="320"/>
      <c r="AZ20" s="23"/>
      <c r="BA20" s="7"/>
      <c r="BB20" s="7"/>
      <c r="BC20" s="140"/>
      <c r="BD20" s="7"/>
      <c r="BE20" s="7"/>
      <c r="BF20" s="28"/>
      <c r="BG20" s="11"/>
      <c r="BH20" s="17"/>
      <c r="BI20" s="320"/>
      <c r="BJ20" s="23"/>
      <c r="BK20" s="7"/>
      <c r="BL20" s="7"/>
      <c r="BM20" s="140"/>
      <c r="BN20" s="7"/>
      <c r="BO20" s="7"/>
      <c r="BP20" s="28"/>
      <c r="BQ20" s="11"/>
      <c r="BR20" s="17"/>
      <c r="BS20" s="320"/>
      <c r="BT20" s="23"/>
      <c r="BU20" s="7"/>
      <c r="BV20" s="7"/>
      <c r="BW20" s="140"/>
      <c r="BX20" s="7"/>
      <c r="BY20" s="7"/>
      <c r="BZ20" s="28"/>
      <c r="CA20" s="11"/>
      <c r="CB20" s="17"/>
      <c r="CC20" s="320"/>
      <c r="CD20" s="23"/>
      <c r="CE20" s="7"/>
      <c r="CF20" s="7"/>
      <c r="CG20" s="140"/>
      <c r="CH20" s="7"/>
      <c r="CI20" s="7"/>
      <c r="CJ20" s="28"/>
      <c r="CK20" s="11"/>
      <c r="CL20" s="17"/>
      <c r="CM20" s="320"/>
      <c r="CN20" s="23"/>
      <c r="CO20" s="7"/>
      <c r="CP20" s="7"/>
      <c r="CQ20" s="140"/>
      <c r="CR20" s="7"/>
      <c r="CS20" s="7"/>
      <c r="CT20" s="28"/>
      <c r="CU20" s="11"/>
      <c r="CV20" s="17"/>
      <c r="CW20" s="320"/>
      <c r="CX20" s="23"/>
      <c r="CY20" s="7"/>
      <c r="CZ20" s="7"/>
      <c r="DA20" s="140"/>
      <c r="DB20" s="7"/>
      <c r="DC20" s="7"/>
      <c r="DD20" s="28"/>
      <c r="DE20" s="11"/>
      <c r="DF20" s="17"/>
      <c r="DG20" s="320"/>
      <c r="DH20" s="23"/>
      <c r="DI20" s="7"/>
      <c r="DJ20" s="7"/>
      <c r="DK20" s="140"/>
      <c r="DL20" s="7"/>
      <c r="DM20" s="7"/>
      <c r="DN20" s="28"/>
      <c r="DO20" s="11"/>
      <c r="DP20" s="17"/>
      <c r="DQ20" s="320"/>
      <c r="DR20" s="23"/>
      <c r="DS20" s="7"/>
      <c r="DT20" s="7"/>
      <c r="DU20" s="140"/>
      <c r="DV20" s="7"/>
      <c r="DW20" s="7"/>
      <c r="DX20" s="28"/>
      <c r="DY20" s="11"/>
      <c r="DZ20" s="17"/>
      <c r="EA20" s="320"/>
      <c r="EB20" s="23"/>
      <c r="EC20" s="7"/>
      <c r="ED20" s="7"/>
      <c r="EE20" s="140"/>
      <c r="EF20" s="7"/>
      <c r="EG20" s="7"/>
      <c r="EH20" s="28"/>
      <c r="EI20" s="11"/>
      <c r="EJ20" s="17"/>
      <c r="EK20" s="320"/>
      <c r="EL20" s="23"/>
      <c r="EM20" s="7"/>
      <c r="EN20" s="7"/>
      <c r="EO20" s="140"/>
      <c r="EP20" s="7"/>
      <c r="EQ20" s="7"/>
      <c r="ER20" s="28"/>
      <c r="ES20" s="11"/>
      <c r="ET20" s="17"/>
      <c r="EU20" s="332"/>
      <c r="FE20" s="332"/>
      <c r="FO20" s="332"/>
      <c r="FY20" s="332"/>
      <c r="GI20" s="332"/>
      <c r="GS20" s="332"/>
      <c r="HC20" s="332"/>
      <c r="HM20" s="332"/>
      <c r="HW20" s="332"/>
    </row>
    <row r="21" s="2" customFormat="true" x14ac:dyDescent="0.25">
      <c r="A21" s="320"/>
      <c r="B21" s="22"/>
      <c r="C21" s="7"/>
      <c r="D21" s="140"/>
      <c r="E21" s="140"/>
      <c r="F21" s="7"/>
      <c r="G21" s="7"/>
      <c r="H21" s="28"/>
      <c r="I21" s="11"/>
      <c r="J21" s="17"/>
      <c r="K21" s="320"/>
      <c r="L21" s="22"/>
      <c r="M21" s="7"/>
      <c r="N21" s="140"/>
      <c r="O21" s="140"/>
      <c r="P21" s="7"/>
      <c r="Q21" s="7"/>
      <c r="R21" s="28"/>
      <c r="S21" s="11"/>
      <c r="T21" s="17"/>
      <c r="U21" s="320"/>
      <c r="V21" s="22"/>
      <c r="W21" s="7"/>
      <c r="X21" s="140"/>
      <c r="Y21" s="140"/>
      <c r="Z21" s="7"/>
      <c r="AA21" s="7"/>
      <c r="AB21" s="28"/>
      <c r="AC21" s="11"/>
      <c r="AD21" s="17"/>
      <c r="AE21" s="320"/>
      <c r="AF21" s="22"/>
      <c r="AG21" s="7"/>
      <c r="AH21" s="140"/>
      <c r="AI21" s="140"/>
      <c r="AJ21" s="7"/>
      <c r="AK21" s="7"/>
      <c r="AL21" s="28"/>
      <c r="AM21" s="11"/>
      <c r="AN21" s="17"/>
      <c r="AO21" s="320"/>
      <c r="AP21" s="22"/>
      <c r="AQ21" s="7"/>
      <c r="AR21" s="140"/>
      <c r="AS21" s="140"/>
      <c r="AT21" s="7"/>
      <c r="AU21" s="7"/>
      <c r="AV21" s="28"/>
      <c r="AW21" s="11"/>
      <c r="AX21" s="17"/>
      <c r="AY21" s="320"/>
      <c r="AZ21" s="22"/>
      <c r="BA21" s="7"/>
      <c r="BB21" s="140"/>
      <c r="BC21" s="140"/>
      <c r="BD21" s="7"/>
      <c r="BE21" s="7"/>
      <c r="BF21" s="28"/>
      <c r="BG21" s="11"/>
      <c r="BH21" s="17"/>
      <c r="BI21" s="320"/>
      <c r="BJ21" s="22"/>
      <c r="BK21" s="7"/>
      <c r="BL21" s="140"/>
      <c r="BM21" s="140"/>
      <c r="BN21" s="7"/>
      <c r="BO21" s="7"/>
      <c r="BP21" s="28"/>
      <c r="BQ21" s="11"/>
      <c r="BR21" s="17"/>
      <c r="BS21" s="320"/>
      <c r="BT21" s="22"/>
      <c r="BU21" s="7"/>
      <c r="BV21" s="140"/>
      <c r="BW21" s="140"/>
      <c r="BX21" s="7"/>
      <c r="BY21" s="7"/>
      <c r="BZ21" s="28"/>
      <c r="CA21" s="11"/>
      <c r="CB21" s="17"/>
      <c r="CC21" s="320"/>
      <c r="CD21" s="22"/>
      <c r="CE21" s="7"/>
      <c r="CF21" s="140"/>
      <c r="CG21" s="140"/>
      <c r="CH21" s="7"/>
      <c r="CI21" s="7"/>
      <c r="CJ21" s="28"/>
      <c r="CK21" s="11"/>
      <c r="CL21" s="17"/>
      <c r="CM21" s="320"/>
      <c r="CN21" s="22"/>
      <c r="CO21" s="7"/>
      <c r="CP21" s="140"/>
      <c r="CQ21" s="140"/>
      <c r="CR21" s="7"/>
      <c r="CS21" s="7"/>
      <c r="CT21" s="28"/>
      <c r="CU21" s="11"/>
      <c r="CV21" s="17"/>
      <c r="CW21" s="320"/>
      <c r="CX21" s="22"/>
      <c r="CY21" s="7"/>
      <c r="CZ21" s="140"/>
      <c r="DA21" s="140"/>
      <c r="DB21" s="7"/>
      <c r="DC21" s="7"/>
      <c r="DD21" s="28"/>
      <c r="DE21" s="11"/>
      <c r="DF21" s="17"/>
      <c r="DG21" s="320"/>
      <c r="DH21" s="22"/>
      <c r="DI21" s="7"/>
      <c r="DJ21" s="140"/>
      <c r="DK21" s="140"/>
      <c r="DL21" s="7"/>
      <c r="DM21" s="7"/>
      <c r="DN21" s="28"/>
      <c r="DO21" s="11"/>
      <c r="DP21" s="17"/>
      <c r="DQ21" s="320"/>
      <c r="DR21" s="22"/>
      <c r="DS21" s="7"/>
      <c r="DT21" s="140"/>
      <c r="DU21" s="140"/>
      <c r="DV21" s="7"/>
      <c r="DW21" s="7"/>
      <c r="DX21" s="28"/>
      <c r="DY21" s="11"/>
      <c r="DZ21" s="17"/>
      <c r="EA21" s="320"/>
      <c r="EB21" s="22"/>
      <c r="EC21" s="7"/>
      <c r="ED21" s="140"/>
      <c r="EE21" s="140"/>
      <c r="EF21" s="7"/>
      <c r="EG21" s="7"/>
      <c r="EH21" s="28"/>
      <c r="EI21" s="11"/>
      <c r="EJ21" s="17"/>
      <c r="EK21" s="320"/>
      <c r="EL21" s="22"/>
      <c r="EM21" s="7"/>
      <c r="EN21" s="140"/>
      <c r="EO21" s="140"/>
      <c r="EP21" s="7"/>
      <c r="EQ21" s="7"/>
      <c r="ER21" s="28"/>
      <c r="ES21" s="11"/>
      <c r="ET21" s="17"/>
      <c r="EU21" s="332"/>
      <c r="FE21" s="332"/>
      <c r="FO21" s="332"/>
      <c r="FY21" s="332"/>
      <c r="GI21" s="332"/>
      <c r="GS21" s="332"/>
      <c r="HC21" s="332"/>
      <c r="HM21" s="332"/>
      <c r="HW21" s="332"/>
    </row>
    <row r="22" s="2" customFormat="true" x14ac:dyDescent="0.25">
      <c r="A22" s="320"/>
      <c r="B22" s="22"/>
      <c r="C22" s="140"/>
      <c r="D22" s="140"/>
      <c r="E22" s="140"/>
      <c r="F22" s="140"/>
      <c r="G22" s="140"/>
      <c r="H22" s="141"/>
      <c r="I22" s="11"/>
      <c r="J22" s="17"/>
      <c r="K22" s="320"/>
      <c r="L22" s="22"/>
      <c r="M22" s="140"/>
      <c r="N22" s="140"/>
      <c r="O22" s="140"/>
      <c r="P22" s="140"/>
      <c r="Q22" s="140"/>
      <c r="R22" s="141"/>
      <c r="S22" s="11"/>
      <c r="T22" s="17"/>
      <c r="U22" s="320"/>
      <c r="V22" s="22"/>
      <c r="W22" s="140"/>
      <c r="X22" s="140"/>
      <c r="Y22" s="140"/>
      <c r="Z22" s="140"/>
      <c r="AA22" s="140"/>
      <c r="AB22" s="141"/>
      <c r="AC22" s="11"/>
      <c r="AD22" s="17"/>
      <c r="AE22" s="320"/>
      <c r="AF22" s="22"/>
      <c r="AG22" s="140"/>
      <c r="AH22" s="140"/>
      <c r="AI22" s="140"/>
      <c r="AJ22" s="140"/>
      <c r="AK22" s="140"/>
      <c r="AL22" s="141"/>
      <c r="AM22" s="11"/>
      <c r="AN22" s="17"/>
      <c r="AO22" s="320"/>
      <c r="AP22" s="22"/>
      <c r="AQ22" s="140"/>
      <c r="AR22" s="140"/>
      <c r="AS22" s="140"/>
      <c r="AT22" s="140"/>
      <c r="AU22" s="140"/>
      <c r="AV22" s="141"/>
      <c r="AW22" s="11"/>
      <c r="AX22" s="17"/>
      <c r="AY22" s="320"/>
      <c r="AZ22" s="22"/>
      <c r="BA22" s="140"/>
      <c r="BB22" s="140"/>
      <c r="BC22" s="140"/>
      <c r="BD22" s="140"/>
      <c r="BE22" s="140"/>
      <c r="BF22" s="141"/>
      <c r="BG22" s="11"/>
      <c r="BH22" s="17"/>
      <c r="BI22" s="320"/>
      <c r="BJ22" s="22"/>
      <c r="BK22" s="140"/>
      <c r="BL22" s="140"/>
      <c r="BM22" s="140"/>
      <c r="BN22" s="140"/>
      <c r="BO22" s="140"/>
      <c r="BP22" s="141"/>
      <c r="BQ22" s="11"/>
      <c r="BR22" s="17"/>
      <c r="BS22" s="320"/>
      <c r="BT22" s="22"/>
      <c r="BU22" s="140"/>
      <c r="BV22" s="140"/>
      <c r="BW22" s="140"/>
      <c r="BX22" s="140"/>
      <c r="BY22" s="140"/>
      <c r="BZ22" s="141"/>
      <c r="CA22" s="11"/>
      <c r="CB22" s="17"/>
      <c r="CC22" s="320"/>
      <c r="CD22" s="22"/>
      <c r="CE22" s="140"/>
      <c r="CF22" s="140"/>
      <c r="CG22" s="140"/>
      <c r="CH22" s="140"/>
      <c r="CI22" s="140"/>
      <c r="CJ22" s="141"/>
      <c r="CK22" s="11"/>
      <c r="CL22" s="17"/>
      <c r="CM22" s="320"/>
      <c r="CN22" s="22"/>
      <c r="CO22" s="140"/>
      <c r="CP22" s="140"/>
      <c r="CQ22" s="140"/>
      <c r="CR22" s="140"/>
      <c r="CS22" s="140"/>
      <c r="CT22" s="141"/>
      <c r="CU22" s="11"/>
      <c r="CV22" s="17"/>
      <c r="CW22" s="320"/>
      <c r="CX22" s="22"/>
      <c r="CY22" s="140"/>
      <c r="CZ22" s="140"/>
      <c r="DA22" s="140"/>
      <c r="DB22" s="140"/>
      <c r="DC22" s="140"/>
      <c r="DD22" s="141"/>
      <c r="DE22" s="11"/>
      <c r="DF22" s="17"/>
      <c r="DG22" s="320"/>
      <c r="DH22" s="22"/>
      <c r="DI22" s="140"/>
      <c r="DJ22" s="140"/>
      <c r="DK22" s="140"/>
      <c r="DL22" s="140"/>
      <c r="DM22" s="140"/>
      <c r="DN22" s="141"/>
      <c r="DO22" s="11"/>
      <c r="DP22" s="17"/>
      <c r="DQ22" s="320"/>
      <c r="DR22" s="22"/>
      <c r="DS22" s="140"/>
      <c r="DT22" s="140"/>
      <c r="DU22" s="140"/>
      <c r="DV22" s="140"/>
      <c r="DW22" s="140"/>
      <c r="DX22" s="141"/>
      <c r="DY22" s="11"/>
      <c r="DZ22" s="17"/>
      <c r="EA22" s="320"/>
      <c r="EB22" s="22"/>
      <c r="EC22" s="140"/>
      <c r="ED22" s="140"/>
      <c r="EE22" s="140"/>
      <c r="EF22" s="140"/>
      <c r="EG22" s="140"/>
      <c r="EH22" s="141"/>
      <c r="EI22" s="11"/>
      <c r="EJ22" s="17"/>
      <c r="EK22" s="320"/>
      <c r="EL22" s="22"/>
      <c r="EM22" s="140"/>
      <c r="EN22" s="140"/>
      <c r="EO22" s="140"/>
      <c r="EP22" s="140"/>
      <c r="EQ22" s="140"/>
      <c r="ER22" s="141"/>
      <c r="ES22" s="11"/>
      <c r="ET22" s="17"/>
      <c r="EU22" s="332"/>
      <c r="FE22" s="332"/>
      <c r="FO22" s="332"/>
      <c r="FY22" s="332"/>
      <c r="GI22" s="332"/>
      <c r="GS22" s="332"/>
      <c r="HC22" s="332"/>
      <c r="HM22" s="332"/>
      <c r="HW22" s="332"/>
    </row>
    <row r="23" s="2" customFormat="true" x14ac:dyDescent="0.25">
      <c r="A23" s="320"/>
      <c r="B23" s="22"/>
      <c r="C23" s="140"/>
      <c r="D23" s="140"/>
      <c r="E23" s="140"/>
      <c r="F23" s="140"/>
      <c r="G23" s="140"/>
      <c r="H23" s="141"/>
      <c r="I23" s="11"/>
      <c r="J23" s="17"/>
      <c r="K23" s="320"/>
      <c r="L23" s="22"/>
      <c r="M23" s="140"/>
      <c r="N23" s="140"/>
      <c r="O23" s="140"/>
      <c r="P23" s="140"/>
      <c r="Q23" s="140"/>
      <c r="R23" s="141"/>
      <c r="S23" s="11"/>
      <c r="T23" s="17"/>
      <c r="U23" s="320"/>
      <c r="V23" s="22"/>
      <c r="W23" s="140"/>
      <c r="X23" s="140"/>
      <c r="Y23" s="140"/>
      <c r="Z23" s="140"/>
      <c r="AA23" s="140"/>
      <c r="AB23" s="141"/>
      <c r="AC23" s="11"/>
      <c r="AD23" s="17"/>
      <c r="AE23" s="320"/>
      <c r="AF23" s="22"/>
      <c r="AG23" s="140"/>
      <c r="AH23" s="140"/>
      <c r="AI23" s="140"/>
      <c r="AJ23" s="140"/>
      <c r="AK23" s="140"/>
      <c r="AL23" s="141"/>
      <c r="AM23" s="11"/>
      <c r="AN23" s="17"/>
      <c r="AO23" s="320"/>
      <c r="AP23" s="22"/>
      <c r="AQ23" s="140"/>
      <c r="AR23" s="140"/>
      <c r="AS23" s="140"/>
      <c r="AT23" s="140"/>
      <c r="AU23" s="140"/>
      <c r="AV23" s="141"/>
      <c r="AW23" s="11"/>
      <c r="AX23" s="17"/>
      <c r="AY23" s="320"/>
      <c r="AZ23" s="22"/>
      <c r="BA23" s="140"/>
      <c r="BB23" s="140"/>
      <c r="BC23" s="140"/>
      <c r="BD23" s="140"/>
      <c r="BE23" s="140"/>
      <c r="BF23" s="141"/>
      <c r="BG23" s="11"/>
      <c r="BH23" s="17"/>
      <c r="BI23" s="320"/>
      <c r="BJ23" s="22"/>
      <c r="BK23" s="140"/>
      <c r="BL23" s="140"/>
      <c r="BM23" s="140"/>
      <c r="BN23" s="140"/>
      <c r="BO23" s="140"/>
      <c r="BP23" s="141"/>
      <c r="BQ23" s="11"/>
      <c r="BR23" s="17"/>
      <c r="BS23" s="320"/>
      <c r="BT23" s="22"/>
      <c r="BU23" s="140"/>
      <c r="BV23" s="140"/>
      <c r="BW23" s="140"/>
      <c r="BX23" s="140"/>
      <c r="BY23" s="140"/>
      <c r="BZ23" s="141"/>
      <c r="CA23" s="11"/>
      <c r="CB23" s="17"/>
      <c r="CC23" s="320"/>
      <c r="CD23" s="22"/>
      <c r="CE23" s="140"/>
      <c r="CF23" s="140"/>
      <c r="CG23" s="140"/>
      <c r="CH23" s="140"/>
      <c r="CI23" s="140"/>
      <c r="CJ23" s="141"/>
      <c r="CK23" s="11"/>
      <c r="CL23" s="17"/>
      <c r="CM23" s="320"/>
      <c r="CN23" s="22"/>
      <c r="CO23" s="140"/>
      <c r="CP23" s="140"/>
      <c r="CQ23" s="140"/>
      <c r="CR23" s="140"/>
      <c r="CS23" s="140"/>
      <c r="CT23" s="141"/>
      <c r="CU23" s="11"/>
      <c r="CV23" s="17"/>
      <c r="CW23" s="320"/>
      <c r="CX23" s="22"/>
      <c r="CY23" s="140"/>
      <c r="CZ23" s="140"/>
      <c r="DA23" s="140"/>
      <c r="DB23" s="140"/>
      <c r="DC23" s="140"/>
      <c r="DD23" s="141"/>
      <c r="DE23" s="11"/>
      <c r="DF23" s="17"/>
      <c r="DG23" s="320"/>
      <c r="DH23" s="22"/>
      <c r="DI23" s="140"/>
      <c r="DJ23" s="140"/>
      <c r="DK23" s="140"/>
      <c r="DL23" s="140"/>
      <c r="DM23" s="140"/>
      <c r="DN23" s="141"/>
      <c r="DO23" s="11"/>
      <c r="DP23" s="17"/>
      <c r="DQ23" s="320"/>
      <c r="DR23" s="22"/>
      <c r="DS23" s="140"/>
      <c r="DT23" s="140"/>
      <c r="DU23" s="140"/>
      <c r="DV23" s="140"/>
      <c r="DW23" s="140"/>
      <c r="DX23" s="141"/>
      <c r="DY23" s="11"/>
      <c r="DZ23" s="17"/>
      <c r="EA23" s="320"/>
      <c r="EB23" s="22"/>
      <c r="EC23" s="140"/>
      <c r="ED23" s="140"/>
      <c r="EE23" s="140"/>
      <c r="EF23" s="140"/>
      <c r="EG23" s="140"/>
      <c r="EH23" s="141"/>
      <c r="EI23" s="11"/>
      <c r="EJ23" s="17"/>
      <c r="EK23" s="320"/>
      <c r="EL23" s="22"/>
      <c r="EM23" s="140"/>
      <c r="EN23" s="140"/>
      <c r="EO23" s="140"/>
      <c r="EP23" s="140"/>
      <c r="EQ23" s="140"/>
      <c r="ER23" s="141"/>
      <c r="ES23" s="11"/>
      <c r="ET23" s="17"/>
      <c r="EU23" s="332"/>
      <c r="FE23" s="332"/>
      <c r="FO23" s="332"/>
      <c r="FY23" s="332"/>
      <c r="GI23" s="332"/>
      <c r="GS23" s="332"/>
      <c r="HC23" s="332"/>
      <c r="HM23" s="332"/>
      <c r="HW23" s="332"/>
    </row>
    <row r="24" s="2" customFormat="true" x14ac:dyDescent="0.25">
      <c r="A24" s="320"/>
      <c r="B24" s="22"/>
      <c r="C24" s="140"/>
      <c r="D24" s="140"/>
      <c r="E24" s="140"/>
      <c r="F24" s="140"/>
      <c r="G24" s="140"/>
      <c r="H24" s="141"/>
      <c r="I24" s="11"/>
      <c r="J24" s="17"/>
      <c r="K24" s="320"/>
      <c r="L24" s="22"/>
      <c r="M24" s="140"/>
      <c r="N24" s="140"/>
      <c r="O24" s="140"/>
      <c r="P24" s="140"/>
      <c r="Q24" s="140"/>
      <c r="R24" s="141"/>
      <c r="S24" s="11"/>
      <c r="T24" s="17"/>
      <c r="U24" s="320"/>
      <c r="V24" s="22"/>
      <c r="W24" s="140"/>
      <c r="X24" s="140"/>
      <c r="Y24" s="140"/>
      <c r="Z24" s="140"/>
      <c r="AA24" s="140"/>
      <c r="AB24" s="141"/>
      <c r="AC24" s="11"/>
      <c r="AD24" s="17"/>
      <c r="AE24" s="320"/>
      <c r="AF24" s="22"/>
      <c r="AG24" s="140"/>
      <c r="AH24" s="140"/>
      <c r="AI24" s="140"/>
      <c r="AJ24" s="140"/>
      <c r="AK24" s="140"/>
      <c r="AL24" s="141"/>
      <c r="AM24" s="11"/>
      <c r="AN24" s="17"/>
      <c r="AO24" s="320"/>
      <c r="AP24" s="22"/>
      <c r="AQ24" s="140"/>
      <c r="AR24" s="140"/>
      <c r="AS24" s="140"/>
      <c r="AT24" s="140"/>
      <c r="AU24" s="140"/>
      <c r="AV24" s="141"/>
      <c r="AW24" s="11"/>
      <c r="AX24" s="17"/>
      <c r="AY24" s="320"/>
      <c r="AZ24" s="22"/>
      <c r="BA24" s="140"/>
      <c r="BB24" s="140"/>
      <c r="BC24" s="140"/>
      <c r="BD24" s="140"/>
      <c r="BE24" s="140"/>
      <c r="BF24" s="141"/>
      <c r="BG24" s="11"/>
      <c r="BH24" s="17"/>
      <c r="BI24" s="320"/>
      <c r="BJ24" s="22"/>
      <c r="BK24" s="140"/>
      <c r="BL24" s="140"/>
      <c r="BM24" s="140"/>
      <c r="BN24" s="140"/>
      <c r="BO24" s="140"/>
      <c r="BP24" s="141"/>
      <c r="BQ24" s="11"/>
      <c r="BR24" s="17"/>
      <c r="BS24" s="320"/>
      <c r="BT24" s="22"/>
      <c r="BU24" s="140"/>
      <c r="BV24" s="140"/>
      <c r="BW24" s="140"/>
      <c r="BX24" s="140"/>
      <c r="BY24" s="140"/>
      <c r="BZ24" s="141"/>
      <c r="CA24" s="11"/>
      <c r="CB24" s="17"/>
      <c r="CC24" s="320"/>
      <c r="CD24" s="22"/>
      <c r="CE24" s="140"/>
      <c r="CF24" s="140"/>
      <c r="CG24" s="140"/>
      <c r="CH24" s="140"/>
      <c r="CI24" s="140"/>
      <c r="CJ24" s="141"/>
      <c r="CK24" s="11"/>
      <c r="CL24" s="17"/>
      <c r="CM24" s="320"/>
      <c r="CN24" s="22"/>
      <c r="CO24" s="140"/>
      <c r="CP24" s="140"/>
      <c r="CQ24" s="140"/>
      <c r="CR24" s="140"/>
      <c r="CS24" s="140"/>
      <c r="CT24" s="141"/>
      <c r="CU24" s="11"/>
      <c r="CV24" s="17"/>
      <c r="CW24" s="320"/>
      <c r="CX24" s="22"/>
      <c r="CY24" s="140"/>
      <c r="CZ24" s="140"/>
      <c r="DA24" s="140"/>
      <c r="DB24" s="140"/>
      <c r="DC24" s="140"/>
      <c r="DD24" s="141"/>
      <c r="DE24" s="11"/>
      <c r="DF24" s="17"/>
      <c r="DG24" s="320"/>
      <c r="DH24" s="22"/>
      <c r="DI24" s="140"/>
      <c r="DJ24" s="140"/>
      <c r="DK24" s="140"/>
      <c r="DL24" s="140"/>
      <c r="DM24" s="140"/>
      <c r="DN24" s="141"/>
      <c r="DO24" s="11"/>
      <c r="DP24" s="17"/>
      <c r="DQ24" s="320"/>
      <c r="DR24" s="22"/>
      <c r="DS24" s="140"/>
      <c r="DT24" s="140"/>
      <c r="DU24" s="140"/>
      <c r="DV24" s="140"/>
      <c r="DW24" s="140"/>
      <c r="DX24" s="141"/>
      <c r="DY24" s="11"/>
      <c r="DZ24" s="17"/>
      <c r="EA24" s="320"/>
      <c r="EB24" s="22"/>
      <c r="EC24" s="140"/>
      <c r="ED24" s="140"/>
      <c r="EE24" s="140"/>
      <c r="EF24" s="140"/>
      <c r="EG24" s="140"/>
      <c r="EH24" s="141"/>
      <c r="EI24" s="11"/>
      <c r="EJ24" s="17"/>
      <c r="EK24" s="320"/>
      <c r="EL24" s="22"/>
      <c r="EM24" s="140"/>
      <c r="EN24" s="140"/>
      <c r="EO24" s="140"/>
      <c r="EP24" s="140"/>
      <c r="EQ24" s="140"/>
      <c r="ER24" s="141"/>
      <c r="ES24" s="11"/>
      <c r="ET24" s="17"/>
      <c r="EU24" s="332"/>
      <c r="FE24" s="332"/>
      <c r="FO24" s="332"/>
      <c r="FY24" s="332"/>
      <c r="GI24" s="332"/>
      <c r="GS24" s="332"/>
      <c r="HC24" s="332"/>
      <c r="HM24" s="332"/>
      <c r="HW24" s="332"/>
    </row>
    <row r="25" s="2" customFormat="true" x14ac:dyDescent="0.25">
      <c r="A25" s="320"/>
      <c r="B25" s="22"/>
      <c r="C25" s="140"/>
      <c r="D25" s="140"/>
      <c r="E25" s="140"/>
      <c r="F25" s="140"/>
      <c r="G25" s="140"/>
      <c r="H25" s="141"/>
      <c r="I25" s="11"/>
      <c r="J25" s="17"/>
      <c r="K25" s="320"/>
      <c r="L25" s="22"/>
      <c r="M25" s="140"/>
      <c r="N25" s="140"/>
      <c r="O25" s="140"/>
      <c r="P25" s="140"/>
      <c r="Q25" s="140"/>
      <c r="R25" s="141"/>
      <c r="S25" s="11"/>
      <c r="T25" s="17"/>
      <c r="U25" s="320"/>
      <c r="V25" s="22"/>
      <c r="W25" s="140"/>
      <c r="X25" s="140"/>
      <c r="Y25" s="140"/>
      <c r="Z25" s="140"/>
      <c r="AA25" s="140"/>
      <c r="AB25" s="141"/>
      <c r="AC25" s="11"/>
      <c r="AD25" s="17"/>
      <c r="AE25" s="320"/>
      <c r="AF25" s="22"/>
      <c r="AG25" s="140"/>
      <c r="AH25" s="140"/>
      <c r="AI25" s="140"/>
      <c r="AJ25" s="140"/>
      <c r="AK25" s="140"/>
      <c r="AL25" s="141"/>
      <c r="AM25" s="11"/>
      <c r="AN25" s="17"/>
      <c r="AO25" s="320"/>
      <c r="AP25" s="22"/>
      <c r="AQ25" s="140"/>
      <c r="AR25" s="140"/>
      <c r="AS25" s="140"/>
      <c r="AT25" s="140"/>
      <c r="AU25" s="140"/>
      <c r="AV25" s="141"/>
      <c r="AW25" s="11"/>
      <c r="AX25" s="17"/>
      <c r="AY25" s="320"/>
      <c r="AZ25" s="22"/>
      <c r="BA25" s="140"/>
      <c r="BB25" s="140"/>
      <c r="BC25" s="140"/>
      <c r="BD25" s="140"/>
      <c r="BE25" s="140"/>
      <c r="BF25" s="141"/>
      <c r="BG25" s="11"/>
      <c r="BH25" s="17"/>
      <c r="BI25" s="320"/>
      <c r="BJ25" s="22"/>
      <c r="BK25" s="140"/>
      <c r="BL25" s="140"/>
      <c r="BM25" s="140"/>
      <c r="BN25" s="140"/>
      <c r="BO25" s="140"/>
      <c r="BP25" s="141"/>
      <c r="BQ25" s="11"/>
      <c r="BR25" s="17"/>
      <c r="BS25" s="320"/>
      <c r="BT25" s="22"/>
      <c r="BU25" s="140"/>
      <c r="BV25" s="140"/>
      <c r="BW25" s="140"/>
      <c r="BX25" s="140"/>
      <c r="BY25" s="140"/>
      <c r="BZ25" s="141"/>
      <c r="CA25" s="11"/>
      <c r="CB25" s="17"/>
      <c r="CC25" s="320"/>
      <c r="CD25" s="22"/>
      <c r="CE25" s="140"/>
      <c r="CF25" s="140"/>
      <c r="CG25" s="140"/>
      <c r="CH25" s="140"/>
      <c r="CI25" s="140"/>
      <c r="CJ25" s="141"/>
      <c r="CK25" s="11"/>
      <c r="CL25" s="17"/>
      <c r="CM25" s="320"/>
      <c r="CN25" s="22"/>
      <c r="CO25" s="140"/>
      <c r="CP25" s="140"/>
      <c r="CQ25" s="140"/>
      <c r="CR25" s="140"/>
      <c r="CS25" s="140"/>
      <c r="CT25" s="141"/>
      <c r="CU25" s="11"/>
      <c r="CV25" s="17"/>
      <c r="CW25" s="320"/>
      <c r="CX25" s="22"/>
      <c r="CY25" s="140"/>
      <c r="CZ25" s="140"/>
      <c r="DA25" s="140"/>
      <c r="DB25" s="140"/>
      <c r="DC25" s="140"/>
      <c r="DD25" s="141"/>
      <c r="DE25" s="11"/>
      <c r="DF25" s="17"/>
      <c r="DG25" s="320"/>
      <c r="DH25" s="22"/>
      <c r="DI25" s="140"/>
      <c r="DJ25" s="140"/>
      <c r="DK25" s="140"/>
      <c r="DL25" s="140"/>
      <c r="DM25" s="140"/>
      <c r="DN25" s="141"/>
      <c r="DO25" s="11"/>
      <c r="DP25" s="17"/>
      <c r="DQ25" s="320"/>
      <c r="DR25" s="22"/>
      <c r="DS25" s="140"/>
      <c r="DT25" s="140"/>
      <c r="DU25" s="140"/>
      <c r="DV25" s="140"/>
      <c r="DW25" s="140"/>
      <c r="DX25" s="141"/>
      <c r="DY25" s="11"/>
      <c r="DZ25" s="17"/>
      <c r="EA25" s="320"/>
      <c r="EB25" s="22"/>
      <c r="EC25" s="140"/>
      <c r="ED25" s="140"/>
      <c r="EE25" s="140"/>
      <c r="EF25" s="140"/>
      <c r="EG25" s="140"/>
      <c r="EH25" s="141"/>
      <c r="EI25" s="11"/>
      <c r="EJ25" s="17"/>
      <c r="EK25" s="320"/>
      <c r="EL25" s="22"/>
      <c r="EM25" s="140"/>
      <c r="EN25" s="140"/>
      <c r="EO25" s="140"/>
      <c r="EP25" s="140"/>
      <c r="EQ25" s="140"/>
      <c r="ER25" s="141"/>
      <c r="ES25" s="11"/>
      <c r="ET25" s="17"/>
      <c r="EU25" s="332"/>
      <c r="FE25" s="332"/>
      <c r="FO25" s="332"/>
      <c r="FY25" s="332"/>
      <c r="GI25" s="332"/>
      <c r="GS25" s="332"/>
      <c r="HC25" s="332"/>
      <c r="HM25" s="332"/>
      <c r="HW25" s="332"/>
    </row>
    <row r="26" s="2" customFormat="true" x14ac:dyDescent="0.25">
      <c r="A26" s="320"/>
      <c r="B26" s="22"/>
      <c r="C26" s="140"/>
      <c r="D26" s="140"/>
      <c r="E26" s="140"/>
      <c r="F26" s="140"/>
      <c r="G26" s="140"/>
      <c r="H26" s="141"/>
      <c r="I26" s="11"/>
      <c r="J26" s="17"/>
      <c r="K26" s="320"/>
      <c r="L26" s="22"/>
      <c r="M26" s="140"/>
      <c r="N26" s="140"/>
      <c r="O26" s="140"/>
      <c r="P26" s="140"/>
      <c r="Q26" s="140"/>
      <c r="R26" s="141"/>
      <c r="S26" s="11"/>
      <c r="T26" s="17"/>
      <c r="U26" s="320"/>
      <c r="V26" s="22"/>
      <c r="W26" s="140"/>
      <c r="X26" s="140"/>
      <c r="Y26" s="140"/>
      <c r="Z26" s="140"/>
      <c r="AA26" s="140"/>
      <c r="AB26" s="141"/>
      <c r="AC26" s="11"/>
      <c r="AD26" s="17"/>
      <c r="AE26" s="320"/>
      <c r="AF26" s="22"/>
      <c r="AG26" s="140"/>
      <c r="AH26" s="140"/>
      <c r="AI26" s="140"/>
      <c r="AJ26" s="140"/>
      <c r="AK26" s="140"/>
      <c r="AL26" s="141"/>
      <c r="AM26" s="11"/>
      <c r="AN26" s="17"/>
      <c r="AO26" s="320"/>
      <c r="AP26" s="22"/>
      <c r="AQ26" s="140"/>
      <c r="AR26" s="140"/>
      <c r="AS26" s="140"/>
      <c r="AT26" s="140"/>
      <c r="AU26" s="140"/>
      <c r="AV26" s="141"/>
      <c r="AW26" s="11"/>
      <c r="AX26" s="17"/>
      <c r="AY26" s="320"/>
      <c r="AZ26" s="22"/>
      <c r="BA26" s="140"/>
      <c r="BB26" s="140"/>
      <c r="BC26" s="140"/>
      <c r="BD26" s="140"/>
      <c r="BE26" s="140"/>
      <c r="BF26" s="141"/>
      <c r="BG26" s="11"/>
      <c r="BH26" s="17"/>
      <c r="BI26" s="320"/>
      <c r="BJ26" s="22"/>
      <c r="BK26" s="140"/>
      <c r="BL26" s="140"/>
      <c r="BM26" s="140"/>
      <c r="BN26" s="140"/>
      <c r="BO26" s="140"/>
      <c r="BP26" s="141"/>
      <c r="BQ26" s="11"/>
      <c r="BR26" s="17"/>
      <c r="BS26" s="320"/>
      <c r="BT26" s="22"/>
      <c r="BU26" s="140"/>
      <c r="BV26" s="140"/>
      <c r="BW26" s="140"/>
      <c r="BX26" s="140"/>
      <c r="BY26" s="140"/>
      <c r="BZ26" s="141"/>
      <c r="CA26" s="11"/>
      <c r="CB26" s="17"/>
      <c r="CC26" s="320"/>
      <c r="CD26" s="22"/>
      <c r="CE26" s="140"/>
      <c r="CF26" s="140"/>
      <c r="CG26" s="140"/>
      <c r="CH26" s="140"/>
      <c r="CI26" s="140"/>
      <c r="CJ26" s="141"/>
      <c r="CK26" s="11"/>
      <c r="CL26" s="17"/>
      <c r="CM26" s="320"/>
      <c r="CN26" s="22"/>
      <c r="CO26" s="140"/>
      <c r="CP26" s="140"/>
      <c r="CQ26" s="140"/>
      <c r="CR26" s="140"/>
      <c r="CS26" s="140"/>
      <c r="CT26" s="141"/>
      <c r="CU26" s="11"/>
      <c r="CV26" s="17"/>
      <c r="CW26" s="320"/>
      <c r="CX26" s="22"/>
      <c r="CY26" s="140"/>
      <c r="CZ26" s="140"/>
      <c r="DA26" s="140"/>
      <c r="DB26" s="140"/>
      <c r="DC26" s="140"/>
      <c r="DD26" s="141"/>
      <c r="DE26" s="11"/>
      <c r="DF26" s="17"/>
      <c r="DG26" s="320"/>
      <c r="DH26" s="22"/>
      <c r="DI26" s="140"/>
      <c r="DJ26" s="140"/>
      <c r="DK26" s="140"/>
      <c r="DL26" s="140"/>
      <c r="DM26" s="140"/>
      <c r="DN26" s="141"/>
      <c r="DO26" s="11"/>
      <c r="DP26" s="17"/>
      <c r="DQ26" s="320"/>
      <c r="DR26" s="22"/>
      <c r="DS26" s="140"/>
      <c r="DT26" s="140"/>
      <c r="DU26" s="140"/>
      <c r="DV26" s="140"/>
      <c r="DW26" s="140"/>
      <c r="DX26" s="141"/>
      <c r="DY26" s="11"/>
      <c r="DZ26" s="17"/>
      <c r="EA26" s="320"/>
      <c r="EB26" s="22"/>
      <c r="EC26" s="140"/>
      <c r="ED26" s="140"/>
      <c r="EE26" s="140"/>
      <c r="EF26" s="140"/>
      <c r="EG26" s="140"/>
      <c r="EH26" s="141"/>
      <c r="EI26" s="11"/>
      <c r="EJ26" s="17"/>
      <c r="EK26" s="320"/>
      <c r="EL26" s="22"/>
      <c r="EM26" s="140"/>
      <c r="EN26" s="140"/>
      <c r="EO26" s="140"/>
      <c r="EP26" s="140"/>
      <c r="EQ26" s="140"/>
      <c r="ER26" s="141"/>
      <c r="ES26" s="11"/>
      <c r="ET26" s="17"/>
      <c r="EU26" s="332"/>
      <c r="FE26" s="332"/>
      <c r="FO26" s="332"/>
      <c r="FY26" s="332"/>
      <c r="GI26" s="332"/>
      <c r="GS26" s="332"/>
      <c r="HC26" s="332"/>
      <c r="HM26" s="332"/>
      <c r="HW26" s="332"/>
    </row>
    <row r="27" s="2" customFormat="true" x14ac:dyDescent="0.25">
      <c r="A27" s="320"/>
      <c r="B27" s="24"/>
      <c r="C27" s="6"/>
      <c r="D27" s="6"/>
      <c r="E27" s="6"/>
      <c r="F27" s="6"/>
      <c r="G27" s="6"/>
      <c r="H27" s="29"/>
      <c r="I27" s="11"/>
      <c r="J27" s="17"/>
      <c r="K27" s="320"/>
      <c r="L27" s="24"/>
      <c r="M27" s="6"/>
      <c r="N27" s="6"/>
      <c r="O27" s="6"/>
      <c r="P27" s="6"/>
      <c r="Q27" s="6"/>
      <c r="R27" s="29"/>
      <c r="S27" s="11"/>
      <c r="T27" s="17"/>
      <c r="U27" s="320"/>
      <c r="V27" s="24"/>
      <c r="W27" s="6"/>
      <c r="X27" s="6"/>
      <c r="Y27" s="6"/>
      <c r="Z27" s="6"/>
      <c r="AA27" s="6"/>
      <c r="AB27" s="29"/>
      <c r="AC27" s="11"/>
      <c r="AD27" s="17"/>
      <c r="AE27" s="320"/>
      <c r="AF27" s="24"/>
      <c r="AG27" s="6"/>
      <c r="AH27" s="6"/>
      <c r="AI27" s="6"/>
      <c r="AJ27" s="6"/>
      <c r="AK27" s="6"/>
      <c r="AL27" s="29"/>
      <c r="AM27" s="11"/>
      <c r="AN27" s="17"/>
      <c r="AO27" s="320"/>
      <c r="AP27" s="24"/>
      <c r="AQ27" s="6"/>
      <c r="AR27" s="6"/>
      <c r="AS27" s="6"/>
      <c r="AT27" s="6"/>
      <c r="AU27" s="6"/>
      <c r="AV27" s="29"/>
      <c r="AW27" s="11"/>
      <c r="AX27" s="17"/>
      <c r="AY27" s="320"/>
      <c r="AZ27" s="24"/>
      <c r="BA27" s="6"/>
      <c r="BB27" s="6"/>
      <c r="BC27" s="6"/>
      <c r="BD27" s="6"/>
      <c r="BE27" s="6"/>
      <c r="BF27" s="29"/>
      <c r="BG27" s="11"/>
      <c r="BH27" s="17"/>
      <c r="BI27" s="320"/>
      <c r="BJ27" s="24"/>
      <c r="BK27" s="6"/>
      <c r="BL27" s="6"/>
      <c r="BM27" s="6"/>
      <c r="BN27" s="6"/>
      <c r="BO27" s="6"/>
      <c r="BP27" s="29"/>
      <c r="BQ27" s="11"/>
      <c r="BR27" s="17"/>
      <c r="BS27" s="320"/>
      <c r="BT27" s="24"/>
      <c r="BU27" s="6"/>
      <c r="BV27" s="6"/>
      <c r="BW27" s="6"/>
      <c r="BX27" s="6"/>
      <c r="BY27" s="6"/>
      <c r="BZ27" s="29"/>
      <c r="CA27" s="11"/>
      <c r="CB27" s="17"/>
      <c r="CC27" s="320"/>
      <c r="CD27" s="24"/>
      <c r="CE27" s="6"/>
      <c r="CF27" s="6"/>
      <c r="CG27" s="6"/>
      <c r="CH27" s="6"/>
      <c r="CI27" s="6"/>
      <c r="CJ27" s="29"/>
      <c r="CK27" s="11"/>
      <c r="CL27" s="17"/>
      <c r="CM27" s="320"/>
      <c r="CN27" s="24"/>
      <c r="CO27" s="6"/>
      <c r="CP27" s="6"/>
      <c r="CQ27" s="6"/>
      <c r="CR27" s="6"/>
      <c r="CS27" s="6"/>
      <c r="CT27" s="29"/>
      <c r="CU27" s="11"/>
      <c r="CV27" s="17"/>
      <c r="CW27" s="320"/>
      <c r="CX27" s="24"/>
      <c r="CY27" s="6"/>
      <c r="CZ27" s="6"/>
      <c r="DA27" s="6"/>
      <c r="DB27" s="6"/>
      <c r="DC27" s="6"/>
      <c r="DD27" s="29"/>
      <c r="DE27" s="11"/>
      <c r="DF27" s="17"/>
      <c r="DG27" s="320"/>
      <c r="DH27" s="24"/>
      <c r="DI27" s="6"/>
      <c r="DJ27" s="6"/>
      <c r="DK27" s="6"/>
      <c r="DL27" s="6"/>
      <c r="DM27" s="6"/>
      <c r="DN27" s="29"/>
      <c r="DO27" s="11"/>
      <c r="DP27" s="17"/>
      <c r="DQ27" s="320"/>
      <c r="DR27" s="24"/>
      <c r="DS27" s="6"/>
      <c r="DT27" s="6"/>
      <c r="DU27" s="6"/>
      <c r="DV27" s="6"/>
      <c r="DW27" s="6"/>
      <c r="DX27" s="29"/>
      <c r="DY27" s="11"/>
      <c r="DZ27" s="17"/>
      <c r="EA27" s="320"/>
      <c r="EB27" s="24"/>
      <c r="EC27" s="6"/>
      <c r="ED27" s="6"/>
      <c r="EE27" s="6"/>
      <c r="EF27" s="6"/>
      <c r="EG27" s="6"/>
      <c r="EH27" s="29"/>
      <c r="EI27" s="11"/>
      <c r="EJ27" s="17"/>
      <c r="EK27" s="320"/>
      <c r="EL27" s="24"/>
      <c r="EM27" s="6"/>
      <c r="EN27" s="6"/>
      <c r="EO27" s="6"/>
      <c r="EP27" s="6"/>
      <c r="EQ27" s="6"/>
      <c r="ER27" s="29"/>
      <c r="ES27" s="11"/>
      <c r="ET27" s="17"/>
      <c r="EU27" s="332"/>
      <c r="FE27" s="332"/>
      <c r="FO27" s="332"/>
      <c r="FY27" s="332"/>
      <c r="GI27" s="332"/>
      <c r="GS27" s="332"/>
      <c r="HC27" s="332"/>
      <c r="HM27" s="332"/>
      <c r="HW27" s="332"/>
    </row>
    <row r="28" s="2" customFormat="true" ht="93" customHeight="true" x14ac:dyDescent="0.25">
      <c r="A28" s="321" t="s">
        <v>12</v>
      </c>
      <c r="B28" s="603" t="s">
        <v>208</v>
      </c>
      <c r="C28" s="604"/>
      <c r="D28" s="604"/>
      <c r="E28" s="604"/>
      <c r="F28" s="604"/>
      <c r="G28" s="604"/>
      <c r="H28" s="605"/>
      <c r="I28" s="11"/>
      <c r="J28" s="17"/>
      <c r="K28" s="321" t="s">
        <v>12</v>
      </c>
      <c r="L28" s="603" t="s">
        <v>208</v>
      </c>
      <c r="M28" s="604"/>
      <c r="N28" s="604"/>
      <c r="O28" s="604"/>
      <c r="P28" s="604"/>
      <c r="Q28" s="604"/>
      <c r="R28" s="605"/>
      <c r="S28" s="11"/>
      <c r="T28" s="17"/>
      <c r="U28" s="321" t="s">
        <v>12</v>
      </c>
      <c r="V28" s="603" t="s">
        <v>208</v>
      </c>
      <c r="W28" s="604"/>
      <c r="X28" s="604"/>
      <c r="Y28" s="604"/>
      <c r="Z28" s="604"/>
      <c r="AA28" s="604"/>
      <c r="AB28" s="605"/>
      <c r="AC28" s="11"/>
      <c r="AD28" s="17"/>
      <c r="AE28" s="321" t="s">
        <v>12</v>
      </c>
      <c r="AF28" s="603" t="s">
        <v>208</v>
      </c>
      <c r="AG28" s="604"/>
      <c r="AH28" s="604"/>
      <c r="AI28" s="604"/>
      <c r="AJ28" s="604"/>
      <c r="AK28" s="604"/>
      <c r="AL28" s="605"/>
      <c r="AM28" s="11"/>
      <c r="AN28" s="17"/>
      <c r="AO28" s="321" t="s">
        <v>12</v>
      </c>
      <c r="AP28" s="590" t="s">
        <v>215</v>
      </c>
      <c r="AQ28" s="590"/>
      <c r="AR28" s="590"/>
      <c r="AS28" s="590"/>
      <c r="AT28" s="590"/>
      <c r="AU28" s="590"/>
      <c r="AV28" s="608"/>
      <c r="AW28" s="11"/>
      <c r="AX28" s="17"/>
      <c r="AY28" s="321" t="s">
        <v>12</v>
      </c>
      <c r="AZ28" s="603" t="s">
        <v>208</v>
      </c>
      <c r="BA28" s="604"/>
      <c r="BB28" s="604"/>
      <c r="BC28" s="604"/>
      <c r="BD28" s="604"/>
      <c r="BE28" s="604"/>
      <c r="BF28" s="605"/>
      <c r="BG28" s="11"/>
      <c r="BH28" s="17"/>
      <c r="BI28" s="321" t="s">
        <v>12</v>
      </c>
      <c r="BJ28" s="603" t="s">
        <v>208</v>
      </c>
      <c r="BK28" s="604"/>
      <c r="BL28" s="604"/>
      <c r="BM28" s="604"/>
      <c r="BN28" s="604"/>
      <c r="BO28" s="604"/>
      <c r="BP28" s="605"/>
      <c r="BQ28" s="11"/>
      <c r="BR28" s="17"/>
      <c r="BS28" s="321" t="s">
        <v>12</v>
      </c>
      <c r="BT28" s="603" t="s">
        <v>208</v>
      </c>
      <c r="BU28" s="604"/>
      <c r="BV28" s="604"/>
      <c r="BW28" s="604"/>
      <c r="BX28" s="604"/>
      <c r="BY28" s="604"/>
      <c r="BZ28" s="605"/>
      <c r="CA28" s="11"/>
      <c r="CB28" s="17"/>
      <c r="CC28" s="321" t="s">
        <v>12</v>
      </c>
      <c r="CD28" s="603" t="s">
        <v>208</v>
      </c>
      <c r="CE28" s="604"/>
      <c r="CF28" s="604"/>
      <c r="CG28" s="604"/>
      <c r="CH28" s="604"/>
      <c r="CI28" s="604"/>
      <c r="CJ28" s="605"/>
      <c r="CK28" s="11"/>
      <c r="CL28" s="17"/>
      <c r="CM28" s="321" t="s">
        <v>12</v>
      </c>
      <c r="CN28" s="603" t="s">
        <v>208</v>
      </c>
      <c r="CO28" s="604"/>
      <c r="CP28" s="604"/>
      <c r="CQ28" s="604"/>
      <c r="CR28" s="604"/>
      <c r="CS28" s="604"/>
      <c r="CT28" s="605"/>
      <c r="CU28" s="11"/>
      <c r="CV28" s="17"/>
      <c r="CW28" s="321" t="s">
        <v>12</v>
      </c>
      <c r="CX28" s="590" t="s">
        <v>216</v>
      </c>
      <c r="CY28" s="591"/>
      <c r="CZ28" s="591"/>
      <c r="DA28" s="591"/>
      <c r="DB28" s="591"/>
      <c r="DC28" s="591"/>
      <c r="DD28" s="592"/>
      <c r="DE28" s="11"/>
      <c r="DF28" s="17"/>
      <c r="DG28" s="321" t="s">
        <v>12</v>
      </c>
      <c r="DH28" s="590" t="s">
        <v>250</v>
      </c>
      <c r="DI28" s="591"/>
      <c r="DJ28" s="591"/>
      <c r="DK28" s="591"/>
      <c r="DL28" s="591"/>
      <c r="DM28" s="591"/>
      <c r="DN28" s="592"/>
      <c r="DO28" s="11"/>
      <c r="DP28" s="17"/>
      <c r="DQ28" s="321" t="s">
        <v>12</v>
      </c>
      <c r="DR28" s="590" t="s">
        <v>250</v>
      </c>
      <c r="DS28" s="591"/>
      <c r="DT28" s="591"/>
      <c r="DU28" s="591"/>
      <c r="DV28" s="591"/>
      <c r="DW28" s="591"/>
      <c r="DX28" s="592"/>
      <c r="DY28" s="11"/>
      <c r="DZ28" s="17"/>
      <c r="EA28" s="321" t="s">
        <v>12</v>
      </c>
      <c r="EB28" s="590" t="s">
        <v>251</v>
      </c>
      <c r="EC28" s="591"/>
      <c r="ED28" s="591"/>
      <c r="EE28" s="591"/>
      <c r="EF28" s="591"/>
      <c r="EG28" s="591"/>
      <c r="EH28" s="592"/>
      <c r="EI28" s="11"/>
      <c r="EJ28" s="17"/>
      <c r="EK28" s="321" t="s">
        <v>12</v>
      </c>
      <c r="EL28" s="603" t="s">
        <v>256</v>
      </c>
      <c r="EM28" s="604"/>
      <c r="EN28" s="604"/>
      <c r="EO28" s="604"/>
      <c r="EP28" s="604"/>
      <c r="EQ28" s="604"/>
      <c r="ER28" s="605"/>
      <c r="ES28" s="11"/>
      <c r="ET28" s="17"/>
      <c r="EU28" s="332"/>
      <c r="FE28" s="332"/>
      <c r="FO28" s="332"/>
      <c r="FY28" s="332"/>
      <c r="GI28" s="332"/>
      <c r="GS28" s="332"/>
      <c r="HC28" s="332"/>
      <c r="HM28" s="332"/>
      <c r="HW28" s="332"/>
    </row>
    <row r="29" s="2" customFormat="true" ht="15.75" customHeight="true" x14ac:dyDescent="0.25">
      <c r="A29" s="321"/>
      <c r="B29" s="137" t="s">
        <v>139</v>
      </c>
      <c r="C29" s="262"/>
      <c r="D29" s="262"/>
      <c r="E29" s="262"/>
      <c r="F29" s="262"/>
      <c r="G29" s="262"/>
      <c r="H29" s="261"/>
      <c r="I29" s="11"/>
      <c r="J29" s="17"/>
      <c r="K29" s="321"/>
      <c r="L29" s="137" t="s">
        <v>139</v>
      </c>
      <c r="M29" s="262"/>
      <c r="N29" s="262"/>
      <c r="O29" s="262"/>
      <c r="P29" s="262"/>
      <c r="Q29" s="262"/>
      <c r="R29" s="261"/>
      <c r="S29" s="11"/>
      <c r="T29" s="17"/>
      <c r="U29" s="321"/>
      <c r="V29" s="137" t="s">
        <v>139</v>
      </c>
      <c r="W29" s="262"/>
      <c r="X29" s="262"/>
      <c r="Y29" s="262"/>
      <c r="Z29" s="262"/>
      <c r="AA29" s="262"/>
      <c r="AB29" s="261"/>
      <c r="AC29" s="11"/>
      <c r="AD29" s="17"/>
      <c r="AE29" s="321"/>
      <c r="AF29" s="137" t="s">
        <v>139</v>
      </c>
      <c r="AG29" s="262"/>
      <c r="AH29" s="262"/>
      <c r="AI29" s="262"/>
      <c r="AJ29" s="262"/>
      <c r="AK29" s="262"/>
      <c r="AL29" s="261"/>
      <c r="AM29" s="11"/>
      <c r="AN29" s="17"/>
      <c r="AO29" s="321"/>
      <c r="AP29" s="137" t="s">
        <v>139</v>
      </c>
      <c r="AQ29" s="266"/>
      <c r="AR29" s="266"/>
      <c r="AS29" s="266"/>
      <c r="AT29" s="266"/>
      <c r="AU29" s="266"/>
      <c r="AV29" s="263"/>
      <c r="AW29" s="11"/>
      <c r="AX29" s="17"/>
      <c r="AY29" s="321"/>
      <c r="AZ29" s="137" t="s">
        <v>139</v>
      </c>
      <c r="BA29" s="91"/>
      <c r="BB29" s="91"/>
      <c r="BC29" s="91"/>
      <c r="BD29" s="91"/>
      <c r="BE29" s="91"/>
      <c r="BF29" s="270"/>
      <c r="BG29" s="11"/>
      <c r="BH29" s="17"/>
      <c r="BI29" s="321"/>
      <c r="BJ29" s="137" t="s">
        <v>139</v>
      </c>
      <c r="BK29" s="262"/>
      <c r="BL29" s="262"/>
      <c r="BM29" s="262"/>
      <c r="BN29" s="262"/>
      <c r="BO29" s="262"/>
      <c r="BP29" s="261"/>
      <c r="BQ29" s="11"/>
      <c r="BR29" s="17"/>
      <c r="BS29" s="321"/>
      <c r="BT29" s="137" t="s">
        <v>139</v>
      </c>
      <c r="BU29" s="262"/>
      <c r="BV29" s="262"/>
      <c r="BW29" s="262"/>
      <c r="BX29" s="262"/>
      <c r="BY29" s="262"/>
      <c r="BZ29" s="261"/>
      <c r="CA29" s="11"/>
      <c r="CB29" s="17"/>
      <c r="CC29" s="321"/>
      <c r="CD29" s="137" t="s">
        <v>139</v>
      </c>
      <c r="CE29" s="262"/>
      <c r="CF29" s="262"/>
      <c r="CG29" s="262"/>
      <c r="CH29" s="262"/>
      <c r="CI29" s="262"/>
      <c r="CJ29" s="261"/>
      <c r="CK29" s="11"/>
      <c r="CL29" s="17"/>
      <c r="CM29" s="321"/>
      <c r="CN29" s="137" t="s">
        <v>139</v>
      </c>
      <c r="CO29" s="262"/>
      <c r="CP29" s="262"/>
      <c r="CQ29" s="262"/>
      <c r="CR29" s="262"/>
      <c r="CS29" s="262"/>
      <c r="CT29" s="261"/>
      <c r="CU29" s="11"/>
      <c r="CV29" s="17"/>
      <c r="CW29" s="321"/>
      <c r="CX29" s="137" t="s">
        <v>139</v>
      </c>
      <c r="CY29" s="267"/>
      <c r="CZ29" s="267"/>
      <c r="DA29" s="267"/>
      <c r="DB29" s="267"/>
      <c r="DC29" s="267"/>
      <c r="DD29" s="268"/>
      <c r="DE29" s="11"/>
      <c r="DF29" s="17"/>
      <c r="DG29" s="321"/>
      <c r="DH29" s="137" t="s">
        <v>139</v>
      </c>
      <c r="DI29" s="267"/>
      <c r="DJ29" s="267"/>
      <c r="DK29" s="267"/>
      <c r="DL29" s="267"/>
      <c r="DM29" s="267"/>
      <c r="DN29" s="433"/>
      <c r="DO29" s="11"/>
      <c r="DP29" s="17"/>
      <c r="DQ29" s="321"/>
      <c r="DR29" s="137" t="s">
        <v>139</v>
      </c>
      <c r="DS29" s="267"/>
      <c r="DT29" s="267"/>
      <c r="DU29" s="267"/>
      <c r="DV29" s="267"/>
      <c r="DW29" s="267"/>
      <c r="DX29" s="433"/>
      <c r="DY29" s="11"/>
      <c r="DZ29" s="17"/>
      <c r="EA29" s="321"/>
      <c r="EB29" s="137" t="s">
        <v>139</v>
      </c>
      <c r="EC29" s="267"/>
      <c r="ED29" s="267"/>
      <c r="EE29" s="267"/>
      <c r="EF29" s="267"/>
      <c r="EG29" s="267"/>
      <c r="EH29" s="433"/>
      <c r="EI29" s="11"/>
      <c r="EJ29" s="17"/>
      <c r="EK29" s="321"/>
      <c r="EL29" s="137" t="s">
        <v>139</v>
      </c>
      <c r="EM29" s="267"/>
      <c r="EN29" s="267"/>
      <c r="EO29" s="267"/>
      <c r="EP29" s="267"/>
      <c r="EQ29" s="267"/>
      <c r="ER29" s="458"/>
      <c r="ES29" s="11"/>
      <c r="ET29" s="17"/>
      <c r="EU29" s="332"/>
      <c r="FE29" s="332"/>
      <c r="FO29" s="332"/>
      <c r="FY29" s="332"/>
      <c r="GI29" s="332"/>
      <c r="GS29" s="332"/>
      <c r="HC29" s="332"/>
      <c r="HM29" s="332"/>
      <c r="HW29" s="332"/>
    </row>
    <row r="30" s="2" customFormat="true" ht="15" customHeight="true" x14ac:dyDescent="0.25">
      <c r="A30" s="321"/>
      <c r="B30" s="137" t="s">
        <v>115</v>
      </c>
      <c r="C30" s="90"/>
      <c r="D30" s="90"/>
      <c r="E30" s="90"/>
      <c r="F30" s="90"/>
      <c r="G30" s="90"/>
      <c r="H30" s="260"/>
      <c r="I30" s="11"/>
      <c r="J30" s="17"/>
      <c r="K30" s="321"/>
      <c r="L30" s="137" t="s">
        <v>115</v>
      </c>
      <c r="M30" s="90"/>
      <c r="N30" s="90"/>
      <c r="O30" s="90"/>
      <c r="P30" s="90"/>
      <c r="Q30" s="90"/>
      <c r="R30" s="260"/>
      <c r="S30" s="11"/>
      <c r="T30" s="17"/>
      <c r="U30" s="321"/>
      <c r="V30" s="137" t="s">
        <v>115</v>
      </c>
      <c r="W30" s="90"/>
      <c r="X30" s="90"/>
      <c r="Y30" s="90"/>
      <c r="Z30" s="90"/>
      <c r="AA30" s="90"/>
      <c r="AB30" s="260"/>
      <c r="AC30" s="11"/>
      <c r="AD30" s="17"/>
      <c r="AE30" s="321"/>
      <c r="AF30" s="137" t="s">
        <v>115</v>
      </c>
      <c r="AG30" s="91"/>
      <c r="AH30" s="91"/>
      <c r="AI30" s="91"/>
      <c r="AJ30" s="91"/>
      <c r="AK30" s="91"/>
      <c r="AL30" s="270"/>
      <c r="AM30" s="11"/>
      <c r="AN30" s="17"/>
      <c r="AO30" s="321"/>
      <c r="AP30" s="137" t="s">
        <v>115</v>
      </c>
      <c r="AQ30" s="90" t="s">
        <v>209</v>
      </c>
      <c r="AR30" s="90" t="s">
        <v>209</v>
      </c>
      <c r="AS30" s="90" t="s">
        <v>209</v>
      </c>
      <c r="AT30" s="90"/>
      <c r="AU30" s="90" t="s">
        <v>209</v>
      </c>
      <c r="AV30" s="260"/>
      <c r="AW30" s="11"/>
      <c r="AX30" s="17"/>
      <c r="AY30" s="321"/>
      <c r="AZ30" s="137" t="s">
        <v>115</v>
      </c>
      <c r="BA30" s="90"/>
      <c r="BB30" s="90"/>
      <c r="BC30" s="90"/>
      <c r="BD30" s="90"/>
      <c r="BE30" s="90"/>
      <c r="BF30" s="260"/>
      <c r="BG30" s="11"/>
      <c r="BH30" s="17"/>
      <c r="BI30" s="321"/>
      <c r="BJ30" s="137" t="s">
        <v>115</v>
      </c>
      <c r="BK30" s="90"/>
      <c r="BL30" s="90"/>
      <c r="BM30" s="90"/>
      <c r="BN30" s="90"/>
      <c r="BO30" s="90"/>
      <c r="BP30" s="260"/>
      <c r="BQ30" s="11"/>
      <c r="BR30" s="17"/>
      <c r="BS30" s="321"/>
      <c r="BT30" s="137" t="s">
        <v>115</v>
      </c>
      <c r="BU30" s="90"/>
      <c r="BV30" s="90"/>
      <c r="BW30" s="90"/>
      <c r="BX30" s="90"/>
      <c r="BY30" s="90"/>
      <c r="BZ30" s="260"/>
      <c r="CA30" s="11"/>
      <c r="CB30" s="17"/>
      <c r="CC30" s="321"/>
      <c r="CD30" s="137" t="s">
        <v>115</v>
      </c>
      <c r="CE30" s="90"/>
      <c r="CF30" s="90"/>
      <c r="CG30" s="90"/>
      <c r="CH30" s="90"/>
      <c r="CI30" s="90"/>
      <c r="CJ30" s="260"/>
      <c r="CK30" s="11"/>
      <c r="CL30" s="17"/>
      <c r="CM30" s="321"/>
      <c r="CN30" s="137" t="s">
        <v>115</v>
      </c>
      <c r="CO30" s="90"/>
      <c r="CP30" s="90"/>
      <c r="CQ30" s="90"/>
      <c r="CR30" s="90"/>
      <c r="CS30" s="90"/>
      <c r="CT30" s="260"/>
      <c r="CU30" s="11"/>
      <c r="CV30" s="17"/>
      <c r="CW30" s="321"/>
      <c r="CX30" s="137" t="s">
        <v>115</v>
      </c>
      <c r="CY30" s="90" t="s">
        <v>209</v>
      </c>
      <c r="CZ30" s="90" t="s">
        <v>209</v>
      </c>
      <c r="DA30" s="90" t="s">
        <v>209</v>
      </c>
      <c r="DB30" s="90"/>
      <c r="DC30" s="90" t="s">
        <v>209</v>
      </c>
      <c r="DD30" s="260"/>
      <c r="DE30" s="11"/>
      <c r="DF30" s="17"/>
      <c r="DG30" s="321"/>
      <c r="DH30" s="137" t="s">
        <v>115</v>
      </c>
      <c r="DI30" s="90" t="s">
        <v>200</v>
      </c>
      <c r="DJ30" s="90"/>
      <c r="DK30" s="90"/>
      <c r="DL30" s="90" t="s">
        <v>200</v>
      </c>
      <c r="DM30" s="90" t="s">
        <v>200</v>
      </c>
      <c r="DN30" s="260" t="s">
        <v>200</v>
      </c>
      <c r="DO30" s="11"/>
      <c r="DP30" s="17"/>
      <c r="DQ30" s="321"/>
      <c r="DR30" s="137" t="s">
        <v>115</v>
      </c>
      <c r="DS30" s="90" t="s">
        <v>200</v>
      </c>
      <c r="DT30" s="90"/>
      <c r="DU30" s="90"/>
      <c r="DV30" s="90" t="s">
        <v>200</v>
      </c>
      <c r="DW30" s="90" t="s">
        <v>200</v>
      </c>
      <c r="DX30" s="260" t="s">
        <v>200</v>
      </c>
      <c r="DY30" s="11"/>
      <c r="DZ30" s="17"/>
      <c r="EA30" s="321"/>
      <c r="EB30" s="137" t="s">
        <v>115</v>
      </c>
      <c r="EC30" s="90" t="s">
        <v>200</v>
      </c>
      <c r="ED30" s="90"/>
      <c r="EE30" s="90"/>
      <c r="EF30" s="90" t="s">
        <v>200</v>
      </c>
      <c r="EG30" s="90" t="s">
        <v>200</v>
      </c>
      <c r="EH30" s="260"/>
      <c r="EI30" s="11"/>
      <c r="EJ30" s="17"/>
      <c r="EK30" s="321"/>
      <c r="EL30" s="137" t="s">
        <v>115</v>
      </c>
      <c r="EM30" s="90"/>
      <c r="EN30" s="90"/>
      <c r="EO30" s="90"/>
      <c r="EP30" s="90"/>
      <c r="EQ30" s="90"/>
      <c r="ER30" s="260"/>
      <c r="ES30" s="11"/>
      <c r="ET30" s="17"/>
      <c r="EU30" s="332"/>
      <c r="FE30" s="332"/>
      <c r="FO30" s="332"/>
      <c r="FY30" s="332"/>
      <c r="GI30" s="332"/>
      <c r="GS30" s="332"/>
      <c r="HC30" s="332"/>
      <c r="HM30" s="332"/>
      <c r="HW30" s="332"/>
    </row>
    <row r="31" s="2" customFormat="true" ht="15" hidden="true" customHeight="true" x14ac:dyDescent="0.25">
      <c r="A31" s="321"/>
      <c r="B31" s="137" t="s">
        <v>146</v>
      </c>
      <c r="C31" s="90" t="s">
        <v>200</v>
      </c>
      <c r="D31" s="90"/>
      <c r="E31" s="90"/>
      <c r="F31" s="90"/>
      <c r="G31" s="90" t="s">
        <v>200</v>
      </c>
      <c r="H31" s="260" t="s">
        <v>200</v>
      </c>
      <c r="I31" s="11"/>
      <c r="J31" s="17"/>
      <c r="K31" s="321"/>
      <c r="L31" s="137" t="s">
        <v>146</v>
      </c>
      <c r="M31" s="90" t="s">
        <v>200</v>
      </c>
      <c r="N31" s="90"/>
      <c r="O31" s="90"/>
      <c r="P31" s="90"/>
      <c r="Q31" s="90" t="s">
        <v>200</v>
      </c>
      <c r="R31" s="260" t="s">
        <v>200</v>
      </c>
      <c r="S31" s="11"/>
      <c r="T31" s="17"/>
      <c r="U31" s="321"/>
      <c r="V31" s="137" t="s">
        <v>146</v>
      </c>
      <c r="W31" s="90" t="s">
        <v>200</v>
      </c>
      <c r="X31" s="90"/>
      <c r="Y31" s="90"/>
      <c r="Z31" s="90"/>
      <c r="AA31" s="90" t="s">
        <v>200</v>
      </c>
      <c r="AB31" s="260" t="s">
        <v>200</v>
      </c>
      <c r="AC31" s="11"/>
      <c r="AD31" s="17"/>
      <c r="AE31" s="321"/>
      <c r="AF31" s="137" t="s">
        <v>146</v>
      </c>
      <c r="AG31" s="90" t="s">
        <v>200</v>
      </c>
      <c r="AH31" s="90"/>
      <c r="AI31" s="90"/>
      <c r="AJ31" s="90"/>
      <c r="AK31" s="90" t="s">
        <v>200</v>
      </c>
      <c r="AL31" s="260" t="s">
        <v>200</v>
      </c>
      <c r="AM31" s="11"/>
      <c r="AN31" s="17"/>
      <c r="AO31" s="321"/>
      <c r="AP31" s="137" t="s">
        <v>146</v>
      </c>
      <c r="AQ31" s="90"/>
      <c r="AR31" s="90"/>
      <c r="AS31" s="90"/>
      <c r="AT31" s="90"/>
      <c r="AU31" s="90"/>
      <c r="AV31" s="260"/>
      <c r="AW31" s="11"/>
      <c r="AX31" s="17"/>
      <c r="AY31" s="321"/>
      <c r="AZ31" s="137" t="s">
        <v>146</v>
      </c>
      <c r="BA31" s="90" t="s">
        <v>200</v>
      </c>
      <c r="BB31" s="90"/>
      <c r="BC31" s="90"/>
      <c r="BD31" s="90"/>
      <c r="BE31" s="90" t="s">
        <v>200</v>
      </c>
      <c r="BF31" s="260" t="s">
        <v>200</v>
      </c>
      <c r="BG31" s="11"/>
      <c r="BH31" s="17"/>
      <c r="BI31" s="321"/>
      <c r="BJ31" s="137" t="s">
        <v>146</v>
      </c>
      <c r="BK31" s="90" t="s">
        <v>200</v>
      </c>
      <c r="BL31" s="90"/>
      <c r="BM31" s="90"/>
      <c r="BN31" s="90"/>
      <c r="BO31" s="90" t="s">
        <v>200</v>
      </c>
      <c r="BP31" s="260" t="s">
        <v>200</v>
      </c>
      <c r="BQ31" s="11"/>
      <c r="BR31" s="17"/>
      <c r="BS31" s="321"/>
      <c r="BT31" s="137" t="s">
        <v>146</v>
      </c>
      <c r="BU31" s="90" t="s">
        <v>200</v>
      </c>
      <c r="BV31" s="90"/>
      <c r="BW31" s="90"/>
      <c r="BX31" s="90"/>
      <c r="BY31" s="90" t="s">
        <v>200</v>
      </c>
      <c r="BZ31" s="260" t="s">
        <v>200</v>
      </c>
      <c r="CA31" s="11"/>
      <c r="CB31" s="17"/>
      <c r="CC31" s="321"/>
      <c r="CD31" s="137" t="s">
        <v>146</v>
      </c>
      <c r="CE31" s="90" t="s">
        <v>200</v>
      </c>
      <c r="CF31" s="90"/>
      <c r="CG31" s="90"/>
      <c r="CH31" s="90"/>
      <c r="CI31" s="90" t="s">
        <v>200</v>
      </c>
      <c r="CJ31" s="260" t="s">
        <v>200</v>
      </c>
      <c r="CK31" s="11"/>
      <c r="CL31" s="17"/>
      <c r="CM31" s="321"/>
      <c r="CN31" s="137" t="s">
        <v>146</v>
      </c>
      <c r="CO31" s="90" t="s">
        <v>200</v>
      </c>
      <c r="CP31" s="90"/>
      <c r="CQ31" s="90"/>
      <c r="CR31" s="90"/>
      <c r="CS31" s="90" t="s">
        <v>200</v>
      </c>
      <c r="CT31" s="260" t="s">
        <v>200</v>
      </c>
      <c r="CU31" s="11"/>
      <c r="CV31" s="17"/>
      <c r="CW31" s="321"/>
      <c r="CX31" s="137" t="s">
        <v>146</v>
      </c>
      <c r="CY31" s="90" t="s">
        <v>209</v>
      </c>
      <c r="CZ31" s="90" t="s">
        <v>209</v>
      </c>
      <c r="DA31" s="90" t="s">
        <v>209</v>
      </c>
      <c r="DB31" s="90"/>
      <c r="DC31" s="90" t="s">
        <v>209</v>
      </c>
      <c r="DD31" s="260"/>
      <c r="DE31" s="11"/>
      <c r="DF31" s="17"/>
      <c r="DG31" s="321"/>
      <c r="DH31" s="137" t="s">
        <v>146</v>
      </c>
      <c r="DI31" s="90" t="s">
        <v>209</v>
      </c>
      <c r="DJ31" s="90" t="s">
        <v>209</v>
      </c>
      <c r="DK31" s="90" t="s">
        <v>209</v>
      </c>
      <c r="DL31" s="90"/>
      <c r="DM31" s="90" t="s">
        <v>209</v>
      </c>
      <c r="DN31" s="260"/>
      <c r="DO31" s="11"/>
      <c r="DP31" s="17"/>
      <c r="DQ31" s="321"/>
      <c r="DR31" s="137" t="s">
        <v>146</v>
      </c>
      <c r="DS31" s="90" t="s">
        <v>209</v>
      </c>
      <c r="DT31" s="90" t="s">
        <v>209</v>
      </c>
      <c r="DU31" s="90" t="s">
        <v>209</v>
      </c>
      <c r="DV31" s="90"/>
      <c r="DW31" s="90" t="s">
        <v>209</v>
      </c>
      <c r="DX31" s="260"/>
      <c r="DY31" s="11"/>
      <c r="DZ31" s="17"/>
      <c r="EA31" s="321"/>
      <c r="EB31" s="137" t="s">
        <v>146</v>
      </c>
      <c r="EC31" s="90" t="s">
        <v>209</v>
      </c>
      <c r="ED31" s="90" t="s">
        <v>209</v>
      </c>
      <c r="EE31" s="90" t="s">
        <v>209</v>
      </c>
      <c r="EF31" s="90"/>
      <c r="EG31" s="90" t="s">
        <v>209</v>
      </c>
      <c r="EH31" s="260"/>
      <c r="EI31" s="11"/>
      <c r="EJ31" s="17"/>
      <c r="EK31" s="321"/>
      <c r="EL31" s="137" t="s">
        <v>146</v>
      </c>
      <c r="EM31" s="90" t="s">
        <v>209</v>
      </c>
      <c r="EN31" s="90" t="s">
        <v>209</v>
      </c>
      <c r="EO31" s="90" t="s">
        <v>209</v>
      </c>
      <c r="EP31" s="90"/>
      <c r="EQ31" s="90" t="s">
        <v>209</v>
      </c>
      <c r="ER31" s="260"/>
      <c r="ES31" s="11"/>
      <c r="ET31" s="17"/>
      <c r="EU31" s="332"/>
      <c r="FE31" s="332"/>
      <c r="FO31" s="332"/>
      <c r="FY31" s="332"/>
      <c r="GI31" s="332"/>
      <c r="GS31" s="332"/>
      <c r="HC31" s="332"/>
      <c r="HM31" s="332"/>
      <c r="HW31" s="332"/>
    </row>
    <row r="32" ht="16.5" hidden="true" customHeight="true" x14ac:dyDescent="0.25">
      <c r="A32" s="321"/>
      <c r="B32" s="137" t="s">
        <v>147</v>
      </c>
      <c r="C32" s="90"/>
      <c r="D32" s="90"/>
      <c r="E32" s="90"/>
      <c r="F32" s="90"/>
      <c r="G32" s="90"/>
      <c r="H32" s="260"/>
      <c r="I32" s="11"/>
      <c r="J32" s="17"/>
      <c r="K32" s="321"/>
      <c r="L32" s="137" t="s">
        <v>147</v>
      </c>
      <c r="M32" s="90"/>
      <c r="N32" s="90"/>
      <c r="O32" s="90"/>
      <c r="P32" s="90"/>
      <c r="Q32" s="90"/>
      <c r="R32" s="260"/>
      <c r="S32" s="11"/>
      <c r="T32" s="17"/>
      <c r="U32" s="321"/>
      <c r="V32" s="137" t="s">
        <v>147</v>
      </c>
      <c r="W32" s="90"/>
      <c r="X32" s="90"/>
      <c r="Y32" s="90"/>
      <c r="Z32" s="90"/>
      <c r="AA32" s="90"/>
      <c r="AB32" s="260"/>
      <c r="AC32" s="11"/>
      <c r="AD32" s="17"/>
      <c r="AE32" s="321"/>
      <c r="AF32" s="137" t="s">
        <v>147</v>
      </c>
      <c r="AG32" s="90"/>
      <c r="AH32" s="90"/>
      <c r="AI32" s="90"/>
      <c r="AJ32" s="90"/>
      <c r="AK32" s="90"/>
      <c r="AL32" s="260"/>
      <c r="AM32" s="11"/>
      <c r="AN32" s="17"/>
      <c r="AO32" s="321"/>
      <c r="AP32" s="137" t="s">
        <v>147</v>
      </c>
      <c r="AQ32" s="90"/>
      <c r="AR32" s="90"/>
      <c r="AS32" s="90"/>
      <c r="AT32" s="90"/>
      <c r="AU32" s="90"/>
      <c r="AV32" s="260"/>
      <c r="AW32" s="11"/>
      <c r="AX32" s="17"/>
      <c r="AY32" s="321"/>
      <c r="AZ32" s="137" t="s">
        <v>147</v>
      </c>
      <c r="BA32" s="90"/>
      <c r="BB32" s="90"/>
      <c r="BC32" s="90"/>
      <c r="BD32" s="90"/>
      <c r="BE32" s="90"/>
      <c r="BF32" s="260"/>
      <c r="BG32" s="11"/>
      <c r="BH32" s="17"/>
      <c r="BI32" s="321"/>
      <c r="BJ32" s="137" t="s">
        <v>147</v>
      </c>
      <c r="BK32" s="90"/>
      <c r="BL32" s="90"/>
      <c r="BM32" s="90"/>
      <c r="BN32" s="90"/>
      <c r="BO32" s="90"/>
      <c r="BP32" s="260"/>
      <c r="BQ32" s="11"/>
      <c r="BR32" s="17"/>
      <c r="BS32" s="321"/>
      <c r="BT32" s="137" t="s">
        <v>147</v>
      </c>
      <c r="BU32" s="90"/>
      <c r="BV32" s="90"/>
      <c r="BW32" s="90"/>
      <c r="BX32" s="90"/>
      <c r="BY32" s="90"/>
      <c r="BZ32" s="260"/>
      <c r="CA32" s="11"/>
      <c r="CB32" s="17"/>
      <c r="CC32" s="321"/>
      <c r="CD32" s="137" t="s">
        <v>147</v>
      </c>
      <c r="CE32" s="90"/>
      <c r="CF32" s="90"/>
      <c r="CG32" s="90"/>
      <c r="CH32" s="90"/>
      <c r="CI32" s="90"/>
      <c r="CJ32" s="260"/>
      <c r="CK32" s="11"/>
      <c r="CL32" s="17"/>
      <c r="CM32" s="321"/>
      <c r="CN32" s="137" t="s">
        <v>147</v>
      </c>
      <c r="CO32" s="90"/>
      <c r="CP32" s="90"/>
      <c r="CQ32" s="90"/>
      <c r="CR32" s="90"/>
      <c r="CS32" s="90"/>
      <c r="CT32" s="260"/>
      <c r="CU32" s="11"/>
      <c r="CV32" s="17"/>
      <c r="CW32" s="321"/>
      <c r="CX32" s="137" t="s">
        <v>147</v>
      </c>
      <c r="CY32" s="90"/>
      <c r="CZ32" s="90"/>
      <c r="DA32" s="90"/>
      <c r="DB32" s="90"/>
      <c r="DC32" s="90"/>
      <c r="DD32" s="260"/>
      <c r="DE32" s="11"/>
      <c r="DF32" s="17"/>
      <c r="DG32" s="321"/>
      <c r="DH32" s="137" t="s">
        <v>147</v>
      </c>
      <c r="DI32" s="90"/>
      <c r="DJ32" s="90"/>
      <c r="DK32" s="90"/>
      <c r="DL32" s="90"/>
      <c r="DM32" s="90"/>
      <c r="DN32" s="260"/>
      <c r="DO32" s="11"/>
      <c r="DP32" s="17"/>
      <c r="DQ32" s="321"/>
      <c r="DR32" s="137" t="s">
        <v>147</v>
      </c>
      <c r="DS32" s="90"/>
      <c r="DT32" s="90"/>
      <c r="DU32" s="90"/>
      <c r="DV32" s="90"/>
      <c r="DW32" s="90"/>
      <c r="DX32" s="260"/>
      <c r="DY32" s="11"/>
      <c r="DZ32" s="17"/>
      <c r="EA32" s="321"/>
      <c r="EB32" s="137" t="s">
        <v>147</v>
      </c>
      <c r="EC32" s="90"/>
      <c r="ED32" s="90"/>
      <c r="EE32" s="90"/>
      <c r="EF32" s="90"/>
      <c r="EG32" s="90"/>
      <c r="EH32" s="260"/>
      <c r="EI32" s="11"/>
      <c r="EJ32" s="17"/>
      <c r="EK32" s="321"/>
      <c r="EL32" s="137" t="s">
        <v>147</v>
      </c>
      <c r="EM32" s="90"/>
      <c r="EN32" s="90"/>
      <c r="EO32" s="90"/>
      <c r="EP32" s="90"/>
      <c r="EQ32" s="90"/>
      <c r="ER32" s="260"/>
      <c r="ES32" s="11"/>
      <c r="ET32" s="17"/>
    </row>
    <row r="33" ht="16.5" customHeight="true" x14ac:dyDescent="0.25">
      <c r="A33" s="321"/>
      <c r="B33" s="137" t="s">
        <v>116</v>
      </c>
      <c r="C33" s="90" t="s">
        <v>200</v>
      </c>
      <c r="D33" s="90"/>
      <c r="E33" s="90"/>
      <c r="F33" s="90"/>
      <c r="G33" s="90" t="s">
        <v>200</v>
      </c>
      <c r="H33" s="260" t="s">
        <v>200</v>
      </c>
      <c r="I33" s="11"/>
      <c r="J33" s="17"/>
      <c r="K33" s="321"/>
      <c r="L33" s="137" t="s">
        <v>116</v>
      </c>
      <c r="M33" s="90" t="s">
        <v>200</v>
      </c>
      <c r="N33" s="90"/>
      <c r="O33" s="90"/>
      <c r="P33" s="90"/>
      <c r="Q33" s="90" t="s">
        <v>200</v>
      </c>
      <c r="R33" s="260" t="s">
        <v>200</v>
      </c>
      <c r="S33" s="11"/>
      <c r="T33" s="17"/>
      <c r="U33" s="321"/>
      <c r="V33" s="137" t="s">
        <v>116</v>
      </c>
      <c r="W33" s="90" t="s">
        <v>200</v>
      </c>
      <c r="X33" s="90"/>
      <c r="Y33" s="90"/>
      <c r="Z33" s="90"/>
      <c r="AA33" s="90" t="s">
        <v>200</v>
      </c>
      <c r="AB33" s="260" t="s">
        <v>200</v>
      </c>
      <c r="AC33" s="11"/>
      <c r="AD33" s="17"/>
      <c r="AE33" s="321"/>
      <c r="AF33" s="137" t="s">
        <v>116</v>
      </c>
      <c r="AG33" s="90" t="s">
        <v>200</v>
      </c>
      <c r="AH33" s="90"/>
      <c r="AI33" s="90"/>
      <c r="AJ33" s="90"/>
      <c r="AK33" s="90" t="s">
        <v>200</v>
      </c>
      <c r="AL33" s="260" t="s">
        <v>200</v>
      </c>
      <c r="AM33" s="11"/>
      <c r="AN33" s="17"/>
      <c r="AO33" s="321"/>
      <c r="AP33" s="137" t="s">
        <v>116</v>
      </c>
      <c r="AQ33" s="90"/>
      <c r="AR33" s="90"/>
      <c r="AS33" s="90"/>
      <c r="AT33" s="90"/>
      <c r="AU33" s="90"/>
      <c r="AV33" s="260"/>
      <c r="AW33" s="11"/>
      <c r="AX33" s="17"/>
      <c r="AY33" s="321"/>
      <c r="AZ33" s="137" t="s">
        <v>116</v>
      </c>
      <c r="BA33" s="90" t="s">
        <v>200</v>
      </c>
      <c r="BB33" s="90"/>
      <c r="BC33" s="90"/>
      <c r="BD33" s="90"/>
      <c r="BE33" s="90" t="s">
        <v>200</v>
      </c>
      <c r="BF33" s="260" t="s">
        <v>200</v>
      </c>
      <c r="BG33" s="11"/>
      <c r="BH33" s="17"/>
      <c r="BI33" s="321"/>
      <c r="BJ33" s="137" t="s">
        <v>116</v>
      </c>
      <c r="BK33" s="90" t="s">
        <v>200</v>
      </c>
      <c r="BL33" s="90"/>
      <c r="BM33" s="90"/>
      <c r="BN33" s="90"/>
      <c r="BO33" s="90" t="s">
        <v>200</v>
      </c>
      <c r="BP33" s="260" t="s">
        <v>200</v>
      </c>
      <c r="BQ33" s="11"/>
      <c r="BR33" s="17"/>
      <c r="BS33" s="321"/>
      <c r="BT33" s="137" t="s">
        <v>116</v>
      </c>
      <c r="BU33" s="90" t="s">
        <v>200</v>
      </c>
      <c r="BV33" s="90"/>
      <c r="BW33" s="90"/>
      <c r="BX33" s="90"/>
      <c r="BY33" s="90" t="s">
        <v>200</v>
      </c>
      <c r="BZ33" s="260" t="s">
        <v>200</v>
      </c>
      <c r="CA33" s="11"/>
      <c r="CB33" s="17"/>
      <c r="CC33" s="321"/>
      <c r="CD33" s="137" t="s">
        <v>116</v>
      </c>
      <c r="CE33" s="90" t="s">
        <v>200</v>
      </c>
      <c r="CF33" s="90"/>
      <c r="CG33" s="90"/>
      <c r="CH33" s="90"/>
      <c r="CI33" s="90" t="s">
        <v>200</v>
      </c>
      <c r="CJ33" s="260" t="s">
        <v>200</v>
      </c>
      <c r="CK33" s="11"/>
      <c r="CL33" s="17"/>
      <c r="CM33" s="321"/>
      <c r="CN33" s="137" t="s">
        <v>116</v>
      </c>
      <c r="CO33" s="90" t="s">
        <v>200</v>
      </c>
      <c r="CP33" s="90"/>
      <c r="CQ33" s="90"/>
      <c r="CR33" s="90"/>
      <c r="CS33" s="90" t="s">
        <v>200</v>
      </c>
      <c r="CT33" s="260" t="s">
        <v>200</v>
      </c>
      <c r="CU33" s="11"/>
      <c r="CV33" s="17"/>
      <c r="CW33" s="321"/>
      <c r="CX33" s="137" t="s">
        <v>116</v>
      </c>
      <c r="CY33" s="90" t="s">
        <v>209</v>
      </c>
      <c r="CZ33" s="90" t="s">
        <v>209</v>
      </c>
      <c r="DA33" s="90" t="s">
        <v>209</v>
      </c>
      <c r="DB33" s="90"/>
      <c r="DC33" s="90" t="s">
        <v>209</v>
      </c>
      <c r="DD33" s="260"/>
      <c r="DE33" s="11"/>
      <c r="DF33" s="17"/>
      <c r="DG33" s="321"/>
      <c r="DH33" s="137" t="s">
        <v>116</v>
      </c>
      <c r="DI33" s="90" t="s">
        <v>200</v>
      </c>
      <c r="DJ33" s="90"/>
      <c r="DK33" s="90"/>
      <c r="DL33" s="90" t="s">
        <v>200</v>
      </c>
      <c r="DM33" s="90" t="s">
        <v>200</v>
      </c>
      <c r="DN33" s="260" t="s">
        <v>200</v>
      </c>
      <c r="DO33" s="11"/>
      <c r="DP33" s="17"/>
      <c r="DQ33" s="321"/>
      <c r="DR33" s="137" t="s">
        <v>116</v>
      </c>
      <c r="DS33" s="90" t="s">
        <v>200</v>
      </c>
      <c r="DT33" s="90"/>
      <c r="DU33" s="90"/>
      <c r="DV33" s="90" t="s">
        <v>200</v>
      </c>
      <c r="DW33" s="90" t="s">
        <v>200</v>
      </c>
      <c r="DX33" s="260" t="s">
        <v>200</v>
      </c>
      <c r="DY33" s="11"/>
      <c r="DZ33" s="17"/>
      <c r="EA33" s="321"/>
      <c r="EB33" s="137" t="s">
        <v>116</v>
      </c>
      <c r="EC33" s="90" t="s">
        <v>200</v>
      </c>
      <c r="ED33" s="90"/>
      <c r="EE33" s="90"/>
      <c r="EF33" s="90" t="s">
        <v>200</v>
      </c>
      <c r="EG33" s="90" t="s">
        <v>200</v>
      </c>
      <c r="EH33" s="260"/>
      <c r="EI33" s="11"/>
      <c r="EJ33" s="17"/>
      <c r="EK33" s="321"/>
      <c r="EL33" s="137" t="s">
        <v>116</v>
      </c>
      <c r="EM33" s="90" t="s">
        <v>200</v>
      </c>
      <c r="EN33" s="90"/>
      <c r="EO33" s="90"/>
      <c r="EP33" s="90"/>
      <c r="EQ33" s="90" t="s">
        <v>200</v>
      </c>
      <c r="ER33" s="260" t="s">
        <v>200</v>
      </c>
      <c r="ES33" s="11"/>
      <c r="ET33" s="17"/>
    </row>
    <row r="34" ht="16.5" customHeight="true" x14ac:dyDescent="0.25">
      <c r="A34" s="322"/>
      <c r="B34" s="12" t="s">
        <v>23</v>
      </c>
      <c r="C34" s="144"/>
      <c r="D34" s="10"/>
      <c r="E34" s="10"/>
      <c r="F34" s="145"/>
      <c r="G34" s="146"/>
      <c r="H34" s="147"/>
      <c r="I34" s="11"/>
      <c r="J34" s="17"/>
      <c r="K34" s="322"/>
      <c r="L34" s="12" t="s">
        <v>23</v>
      </c>
      <c r="M34" s="144"/>
      <c r="N34" s="10"/>
      <c r="O34" s="10"/>
      <c r="P34" s="145"/>
      <c r="Q34" s="146"/>
      <c r="R34" s="147"/>
      <c r="S34" s="11"/>
      <c r="T34" s="17"/>
      <c r="U34" s="322"/>
      <c r="V34" s="12" t="s">
        <v>23</v>
      </c>
      <c r="W34" s="144"/>
      <c r="X34" s="10"/>
      <c r="Y34" s="10"/>
      <c r="Z34" s="145"/>
      <c r="AA34" s="146"/>
      <c r="AB34" s="147"/>
      <c r="AC34" s="11"/>
      <c r="AD34" s="17"/>
      <c r="AE34" s="322"/>
      <c r="AF34" s="12" t="s">
        <v>23</v>
      </c>
      <c r="AG34" s="144"/>
      <c r="AH34" s="10"/>
      <c r="AI34" s="10"/>
      <c r="AJ34" s="145"/>
      <c r="AK34" s="146"/>
      <c r="AL34" s="147"/>
      <c r="AM34" s="11"/>
      <c r="AN34" s="17"/>
      <c r="AO34" s="322"/>
      <c r="AP34" s="12" t="s">
        <v>23</v>
      </c>
      <c r="AQ34" s="144"/>
      <c r="AR34" s="10"/>
      <c r="AS34" s="10"/>
      <c r="AT34" s="145"/>
      <c r="AU34" s="146"/>
      <c r="AV34" s="147"/>
      <c r="AW34" s="11"/>
      <c r="AX34" s="17"/>
      <c r="AY34" s="322"/>
      <c r="AZ34" s="12" t="s">
        <v>23</v>
      </c>
      <c r="BA34" s="144"/>
      <c r="BB34" s="10"/>
      <c r="BC34" s="10"/>
      <c r="BD34" s="145"/>
      <c r="BE34" s="146"/>
      <c r="BF34" s="147"/>
      <c r="BG34" s="11"/>
      <c r="BH34" s="17"/>
      <c r="BI34" s="322"/>
      <c r="BJ34" s="12" t="s">
        <v>23</v>
      </c>
      <c r="BK34" s="144"/>
      <c r="BL34" s="10"/>
      <c r="BM34" s="10"/>
      <c r="BN34" s="145"/>
      <c r="BO34" s="146"/>
      <c r="BP34" s="147"/>
      <c r="BQ34" s="11"/>
      <c r="BR34" s="17"/>
      <c r="BS34" s="322"/>
      <c r="BT34" s="12" t="s">
        <v>23</v>
      </c>
      <c r="BU34" s="144"/>
      <c r="BV34" s="10"/>
      <c r="BW34" s="10"/>
      <c r="BX34" s="145"/>
      <c r="BY34" s="146"/>
      <c r="BZ34" s="147"/>
      <c r="CA34" s="11"/>
      <c r="CB34" s="17"/>
      <c r="CC34" s="322"/>
      <c r="CD34" s="12" t="s">
        <v>23</v>
      </c>
      <c r="CE34" s="144"/>
      <c r="CF34" s="10"/>
      <c r="CG34" s="10"/>
      <c r="CH34" s="145"/>
      <c r="CI34" s="146"/>
      <c r="CJ34" s="147"/>
      <c r="CK34" s="11"/>
      <c r="CL34" s="17"/>
      <c r="CM34" s="322"/>
      <c r="CN34" s="12" t="s">
        <v>23</v>
      </c>
      <c r="CO34" s="144"/>
      <c r="CP34" s="10"/>
      <c r="CQ34" s="10"/>
      <c r="CR34" s="145"/>
      <c r="CS34" s="146"/>
      <c r="CT34" s="147"/>
      <c r="CU34" s="11"/>
      <c r="CV34" s="17"/>
      <c r="CW34" s="322"/>
      <c r="CX34" s="12" t="s">
        <v>23</v>
      </c>
      <c r="CY34" s="144"/>
      <c r="CZ34" s="10"/>
      <c r="DA34" s="10"/>
      <c r="DB34" s="145"/>
      <c r="DC34" s="146"/>
      <c r="DD34" s="147"/>
      <c r="DE34" s="11"/>
      <c r="DF34" s="17"/>
      <c r="DG34" s="322"/>
      <c r="DH34" s="12" t="s">
        <v>23</v>
      </c>
      <c r="DI34" s="144"/>
      <c r="DJ34" s="10"/>
      <c r="DK34" s="10"/>
      <c r="DL34" s="145"/>
      <c r="DM34" s="146"/>
      <c r="DN34" s="147"/>
      <c r="DO34" s="11"/>
      <c r="DP34" s="17"/>
      <c r="DQ34" s="322"/>
      <c r="DR34" s="12" t="s">
        <v>23</v>
      </c>
      <c r="DS34" s="144"/>
      <c r="DT34" s="10"/>
      <c r="DU34" s="10"/>
      <c r="DV34" s="145"/>
      <c r="DW34" s="146"/>
      <c r="DX34" s="147"/>
      <c r="DY34" s="11"/>
      <c r="DZ34" s="17"/>
      <c r="EA34" s="322"/>
      <c r="EB34" s="12" t="s">
        <v>23</v>
      </c>
      <c r="EC34" s="144"/>
      <c r="ED34" s="10"/>
      <c r="EE34" s="10"/>
      <c r="EF34" s="145"/>
      <c r="EG34" s="146"/>
      <c r="EH34" s="147"/>
      <c r="EI34" s="11"/>
      <c r="EJ34" s="17"/>
      <c r="EK34" s="322"/>
      <c r="EL34" s="12" t="s">
        <v>23</v>
      </c>
      <c r="EM34" s="144"/>
      <c r="EN34" s="10"/>
      <c r="EO34" s="10"/>
      <c r="EP34" s="145"/>
      <c r="EQ34" s="146"/>
      <c r="ER34" s="147"/>
      <c r="ES34" s="11"/>
      <c r="ET34" s="17"/>
    </row>
    <row r="35" s="3" customFormat="true" ht="16.5" thickBot="true" x14ac:dyDescent="0.3">
      <c r="A35" s="323"/>
      <c r="B35" s="30" t="s">
        <v>20</v>
      </c>
      <c r="C35" s="149">
        <f>G35+H35</f>
        <v>4544</v>
      </c>
      <c r="D35" s="149"/>
      <c r="E35" s="149"/>
      <c r="F35" s="149">
        <v>159</v>
      </c>
      <c r="G35" s="149">
        <v>3935</v>
      </c>
      <c r="H35" s="156">
        <v>609</v>
      </c>
      <c r="I35" s="27"/>
      <c r="J35" s="19"/>
      <c r="K35" s="323"/>
      <c r="L35" s="30" t="s">
        <v>20</v>
      </c>
      <c r="M35" s="149">
        <f>Q35+R35</f>
        <v>4625</v>
      </c>
      <c r="N35" s="154"/>
      <c r="O35" s="154"/>
      <c r="P35" s="155">
        <v>160</v>
      </c>
      <c r="Q35" s="154">
        <v>3971</v>
      </c>
      <c r="R35" s="156">
        <v>654</v>
      </c>
      <c r="S35" s="27"/>
      <c r="T35" s="19"/>
      <c r="U35" s="323"/>
      <c r="V35" s="30" t="s">
        <v>20</v>
      </c>
      <c r="W35" s="149">
        <f>AA35+AB35</f>
        <v>4715</v>
      </c>
      <c r="X35" s="154"/>
      <c r="Y35" s="154"/>
      <c r="Z35" s="155">
        <v>170</v>
      </c>
      <c r="AA35" s="154">
        <v>4007</v>
      </c>
      <c r="AB35" s="156">
        <v>708</v>
      </c>
      <c r="AC35" s="27"/>
      <c r="AD35" s="19"/>
      <c r="AE35" s="323"/>
      <c r="AF35" s="30" t="s">
        <v>20</v>
      </c>
      <c r="AG35" s="149">
        <f>AK35+AL35</f>
        <v>4778</v>
      </c>
      <c r="AH35" s="154"/>
      <c r="AI35" s="154"/>
      <c r="AJ35" s="155">
        <v>180</v>
      </c>
      <c r="AK35" s="154">
        <v>4026</v>
      </c>
      <c r="AL35" s="156">
        <v>752</v>
      </c>
      <c r="AM35" s="27"/>
      <c r="AN35" s="19"/>
      <c r="AO35" s="323"/>
      <c r="AP35" s="30" t="s">
        <v>20</v>
      </c>
      <c r="AQ35" s="149">
        <v>144</v>
      </c>
      <c r="AR35" s="149">
        <f>3+26+22+14</f>
        <v>65</v>
      </c>
      <c r="AS35" s="149">
        <v>79</v>
      </c>
      <c r="AT35" s="149"/>
      <c r="AU35" s="149">
        <f>129+15</f>
        <v>144</v>
      </c>
      <c r="AV35" s="156"/>
      <c r="AW35" s="27"/>
      <c r="AX35" s="19"/>
      <c r="AY35" s="323"/>
      <c r="AZ35" s="30" t="s">
        <v>20</v>
      </c>
      <c r="BA35" s="149">
        <f>BE35+BF35</f>
        <v>4826</v>
      </c>
      <c r="BB35" s="154"/>
      <c r="BC35" s="154"/>
      <c r="BD35" s="155">
        <v>181</v>
      </c>
      <c r="BE35" s="154">
        <v>4034</v>
      </c>
      <c r="BF35" s="156">
        <v>792</v>
      </c>
      <c r="BG35" s="27"/>
      <c r="BH35" s="19"/>
      <c r="BI35" s="323"/>
      <c r="BJ35" s="30" t="s">
        <v>20</v>
      </c>
      <c r="BK35" s="149">
        <f>BO35+BP35</f>
        <v>4854</v>
      </c>
      <c r="BL35" s="154"/>
      <c r="BM35" s="154"/>
      <c r="BN35" s="155">
        <v>183</v>
      </c>
      <c r="BO35" s="154">
        <v>4044</v>
      </c>
      <c r="BP35" s="156">
        <v>810</v>
      </c>
      <c r="BQ35" s="27"/>
      <c r="BR35" s="19"/>
      <c r="BS35" s="323"/>
      <c r="BT35" s="30" t="s">
        <v>20</v>
      </c>
      <c r="BU35" s="149">
        <f>BY35+BZ35</f>
        <v>4901</v>
      </c>
      <c r="BV35" s="154"/>
      <c r="BW35" s="154"/>
      <c r="BX35" s="155">
        <v>184</v>
      </c>
      <c r="BY35" s="154">
        <v>4071</v>
      </c>
      <c r="BZ35" s="156">
        <v>830</v>
      </c>
      <c r="CA35" s="27"/>
      <c r="CB35" s="19"/>
      <c r="CC35" s="323"/>
      <c r="CD35" s="30" t="s">
        <v>20</v>
      </c>
      <c r="CE35" s="149">
        <f>CI35+CJ35</f>
        <v>4920</v>
      </c>
      <c r="CF35" s="154"/>
      <c r="CG35" s="154"/>
      <c r="CH35" s="155">
        <v>190</v>
      </c>
      <c r="CI35" s="154">
        <v>4077</v>
      </c>
      <c r="CJ35" s="156">
        <v>843</v>
      </c>
      <c r="CK35" s="27"/>
      <c r="CL35" s="19"/>
      <c r="CM35" s="323"/>
      <c r="CN35" s="30" t="s">
        <v>20</v>
      </c>
      <c r="CO35" s="149">
        <f>CS35+CT35</f>
        <v>4939</v>
      </c>
      <c r="CP35" s="154"/>
      <c r="CQ35" s="154"/>
      <c r="CR35" s="155">
        <v>186</v>
      </c>
      <c r="CS35" s="154">
        <v>4070</v>
      </c>
      <c r="CT35" s="156">
        <v>869</v>
      </c>
      <c r="CU35" s="27"/>
      <c r="CV35" s="19"/>
      <c r="CW35" s="323"/>
      <c r="CX35" s="30" t="s">
        <v>20</v>
      </c>
      <c r="CY35" s="149">
        <v>390</v>
      </c>
      <c r="CZ35" s="149">
        <v>332</v>
      </c>
      <c r="DA35" s="149">
        <v>58</v>
      </c>
      <c r="DB35" s="149"/>
      <c r="DC35" s="149">
        <v>390</v>
      </c>
      <c r="DD35" s="156"/>
      <c r="DE35" s="27"/>
      <c r="DF35" s="19"/>
      <c r="DG35" s="323"/>
      <c r="DH35" s="30" t="s">
        <v>20</v>
      </c>
      <c r="DI35" s="149">
        <v>5069</v>
      </c>
      <c r="DJ35" s="149"/>
      <c r="DK35" s="149"/>
      <c r="DL35" s="149">
        <v>176</v>
      </c>
      <c r="DM35" s="149">
        <v>4034</v>
      </c>
      <c r="DN35" s="156">
        <v>859</v>
      </c>
      <c r="DO35" s="27"/>
      <c r="DP35" s="19"/>
      <c r="DQ35" s="323"/>
      <c r="DR35" s="30" t="s">
        <v>20</v>
      </c>
      <c r="DS35" s="149">
        <v>5078</v>
      </c>
      <c r="DT35" s="149"/>
      <c r="DU35" s="149"/>
      <c r="DV35" s="149">
        <v>171</v>
      </c>
      <c r="DW35" s="149">
        <v>4040</v>
      </c>
      <c r="DX35" s="156">
        <v>867</v>
      </c>
      <c r="DY35" s="27"/>
      <c r="DZ35" s="19"/>
      <c r="EA35" s="323"/>
      <c r="EB35" s="30" t="s">
        <v>20</v>
      </c>
      <c r="EC35" s="149">
        <v>5098</v>
      </c>
      <c r="ED35" s="149"/>
      <c r="EE35" s="149"/>
      <c r="EF35" s="149">
        <v>169</v>
      </c>
      <c r="EG35" s="149">
        <v>4048</v>
      </c>
      <c r="EH35" s="156">
        <v>881</v>
      </c>
      <c r="EI35" s="27"/>
      <c r="EJ35" s="19"/>
      <c r="EK35" s="323"/>
      <c r="EL35" s="30" t="s">
        <v>20</v>
      </c>
      <c r="EM35" s="149"/>
      <c r="EN35" s="149"/>
      <c r="EO35" s="149"/>
      <c r="EP35" s="149"/>
      <c r="EQ35" s="149"/>
      <c r="ER35" s="156"/>
      <c r="ES35" s="27"/>
      <c r="ET35" s="19"/>
      <c r="EU35" s="324"/>
      <c r="FE35" s="324"/>
      <c r="FO35" s="324"/>
      <c r="FY35" s="324"/>
      <c r="GI35" s="324"/>
      <c r="GS35" s="324"/>
      <c r="HC35" s="324"/>
      <c r="HM35" s="324"/>
      <c r="HW35" s="324"/>
    </row>
    <row r="36" s="3" customFormat="true" x14ac:dyDescent="0.25">
      <c r="A36" s="324"/>
      <c r="K36" s="324"/>
      <c r="U36" s="324"/>
      <c r="AE36" s="324"/>
      <c r="AO36" s="324"/>
      <c r="AY36" s="324"/>
      <c r="AZ36" s="324"/>
      <c r="BA36" s="324"/>
      <c r="BB36" s="324"/>
      <c r="BC36" s="324"/>
      <c r="BD36" s="324"/>
      <c r="BE36" s="324"/>
      <c r="BF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A37" s="324"/>
      <c r="BB37" s="324"/>
      <c r="BC37" s="324"/>
      <c r="BD37" s="324"/>
      <c r="BE37" s="324"/>
      <c r="BF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A38" s="324"/>
      <c r="BB38" s="324"/>
      <c r="BC38" s="324"/>
      <c r="BD38" s="324"/>
      <c r="BE38" s="324"/>
      <c r="BF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A39" s="324"/>
      <c r="BB39" s="324"/>
      <c r="BC39" s="324"/>
      <c r="BD39" s="324"/>
      <c r="BE39" s="324"/>
      <c r="BF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A40" s="324"/>
      <c r="BB40" s="324"/>
      <c r="BC40" s="324"/>
      <c r="BD40" s="324"/>
      <c r="BE40" s="324"/>
      <c r="BF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A41" s="324"/>
      <c r="BB41" s="324"/>
      <c r="BC41" s="324"/>
      <c r="BD41" s="324"/>
      <c r="BE41" s="324"/>
      <c r="BF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A42" s="324"/>
      <c r="BB42" s="324"/>
      <c r="BC42" s="324"/>
      <c r="BD42" s="324"/>
      <c r="BE42" s="324"/>
      <c r="BF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A43" s="324"/>
      <c r="BB43" s="324"/>
      <c r="BC43" s="324"/>
      <c r="BD43" s="324"/>
      <c r="BE43" s="324"/>
      <c r="BF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A44" s="324"/>
      <c r="BB44" s="324"/>
      <c r="BC44" s="324"/>
      <c r="BD44" s="324"/>
      <c r="BE44" s="324"/>
      <c r="BF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A45" s="324"/>
      <c r="BB45" s="324"/>
      <c r="BC45" s="324"/>
      <c r="BD45" s="324"/>
      <c r="BE45" s="324"/>
      <c r="BF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A46" s="324"/>
      <c r="BB46" s="324"/>
      <c r="BC46" s="324"/>
      <c r="BD46" s="324"/>
      <c r="BE46" s="324"/>
      <c r="BF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A47" s="324"/>
      <c r="BB47" s="324"/>
      <c r="BC47" s="324"/>
      <c r="BD47" s="324"/>
      <c r="BE47" s="324"/>
      <c r="BF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A48" s="324"/>
      <c r="BB48" s="324"/>
      <c r="BC48" s="324"/>
      <c r="BD48" s="324"/>
      <c r="BE48" s="324"/>
      <c r="BF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A49" s="324"/>
      <c r="BB49" s="324"/>
      <c r="BC49" s="324"/>
      <c r="BD49" s="324"/>
      <c r="BE49" s="324"/>
      <c r="BF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A50" s="324"/>
      <c r="BB50" s="324"/>
      <c r="BC50" s="324"/>
      <c r="BD50" s="324"/>
      <c r="BE50" s="324"/>
      <c r="BF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A51" s="324"/>
      <c r="BB51" s="324"/>
      <c r="BC51" s="324"/>
      <c r="BD51" s="324"/>
      <c r="BE51" s="324"/>
      <c r="BF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A52" s="324"/>
      <c r="BB52" s="324"/>
      <c r="BC52" s="324"/>
      <c r="BD52" s="324"/>
      <c r="BE52" s="324"/>
      <c r="BF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A53" s="324"/>
      <c r="BB53" s="324"/>
      <c r="BC53" s="324"/>
      <c r="BD53" s="324"/>
      <c r="BE53" s="324"/>
      <c r="BF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A54" s="324"/>
      <c r="BB54" s="324"/>
      <c r="BC54" s="324"/>
      <c r="BD54" s="324"/>
      <c r="BE54" s="324"/>
      <c r="BF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A55" s="324"/>
      <c r="BB55" s="324"/>
      <c r="BC55" s="324"/>
      <c r="BD55" s="324"/>
      <c r="BE55" s="324"/>
      <c r="BF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A56" s="324"/>
      <c r="BB56" s="324"/>
      <c r="BC56" s="324"/>
      <c r="BD56" s="324"/>
      <c r="BE56" s="324"/>
      <c r="BF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A57" s="324"/>
      <c r="BB57" s="324"/>
      <c r="BC57" s="324"/>
      <c r="BD57" s="324"/>
      <c r="BE57" s="324"/>
      <c r="BF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A58" s="324"/>
      <c r="BB58" s="324"/>
      <c r="BC58" s="324"/>
      <c r="BD58" s="324"/>
      <c r="BE58" s="324"/>
      <c r="BF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A59" s="324"/>
      <c r="BB59" s="324"/>
      <c r="BC59" s="324"/>
      <c r="BD59" s="324"/>
      <c r="BE59" s="324"/>
      <c r="BF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A60" s="324"/>
      <c r="BB60" s="324"/>
      <c r="BC60" s="324"/>
      <c r="BD60" s="324"/>
      <c r="BE60" s="324"/>
      <c r="BF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A61" s="324"/>
      <c r="BB61" s="324"/>
      <c r="BC61" s="324"/>
      <c r="BD61" s="324"/>
      <c r="BE61" s="324"/>
      <c r="BF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A62" s="324"/>
      <c r="BB62" s="324"/>
      <c r="BC62" s="324"/>
      <c r="BD62" s="324"/>
      <c r="BE62" s="324"/>
      <c r="BF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A63" s="324"/>
      <c r="BB63" s="324"/>
      <c r="BC63" s="324"/>
      <c r="BD63" s="324"/>
      <c r="BE63" s="324"/>
      <c r="BF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A64" s="324"/>
      <c r="BB64" s="324"/>
      <c r="BC64" s="324"/>
      <c r="BD64" s="324"/>
      <c r="BE64" s="324"/>
      <c r="BF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A65" s="324"/>
      <c r="BB65" s="324"/>
      <c r="BC65" s="324"/>
      <c r="BD65" s="324"/>
      <c r="BE65" s="324"/>
      <c r="BF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A66" s="324"/>
      <c r="BB66" s="324"/>
      <c r="BC66" s="324"/>
      <c r="BD66" s="324"/>
      <c r="BE66" s="324"/>
      <c r="BF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A67" s="324"/>
      <c r="BB67" s="324"/>
      <c r="BC67" s="324"/>
      <c r="BD67" s="324"/>
      <c r="BE67" s="324"/>
      <c r="BF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A68" s="324"/>
      <c r="BB68" s="324"/>
      <c r="BC68" s="324"/>
      <c r="BD68" s="324"/>
      <c r="BE68" s="324"/>
      <c r="BF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A69" s="324"/>
      <c r="BB69" s="324"/>
      <c r="BC69" s="324"/>
      <c r="BD69" s="324"/>
      <c r="BE69" s="324"/>
      <c r="BF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A70" s="324"/>
      <c r="BB70" s="324"/>
      <c r="BC70" s="324"/>
      <c r="BD70" s="324"/>
      <c r="BE70" s="324"/>
      <c r="BF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A71" s="324"/>
      <c r="BB71" s="324"/>
      <c r="BC71" s="324"/>
      <c r="BD71" s="324"/>
      <c r="BE71" s="324"/>
      <c r="BF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A72" s="324"/>
      <c r="BB72" s="324"/>
      <c r="BC72" s="324"/>
      <c r="BD72" s="324"/>
      <c r="BE72" s="324"/>
      <c r="BF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A73" s="324"/>
      <c r="BB73" s="324"/>
      <c r="BC73" s="324"/>
      <c r="BD73" s="324"/>
      <c r="BE73" s="324"/>
      <c r="BF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A74" s="324"/>
      <c r="BB74" s="324"/>
      <c r="BC74" s="324"/>
      <c r="BD74" s="324"/>
      <c r="BE74" s="324"/>
      <c r="BF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A75" s="324"/>
      <c r="BB75" s="324"/>
      <c r="BC75" s="324"/>
      <c r="BD75" s="324"/>
      <c r="BE75" s="324"/>
      <c r="BF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A76" s="324"/>
      <c r="BB76" s="324"/>
      <c r="BC76" s="324"/>
      <c r="BD76" s="324"/>
      <c r="BE76" s="324"/>
      <c r="BF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A77" s="324"/>
      <c r="BB77" s="324"/>
      <c r="BC77" s="324"/>
      <c r="BD77" s="324"/>
      <c r="BE77" s="324"/>
      <c r="BF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A78" s="324"/>
      <c r="BB78" s="324"/>
      <c r="BC78" s="324"/>
      <c r="BD78" s="324"/>
      <c r="BE78" s="324"/>
      <c r="BF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A79" s="324"/>
      <c r="BB79" s="324"/>
      <c r="BC79" s="324"/>
      <c r="BD79" s="324"/>
      <c r="BE79" s="324"/>
      <c r="BF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A80" s="324"/>
      <c r="BB80" s="324"/>
      <c r="BC80" s="324"/>
      <c r="BD80" s="324"/>
      <c r="BE80" s="324"/>
      <c r="BF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A81" s="324"/>
      <c r="BB81" s="324"/>
      <c r="BC81" s="324"/>
      <c r="BD81" s="324"/>
      <c r="BE81" s="324"/>
      <c r="BF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A82" s="324"/>
      <c r="BB82" s="324"/>
      <c r="BC82" s="324"/>
      <c r="BD82" s="324"/>
      <c r="BE82" s="324"/>
      <c r="BF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A83" s="324"/>
      <c r="BB83" s="324"/>
      <c r="BC83" s="324"/>
      <c r="BD83" s="324"/>
      <c r="BE83" s="324"/>
      <c r="BF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A84" s="324"/>
      <c r="BB84" s="324"/>
      <c r="BC84" s="324"/>
      <c r="BD84" s="324"/>
      <c r="BE84" s="324"/>
      <c r="BF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A85" s="324"/>
      <c r="BB85" s="324"/>
      <c r="BC85" s="324"/>
      <c r="BD85" s="324"/>
      <c r="BE85" s="324"/>
      <c r="BF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A86" s="324"/>
      <c r="BB86" s="324"/>
      <c r="BC86" s="324"/>
      <c r="BD86" s="324"/>
      <c r="BE86" s="324"/>
      <c r="BF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A87" s="324"/>
      <c r="BB87" s="324"/>
      <c r="BC87" s="324"/>
      <c r="BD87" s="324"/>
      <c r="BE87" s="324"/>
      <c r="BF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A88" s="324"/>
      <c r="BB88" s="324"/>
      <c r="BC88" s="324"/>
      <c r="BD88" s="324"/>
      <c r="BE88" s="324"/>
      <c r="BF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A89" s="324"/>
      <c r="BB89" s="324"/>
      <c r="BC89" s="324"/>
      <c r="BD89" s="324"/>
      <c r="BE89" s="324"/>
      <c r="BF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A90" s="324"/>
      <c r="BB90" s="324"/>
      <c r="BC90" s="324"/>
      <c r="BD90" s="324"/>
      <c r="BE90" s="324"/>
      <c r="BF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A91" s="324"/>
      <c r="BB91" s="324"/>
      <c r="BC91" s="324"/>
      <c r="BD91" s="324"/>
      <c r="BE91" s="324"/>
      <c r="BF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A92" s="324"/>
      <c r="BB92" s="324"/>
      <c r="BC92" s="324"/>
      <c r="BD92" s="324"/>
      <c r="BE92" s="324"/>
      <c r="BF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A93" s="324"/>
      <c r="BB93" s="324"/>
      <c r="BC93" s="324"/>
      <c r="BD93" s="324"/>
      <c r="BE93" s="324"/>
      <c r="BF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A94" s="324"/>
      <c r="BB94" s="324"/>
      <c r="BC94" s="324"/>
      <c r="BD94" s="324"/>
      <c r="BE94" s="324"/>
      <c r="BF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A95" s="324"/>
      <c r="BB95" s="324"/>
      <c r="BC95" s="324"/>
      <c r="BD95" s="324"/>
      <c r="BE95" s="324"/>
      <c r="BF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A96" s="324"/>
      <c r="BB96" s="324"/>
      <c r="BC96" s="324"/>
      <c r="BD96" s="324"/>
      <c r="BE96" s="324"/>
      <c r="BF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A97" s="324"/>
      <c r="BB97" s="324"/>
      <c r="BC97" s="324"/>
      <c r="BD97" s="324"/>
      <c r="BE97" s="324"/>
      <c r="BF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A98" s="324"/>
      <c r="BB98" s="324"/>
      <c r="BC98" s="324"/>
      <c r="BD98" s="324"/>
      <c r="BE98" s="324"/>
      <c r="BF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A99" s="324"/>
      <c r="BB99" s="324"/>
      <c r="BC99" s="324"/>
      <c r="BD99" s="324"/>
      <c r="BE99" s="324"/>
      <c r="BF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A100" s="324"/>
      <c r="BB100" s="324"/>
      <c r="BC100" s="324"/>
      <c r="BD100" s="324"/>
      <c r="BE100" s="324"/>
      <c r="BF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A101" s="324"/>
      <c r="BB101" s="324"/>
      <c r="BC101" s="324"/>
      <c r="BD101" s="324"/>
      <c r="BE101" s="324"/>
      <c r="BF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A102" s="324"/>
      <c r="BB102" s="324"/>
      <c r="BC102" s="324"/>
      <c r="BD102" s="324"/>
      <c r="BE102" s="324"/>
      <c r="BF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A103" s="324"/>
      <c r="BB103" s="324"/>
      <c r="BC103" s="324"/>
      <c r="BD103" s="324"/>
      <c r="BE103" s="324"/>
      <c r="BF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A104" s="324"/>
      <c r="BB104" s="324"/>
      <c r="BC104" s="324"/>
      <c r="BD104" s="324"/>
      <c r="BE104" s="324"/>
      <c r="BF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A105" s="324"/>
      <c r="BB105" s="324"/>
      <c r="BC105" s="324"/>
      <c r="BD105" s="324"/>
      <c r="BE105" s="324"/>
      <c r="BF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A106" s="324"/>
      <c r="BB106" s="324"/>
      <c r="BC106" s="324"/>
      <c r="BD106" s="324"/>
      <c r="BE106" s="324"/>
      <c r="BF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A107" s="324"/>
      <c r="BB107" s="324"/>
      <c r="BC107" s="324"/>
      <c r="BD107" s="324"/>
      <c r="BE107" s="324"/>
      <c r="BF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A108" s="324"/>
      <c r="BB108" s="324"/>
      <c r="BC108" s="324"/>
      <c r="BD108" s="324"/>
      <c r="BE108" s="324"/>
      <c r="BF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A109" s="324"/>
      <c r="BB109" s="324"/>
      <c r="BC109" s="324"/>
      <c r="BD109" s="324"/>
      <c r="BE109" s="324"/>
      <c r="BF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A110" s="324"/>
      <c r="BB110" s="324"/>
      <c r="BC110" s="324"/>
      <c r="BD110" s="324"/>
      <c r="BE110" s="324"/>
      <c r="BF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A111" s="324"/>
      <c r="BB111" s="324"/>
      <c r="BC111" s="324"/>
      <c r="BD111" s="324"/>
      <c r="BE111" s="324"/>
      <c r="BF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A112" s="324"/>
      <c r="BB112" s="324"/>
      <c r="BC112" s="324"/>
      <c r="BD112" s="324"/>
      <c r="BE112" s="324"/>
      <c r="BF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A113" s="324"/>
      <c r="BB113" s="324"/>
      <c r="BC113" s="324"/>
      <c r="BD113" s="324"/>
      <c r="BE113" s="324"/>
      <c r="BF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A114" s="324"/>
      <c r="BB114" s="324"/>
      <c r="BC114" s="324"/>
      <c r="BD114" s="324"/>
      <c r="BE114" s="324"/>
      <c r="BF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A115" s="324"/>
      <c r="BB115" s="324"/>
      <c r="BC115" s="324"/>
      <c r="BD115" s="324"/>
      <c r="BE115" s="324"/>
      <c r="BF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A116" s="324"/>
      <c r="BB116" s="324"/>
      <c r="BC116" s="324"/>
      <c r="BD116" s="324"/>
      <c r="BE116" s="324"/>
      <c r="BF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A117" s="324"/>
      <c r="BB117" s="324"/>
      <c r="BC117" s="324"/>
      <c r="BD117" s="324"/>
      <c r="BE117" s="324"/>
      <c r="BF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A118" s="324"/>
      <c r="BB118" s="324"/>
      <c r="BC118" s="324"/>
      <c r="BD118" s="324"/>
      <c r="BE118" s="324"/>
      <c r="BF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A119" s="324"/>
      <c r="BB119" s="324"/>
      <c r="BC119" s="324"/>
      <c r="BD119" s="324"/>
      <c r="BE119" s="324"/>
      <c r="BF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A120" s="324"/>
      <c r="BB120" s="324"/>
      <c r="BC120" s="324"/>
      <c r="BD120" s="324"/>
      <c r="BE120" s="324"/>
      <c r="BF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A121" s="324"/>
      <c r="BB121" s="324"/>
      <c r="BC121" s="324"/>
      <c r="BD121" s="324"/>
      <c r="BE121" s="324"/>
      <c r="BF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A122" s="324"/>
      <c r="BB122" s="324"/>
      <c r="BC122" s="324"/>
      <c r="BD122" s="324"/>
      <c r="BE122" s="324"/>
      <c r="BF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A123" s="324"/>
      <c r="BB123" s="324"/>
      <c r="BC123" s="324"/>
      <c r="BD123" s="324"/>
      <c r="BE123" s="324"/>
      <c r="BF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A124" s="324"/>
      <c r="BB124" s="324"/>
      <c r="BC124" s="324"/>
      <c r="BD124" s="324"/>
      <c r="BE124" s="324"/>
      <c r="BF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A125" s="324"/>
      <c r="BB125" s="324"/>
      <c r="BC125" s="324"/>
      <c r="BD125" s="324"/>
      <c r="BE125" s="324"/>
      <c r="BF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A126" s="324"/>
      <c r="BB126" s="324"/>
      <c r="BC126" s="324"/>
      <c r="BD126" s="324"/>
      <c r="BE126" s="324"/>
      <c r="BF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A127" s="324"/>
      <c r="BB127" s="324"/>
      <c r="BC127" s="324"/>
      <c r="BD127" s="324"/>
      <c r="BE127" s="324"/>
      <c r="BF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A128" s="324"/>
      <c r="BB128" s="324"/>
      <c r="BC128" s="324"/>
      <c r="BD128" s="324"/>
      <c r="BE128" s="324"/>
      <c r="BF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A129" s="324"/>
      <c r="BB129" s="324"/>
      <c r="BC129" s="324"/>
      <c r="BD129" s="324"/>
      <c r="BE129" s="324"/>
      <c r="BF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A130" s="324"/>
      <c r="BB130" s="324"/>
      <c r="BC130" s="324"/>
      <c r="BD130" s="324"/>
      <c r="BE130" s="324"/>
      <c r="BF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A131" s="324"/>
      <c r="BB131" s="324"/>
      <c r="BC131" s="324"/>
      <c r="BD131" s="324"/>
      <c r="BE131" s="324"/>
      <c r="BF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A132" s="324"/>
      <c r="BB132" s="324"/>
      <c r="BC132" s="324"/>
      <c r="BD132" s="324"/>
      <c r="BE132" s="324"/>
      <c r="BF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A133" s="324"/>
      <c r="BB133" s="324"/>
      <c r="BC133" s="324"/>
      <c r="BD133" s="324"/>
      <c r="BE133" s="324"/>
      <c r="BF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A134" s="324"/>
      <c r="BB134" s="324"/>
      <c r="BC134" s="324"/>
      <c r="BD134" s="324"/>
      <c r="BE134" s="324"/>
      <c r="BF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A135" s="324"/>
      <c r="BB135" s="324"/>
      <c r="BC135" s="324"/>
      <c r="BD135" s="324"/>
      <c r="BE135" s="324"/>
      <c r="BF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A136" s="324"/>
      <c r="BB136" s="324"/>
      <c r="BC136" s="324"/>
      <c r="BD136" s="324"/>
      <c r="BE136" s="324"/>
      <c r="BF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A137" s="324"/>
      <c r="BB137" s="324"/>
      <c r="BC137" s="324"/>
      <c r="BD137" s="324"/>
      <c r="BE137" s="324"/>
      <c r="BF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A138" s="324"/>
      <c r="BB138" s="324"/>
      <c r="BC138" s="324"/>
      <c r="BD138" s="324"/>
      <c r="BE138" s="324"/>
      <c r="BF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A139" s="324"/>
      <c r="BB139" s="324"/>
      <c r="BC139" s="324"/>
      <c r="BD139" s="324"/>
      <c r="BE139" s="324"/>
      <c r="BF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A140" s="324"/>
      <c r="BB140" s="324"/>
      <c r="BC140" s="324"/>
      <c r="BD140" s="324"/>
      <c r="BE140" s="324"/>
      <c r="BF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A141" s="324"/>
      <c r="BB141" s="324"/>
      <c r="BC141" s="324"/>
      <c r="BD141" s="324"/>
      <c r="BE141" s="324"/>
      <c r="BF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A142" s="324"/>
      <c r="BB142" s="324"/>
      <c r="BC142" s="324"/>
      <c r="BD142" s="324"/>
      <c r="BE142" s="324"/>
      <c r="BF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A143" s="324"/>
      <c r="BB143" s="324"/>
      <c r="BC143" s="324"/>
      <c r="BD143" s="324"/>
      <c r="BE143" s="324"/>
      <c r="BF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A144" s="324"/>
      <c r="BB144" s="324"/>
      <c r="BC144" s="324"/>
      <c r="BD144" s="324"/>
      <c r="BE144" s="324"/>
      <c r="BF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A145" s="324"/>
      <c r="BB145" s="324"/>
      <c r="BC145" s="324"/>
      <c r="BD145" s="324"/>
      <c r="BE145" s="324"/>
      <c r="BF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A146" s="324"/>
      <c r="BB146" s="324"/>
      <c r="BC146" s="324"/>
      <c r="BD146" s="324"/>
      <c r="BE146" s="324"/>
      <c r="BF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A147" s="324"/>
      <c r="BB147" s="324"/>
      <c r="BC147" s="324"/>
      <c r="BD147" s="324"/>
      <c r="BE147" s="324"/>
      <c r="BF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A148" s="324"/>
      <c r="BB148" s="324"/>
      <c r="BC148" s="324"/>
      <c r="BD148" s="324"/>
      <c r="BE148" s="324"/>
      <c r="BF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A149" s="324"/>
      <c r="BB149" s="324"/>
      <c r="BC149" s="324"/>
      <c r="BD149" s="324"/>
      <c r="BE149" s="324"/>
      <c r="BF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A150" s="324"/>
      <c r="BB150" s="324"/>
      <c r="BC150" s="324"/>
      <c r="BD150" s="324"/>
      <c r="BE150" s="324"/>
      <c r="BF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A151" s="324"/>
      <c r="BB151" s="324"/>
      <c r="BC151" s="324"/>
      <c r="BD151" s="324"/>
      <c r="BE151" s="324"/>
      <c r="BF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A152" s="324"/>
      <c r="BB152" s="324"/>
      <c r="BC152" s="324"/>
      <c r="BD152" s="324"/>
      <c r="BE152" s="324"/>
      <c r="BF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A153" s="324"/>
      <c r="BB153" s="324"/>
      <c r="BC153" s="324"/>
      <c r="BD153" s="324"/>
      <c r="BE153" s="324"/>
      <c r="BF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A154" s="324"/>
      <c r="BB154" s="324"/>
      <c r="BC154" s="324"/>
      <c r="BD154" s="324"/>
      <c r="BE154" s="324"/>
      <c r="BF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A155" s="324"/>
      <c r="BB155" s="324"/>
      <c r="BC155" s="324"/>
      <c r="BD155" s="324"/>
      <c r="BE155" s="324"/>
      <c r="BF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A156" s="324"/>
      <c r="BB156" s="324"/>
      <c r="BC156" s="324"/>
      <c r="BD156" s="324"/>
      <c r="BE156" s="324"/>
      <c r="BF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A157" s="324"/>
      <c r="BB157" s="324"/>
      <c r="BC157" s="324"/>
      <c r="BD157" s="324"/>
      <c r="BE157" s="324"/>
      <c r="BF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A158" s="324"/>
      <c r="BB158" s="324"/>
      <c r="BC158" s="324"/>
      <c r="BD158" s="324"/>
      <c r="BE158" s="324"/>
      <c r="BF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A159" s="324"/>
      <c r="BB159" s="324"/>
      <c r="BC159" s="324"/>
      <c r="BD159" s="324"/>
      <c r="BE159" s="324"/>
      <c r="BF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A160" s="324"/>
      <c r="BB160" s="324"/>
      <c r="BC160" s="324"/>
      <c r="BD160" s="324"/>
      <c r="BE160" s="324"/>
      <c r="BF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A161" s="324"/>
      <c r="BB161" s="324"/>
      <c r="BC161" s="324"/>
      <c r="BD161" s="324"/>
      <c r="BE161" s="324"/>
      <c r="BF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A162" s="324"/>
      <c r="BB162" s="324"/>
      <c r="BC162" s="324"/>
      <c r="BD162" s="324"/>
      <c r="BE162" s="324"/>
      <c r="BF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A163" s="324"/>
      <c r="BB163" s="324"/>
      <c r="BC163" s="324"/>
      <c r="BD163" s="324"/>
      <c r="BE163" s="324"/>
      <c r="BF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A164" s="324"/>
      <c r="BB164" s="324"/>
      <c r="BC164" s="324"/>
      <c r="BD164" s="324"/>
      <c r="BE164" s="324"/>
      <c r="BF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A165" s="324"/>
      <c r="BB165" s="324"/>
      <c r="BC165" s="324"/>
      <c r="BD165" s="324"/>
      <c r="BE165" s="324"/>
      <c r="BF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A166" s="324"/>
      <c r="BB166" s="324"/>
      <c r="BC166" s="324"/>
      <c r="BD166" s="324"/>
      <c r="BE166" s="324"/>
      <c r="BF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A167" s="324"/>
      <c r="BB167" s="324"/>
      <c r="BC167" s="324"/>
      <c r="BD167" s="324"/>
      <c r="BE167" s="324"/>
      <c r="BF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A168" s="324"/>
      <c r="BB168" s="324"/>
      <c r="BC168" s="324"/>
      <c r="BD168" s="324"/>
      <c r="BE168" s="324"/>
      <c r="BF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A169" s="324"/>
      <c r="BB169" s="324"/>
      <c r="BC169" s="324"/>
      <c r="BD169" s="324"/>
      <c r="BE169" s="324"/>
      <c r="BF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A170" s="324"/>
      <c r="BB170" s="324"/>
      <c r="BC170" s="324"/>
      <c r="BD170" s="324"/>
      <c r="BE170" s="324"/>
      <c r="BF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A171" s="324"/>
      <c r="BB171" s="324"/>
      <c r="BC171" s="324"/>
      <c r="BD171" s="324"/>
      <c r="BE171" s="324"/>
      <c r="BF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A172" s="324"/>
      <c r="BB172" s="324"/>
      <c r="BC172" s="324"/>
      <c r="BD172" s="324"/>
      <c r="BE172" s="324"/>
      <c r="BF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A173" s="324"/>
      <c r="BB173" s="324"/>
      <c r="BC173" s="324"/>
      <c r="BD173" s="324"/>
      <c r="BE173" s="324"/>
      <c r="BF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A174" s="324"/>
      <c r="BB174" s="324"/>
      <c r="BC174" s="324"/>
      <c r="BD174" s="324"/>
      <c r="BE174" s="324"/>
      <c r="BF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A175" s="324"/>
      <c r="BB175" s="324"/>
      <c r="BC175" s="324"/>
      <c r="BD175" s="324"/>
      <c r="BE175" s="324"/>
      <c r="BF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A176" s="324"/>
      <c r="BB176" s="324"/>
      <c r="BC176" s="324"/>
      <c r="BD176" s="324"/>
      <c r="BE176" s="324"/>
      <c r="BF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A177" s="324"/>
      <c r="BB177" s="324"/>
      <c r="BC177" s="324"/>
      <c r="BD177" s="324"/>
      <c r="BE177" s="324"/>
      <c r="BF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A178" s="324"/>
      <c r="BB178" s="324"/>
      <c r="BC178" s="324"/>
      <c r="BD178" s="324"/>
      <c r="BE178" s="324"/>
      <c r="BF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A179" s="324"/>
      <c r="BB179" s="324"/>
      <c r="BC179" s="324"/>
      <c r="BD179" s="324"/>
      <c r="BE179" s="324"/>
      <c r="BF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A180" s="324"/>
      <c r="BB180" s="324"/>
      <c r="BC180" s="324"/>
      <c r="BD180" s="324"/>
      <c r="BE180" s="324"/>
      <c r="BF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A181" s="324"/>
      <c r="BB181" s="324"/>
      <c r="BC181" s="324"/>
      <c r="BD181" s="324"/>
      <c r="BE181" s="324"/>
      <c r="BF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A182" s="324"/>
      <c r="BB182" s="324"/>
      <c r="BC182" s="324"/>
      <c r="BD182" s="324"/>
      <c r="BE182" s="324"/>
      <c r="BF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A183" s="324"/>
      <c r="BB183" s="324"/>
      <c r="BC183" s="324"/>
      <c r="BD183" s="324"/>
      <c r="BE183" s="324"/>
      <c r="BF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A184" s="324"/>
      <c r="BB184" s="324"/>
      <c r="BC184" s="324"/>
      <c r="BD184" s="324"/>
      <c r="BE184" s="324"/>
      <c r="BF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A185" s="324"/>
      <c r="BB185" s="324"/>
      <c r="BC185" s="324"/>
      <c r="BD185" s="324"/>
      <c r="BE185" s="324"/>
      <c r="BF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A186" s="324"/>
      <c r="BB186" s="324"/>
      <c r="BC186" s="324"/>
      <c r="BD186" s="324"/>
      <c r="BE186" s="324"/>
      <c r="BF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A187" s="324"/>
      <c r="BB187" s="324"/>
      <c r="BC187" s="324"/>
      <c r="BD187" s="324"/>
      <c r="BE187" s="324"/>
      <c r="BF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A188" s="324"/>
      <c r="BB188" s="324"/>
      <c r="BC188" s="324"/>
      <c r="BD188" s="324"/>
      <c r="BE188" s="324"/>
      <c r="BF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A189" s="324"/>
      <c r="BB189" s="324"/>
      <c r="BC189" s="324"/>
      <c r="BD189" s="324"/>
      <c r="BE189" s="324"/>
      <c r="BF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A190" s="324"/>
      <c r="BB190" s="324"/>
      <c r="BC190" s="324"/>
      <c r="BD190" s="324"/>
      <c r="BE190" s="324"/>
      <c r="BF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A191" s="324"/>
      <c r="BB191" s="324"/>
      <c r="BC191" s="324"/>
      <c r="BD191" s="324"/>
      <c r="BE191" s="324"/>
      <c r="BF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A192" s="324"/>
      <c r="BB192" s="324"/>
      <c r="BC192" s="324"/>
      <c r="BD192" s="324"/>
      <c r="BE192" s="324"/>
      <c r="BF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A193" s="324"/>
      <c r="BB193" s="324"/>
      <c r="BC193" s="324"/>
      <c r="BD193" s="324"/>
      <c r="BE193" s="324"/>
      <c r="BF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A194" s="324"/>
      <c r="BB194" s="324"/>
      <c r="BC194" s="324"/>
      <c r="BD194" s="324"/>
      <c r="BE194" s="324"/>
      <c r="BF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A195" s="324"/>
      <c r="BB195" s="324"/>
      <c r="BC195" s="324"/>
      <c r="BD195" s="324"/>
      <c r="BE195" s="324"/>
      <c r="BF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A196" s="324"/>
      <c r="BB196" s="324"/>
      <c r="BC196" s="324"/>
      <c r="BD196" s="324"/>
      <c r="BE196" s="324"/>
      <c r="BF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A197" s="324"/>
      <c r="BB197" s="324"/>
      <c r="BC197" s="324"/>
      <c r="BD197" s="324"/>
      <c r="BE197" s="324"/>
      <c r="BF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A198" s="324"/>
      <c r="BB198" s="324"/>
      <c r="BC198" s="324"/>
      <c r="BD198" s="324"/>
      <c r="BE198" s="324"/>
      <c r="BF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A199" s="324"/>
      <c r="BB199" s="324"/>
      <c r="BC199" s="324"/>
      <c r="BD199" s="324"/>
      <c r="BE199" s="324"/>
      <c r="BF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A200" s="324"/>
      <c r="BB200" s="324"/>
      <c r="BC200" s="324"/>
      <c r="BD200" s="324"/>
      <c r="BE200" s="324"/>
      <c r="BF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A201" s="324"/>
      <c r="BB201" s="324"/>
      <c r="BC201" s="324"/>
      <c r="BD201" s="324"/>
      <c r="BE201" s="324"/>
      <c r="BF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A202" s="324"/>
      <c r="BB202" s="324"/>
      <c r="BC202" s="324"/>
      <c r="BD202" s="324"/>
      <c r="BE202" s="324"/>
      <c r="BF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A203" s="324"/>
      <c r="BB203" s="324"/>
      <c r="BC203" s="324"/>
      <c r="BD203" s="324"/>
      <c r="BE203" s="324"/>
      <c r="BF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A204" s="324"/>
      <c r="BB204" s="324"/>
      <c r="BC204" s="324"/>
      <c r="BD204" s="324"/>
      <c r="BE204" s="324"/>
      <c r="BF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A205" s="324"/>
      <c r="BB205" s="324"/>
      <c r="BC205" s="324"/>
      <c r="BD205" s="324"/>
      <c r="BE205" s="324"/>
      <c r="BF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A206" s="324"/>
      <c r="BB206" s="324"/>
      <c r="BC206" s="324"/>
      <c r="BD206" s="324"/>
      <c r="BE206" s="324"/>
      <c r="BF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A207" s="324"/>
      <c r="BB207" s="324"/>
      <c r="BC207" s="324"/>
      <c r="BD207" s="324"/>
      <c r="BE207" s="324"/>
      <c r="BF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A208" s="324"/>
      <c r="BB208" s="324"/>
      <c r="BC208" s="324"/>
      <c r="BD208" s="324"/>
      <c r="BE208" s="324"/>
      <c r="BF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A209" s="324"/>
      <c r="BB209" s="324"/>
      <c r="BC209" s="324"/>
      <c r="BD209" s="324"/>
      <c r="BE209" s="324"/>
      <c r="BF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A210" s="324"/>
      <c r="BB210" s="324"/>
      <c r="BC210" s="324"/>
      <c r="BD210" s="324"/>
      <c r="BE210" s="324"/>
      <c r="BF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A211" s="324"/>
      <c r="BB211" s="324"/>
      <c r="BC211" s="324"/>
      <c r="BD211" s="324"/>
      <c r="BE211" s="324"/>
      <c r="BF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A212" s="324"/>
      <c r="BB212" s="324"/>
      <c r="BC212" s="324"/>
      <c r="BD212" s="324"/>
      <c r="BE212" s="324"/>
      <c r="BF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A213" s="324"/>
      <c r="BB213" s="324"/>
      <c r="BC213" s="324"/>
      <c r="BD213" s="324"/>
      <c r="BE213" s="324"/>
      <c r="BF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A214" s="324"/>
      <c r="BB214" s="324"/>
      <c r="BC214" s="324"/>
      <c r="BD214" s="324"/>
      <c r="BE214" s="324"/>
      <c r="BF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A215" s="324"/>
      <c r="BB215" s="324"/>
      <c r="BC215" s="324"/>
      <c r="BD215" s="324"/>
      <c r="BE215" s="324"/>
      <c r="BF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A216" s="324"/>
      <c r="BB216" s="324"/>
      <c r="BC216" s="324"/>
      <c r="BD216" s="324"/>
      <c r="BE216" s="324"/>
      <c r="BF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A217" s="324"/>
      <c r="BB217" s="324"/>
      <c r="BC217" s="324"/>
      <c r="BD217" s="324"/>
      <c r="BE217" s="324"/>
      <c r="BF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A218" s="324"/>
      <c r="BB218" s="324"/>
      <c r="BC218" s="324"/>
      <c r="BD218" s="324"/>
      <c r="BE218" s="324"/>
      <c r="BF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A219" s="324"/>
      <c r="BB219" s="324"/>
      <c r="BC219" s="324"/>
      <c r="BD219" s="324"/>
      <c r="BE219" s="324"/>
      <c r="BF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A220" s="324"/>
      <c r="BB220" s="324"/>
      <c r="BC220" s="324"/>
      <c r="BD220" s="324"/>
      <c r="BE220" s="324"/>
      <c r="BF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A221" s="324"/>
      <c r="BB221" s="324"/>
      <c r="BC221" s="324"/>
      <c r="BD221" s="324"/>
      <c r="BE221" s="324"/>
      <c r="BF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A222" s="324"/>
      <c r="BB222" s="324"/>
      <c r="BC222" s="324"/>
      <c r="BD222" s="324"/>
      <c r="BE222" s="324"/>
      <c r="BF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A223" s="324"/>
      <c r="BB223" s="324"/>
      <c r="BC223" s="324"/>
      <c r="BD223" s="324"/>
      <c r="BE223" s="324"/>
      <c r="BF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A224" s="324"/>
      <c r="BB224" s="324"/>
      <c r="BC224" s="324"/>
      <c r="BD224" s="324"/>
      <c r="BE224" s="324"/>
      <c r="BF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A225" s="324"/>
      <c r="BB225" s="324"/>
      <c r="BC225" s="324"/>
      <c r="BD225" s="324"/>
      <c r="BE225" s="324"/>
      <c r="BF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A226" s="324"/>
      <c r="BB226" s="324"/>
      <c r="BC226" s="324"/>
      <c r="BD226" s="324"/>
      <c r="BE226" s="324"/>
      <c r="BF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A227" s="324"/>
      <c r="BB227" s="324"/>
      <c r="BC227" s="324"/>
      <c r="BD227" s="324"/>
      <c r="BE227" s="324"/>
      <c r="BF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A228" s="324"/>
      <c r="BB228" s="324"/>
      <c r="BC228" s="324"/>
      <c r="BD228" s="324"/>
      <c r="BE228" s="324"/>
      <c r="BF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A229" s="324"/>
      <c r="BB229" s="324"/>
      <c r="BC229" s="324"/>
      <c r="BD229" s="324"/>
      <c r="BE229" s="324"/>
      <c r="BF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A230" s="324"/>
      <c r="BB230" s="324"/>
      <c r="BC230" s="324"/>
      <c r="BD230" s="324"/>
      <c r="BE230" s="324"/>
      <c r="BF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A231" s="324"/>
      <c r="BB231" s="324"/>
      <c r="BC231" s="324"/>
      <c r="BD231" s="324"/>
      <c r="BE231" s="324"/>
      <c r="BF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A232" s="324"/>
      <c r="BB232" s="324"/>
      <c r="BC232" s="324"/>
      <c r="BD232" s="324"/>
      <c r="BE232" s="324"/>
      <c r="BF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A233" s="324"/>
      <c r="BB233" s="324"/>
      <c r="BC233" s="324"/>
      <c r="BD233" s="324"/>
      <c r="BE233" s="324"/>
      <c r="BF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A234" s="324"/>
      <c r="BB234" s="324"/>
      <c r="BC234" s="324"/>
      <c r="BD234" s="324"/>
      <c r="BE234" s="324"/>
      <c r="BF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A235" s="324"/>
      <c r="BB235" s="324"/>
      <c r="BC235" s="324"/>
      <c r="BD235" s="324"/>
      <c r="BE235" s="324"/>
      <c r="BF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A236" s="324"/>
      <c r="BB236" s="324"/>
      <c r="BC236" s="324"/>
      <c r="BD236" s="324"/>
      <c r="BE236" s="324"/>
      <c r="BF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A237" s="324"/>
      <c r="BB237" s="324"/>
      <c r="BC237" s="324"/>
      <c r="BD237" s="324"/>
      <c r="BE237" s="324"/>
      <c r="BF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A238" s="324"/>
      <c r="BB238" s="324"/>
      <c r="BC238" s="324"/>
      <c r="BD238" s="324"/>
      <c r="BE238" s="324"/>
      <c r="BF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A239" s="324"/>
      <c r="BB239" s="324"/>
      <c r="BC239" s="324"/>
      <c r="BD239" s="324"/>
      <c r="BE239" s="324"/>
      <c r="BF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A240" s="324"/>
      <c r="BB240" s="324"/>
      <c r="BC240" s="324"/>
      <c r="BD240" s="324"/>
      <c r="BE240" s="324"/>
      <c r="BF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A241" s="324"/>
      <c r="BB241" s="324"/>
      <c r="BC241" s="324"/>
      <c r="BD241" s="324"/>
      <c r="BE241" s="324"/>
      <c r="BF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A242" s="324"/>
      <c r="BB242" s="324"/>
      <c r="BC242" s="324"/>
      <c r="BD242" s="324"/>
      <c r="BE242" s="324"/>
      <c r="BF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A243" s="324"/>
      <c r="BB243" s="324"/>
      <c r="BC243" s="324"/>
      <c r="BD243" s="324"/>
      <c r="BE243" s="324"/>
      <c r="BF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A244" s="324"/>
      <c r="BB244" s="324"/>
      <c r="BC244" s="324"/>
      <c r="BD244" s="324"/>
      <c r="BE244" s="324"/>
      <c r="BF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A245" s="324"/>
      <c r="BB245" s="324"/>
      <c r="BC245" s="324"/>
      <c r="BD245" s="324"/>
      <c r="BE245" s="324"/>
      <c r="BF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A246" s="324"/>
      <c r="BB246" s="324"/>
      <c r="BC246" s="324"/>
      <c r="BD246" s="324"/>
      <c r="BE246" s="324"/>
      <c r="BF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A247" s="324"/>
      <c r="BB247" s="324"/>
      <c r="BC247" s="324"/>
      <c r="BD247" s="324"/>
      <c r="BE247" s="324"/>
      <c r="BF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A248" s="324"/>
      <c r="BB248" s="324"/>
      <c r="BC248" s="324"/>
      <c r="BD248" s="324"/>
      <c r="BE248" s="324"/>
      <c r="BF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A249" s="324"/>
      <c r="BB249" s="324"/>
      <c r="BC249" s="324"/>
      <c r="BD249" s="324"/>
      <c r="BE249" s="324"/>
      <c r="BF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A250" s="324"/>
      <c r="BB250" s="324"/>
      <c r="BC250" s="324"/>
      <c r="BD250" s="324"/>
      <c r="BE250" s="324"/>
      <c r="BF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A251" s="324"/>
      <c r="BB251" s="324"/>
      <c r="BC251" s="324"/>
      <c r="BD251" s="324"/>
      <c r="BE251" s="324"/>
      <c r="BF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A252" s="324"/>
      <c r="BB252" s="324"/>
      <c r="BC252" s="324"/>
      <c r="BD252" s="324"/>
      <c r="BE252" s="324"/>
      <c r="BF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A253" s="324"/>
      <c r="BB253" s="324"/>
      <c r="BC253" s="324"/>
      <c r="BD253" s="324"/>
      <c r="BE253" s="324"/>
      <c r="BF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A254" s="324"/>
      <c r="BB254" s="324"/>
      <c r="BC254" s="324"/>
      <c r="BD254" s="324"/>
      <c r="BE254" s="324"/>
      <c r="BF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A255" s="324"/>
      <c r="BB255" s="324"/>
      <c r="BC255" s="324"/>
      <c r="BD255" s="324"/>
      <c r="BE255" s="324"/>
      <c r="BF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A256" s="324"/>
      <c r="BB256" s="324"/>
      <c r="BC256" s="324"/>
      <c r="BD256" s="324"/>
      <c r="BE256" s="324"/>
      <c r="BF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A257" s="324"/>
      <c r="BB257" s="324"/>
      <c r="BC257" s="324"/>
      <c r="BD257" s="324"/>
      <c r="BE257" s="324"/>
      <c r="BF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A258" s="324"/>
      <c r="BB258" s="324"/>
      <c r="BC258" s="324"/>
      <c r="BD258" s="324"/>
      <c r="BE258" s="324"/>
      <c r="BF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A259" s="324"/>
      <c r="BB259" s="324"/>
      <c r="BC259" s="324"/>
      <c r="BD259" s="324"/>
      <c r="BE259" s="324"/>
      <c r="BF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A260" s="324"/>
      <c r="BB260" s="324"/>
      <c r="BC260" s="324"/>
      <c r="BD260" s="324"/>
      <c r="BE260" s="324"/>
      <c r="BF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A261" s="324"/>
      <c r="BB261" s="324"/>
      <c r="BC261" s="324"/>
      <c r="BD261" s="324"/>
      <c r="BE261" s="324"/>
      <c r="BF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A262" s="324"/>
      <c r="BB262" s="324"/>
      <c r="BC262" s="324"/>
      <c r="BD262" s="324"/>
      <c r="BE262" s="324"/>
      <c r="BF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A263" s="324"/>
      <c r="BB263" s="324"/>
      <c r="BC263" s="324"/>
      <c r="BD263" s="324"/>
      <c r="BE263" s="324"/>
      <c r="BF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A264" s="324"/>
      <c r="BB264" s="324"/>
      <c r="BC264" s="324"/>
      <c r="BD264" s="324"/>
      <c r="BE264" s="324"/>
      <c r="BF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A265" s="324"/>
      <c r="BB265" s="324"/>
      <c r="BC265" s="324"/>
      <c r="BD265" s="324"/>
      <c r="BE265" s="324"/>
      <c r="BF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A266" s="324"/>
      <c r="BB266" s="324"/>
      <c r="BC266" s="324"/>
      <c r="BD266" s="324"/>
      <c r="BE266" s="324"/>
      <c r="BF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A267" s="324"/>
      <c r="BB267" s="324"/>
      <c r="BC267" s="324"/>
      <c r="BD267" s="324"/>
      <c r="BE267" s="324"/>
      <c r="BF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A268" s="324"/>
      <c r="BB268" s="324"/>
      <c r="BC268" s="324"/>
      <c r="BD268" s="324"/>
      <c r="BE268" s="324"/>
      <c r="BF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A269" s="324"/>
      <c r="BB269" s="324"/>
      <c r="BC269" s="324"/>
      <c r="BD269" s="324"/>
      <c r="BE269" s="324"/>
      <c r="BF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A270" s="324"/>
      <c r="BB270" s="324"/>
      <c r="BC270" s="324"/>
      <c r="BD270" s="324"/>
      <c r="BE270" s="324"/>
      <c r="BF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A271" s="324"/>
      <c r="BB271" s="324"/>
      <c r="BC271" s="324"/>
      <c r="BD271" s="324"/>
      <c r="BE271" s="324"/>
      <c r="BF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A272" s="324"/>
      <c r="BB272" s="324"/>
      <c r="BC272" s="324"/>
      <c r="BD272" s="324"/>
      <c r="BE272" s="324"/>
      <c r="BF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A273" s="324"/>
      <c r="BB273" s="324"/>
      <c r="BC273" s="324"/>
      <c r="BD273" s="324"/>
      <c r="BE273" s="324"/>
      <c r="BF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A274" s="324"/>
      <c r="BB274" s="324"/>
      <c r="BC274" s="324"/>
      <c r="BD274" s="324"/>
      <c r="BE274" s="324"/>
      <c r="BF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A275" s="324"/>
      <c r="BB275" s="324"/>
      <c r="BC275" s="324"/>
      <c r="BD275" s="324"/>
      <c r="BE275" s="324"/>
      <c r="BF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A276" s="324"/>
      <c r="BB276" s="324"/>
      <c r="BC276" s="324"/>
      <c r="BD276" s="324"/>
      <c r="BE276" s="324"/>
      <c r="BF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A277" s="324"/>
      <c r="BB277" s="324"/>
      <c r="BC277" s="324"/>
      <c r="BD277" s="324"/>
      <c r="BE277" s="324"/>
      <c r="BF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A278" s="324"/>
      <c r="BB278" s="324"/>
      <c r="BC278" s="324"/>
      <c r="BD278" s="324"/>
      <c r="BE278" s="324"/>
      <c r="BF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A279" s="324"/>
      <c r="BB279" s="324"/>
      <c r="BC279" s="324"/>
      <c r="BD279" s="324"/>
      <c r="BE279" s="324"/>
      <c r="BF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A280" s="324"/>
      <c r="BB280" s="324"/>
      <c r="BC280" s="324"/>
      <c r="BD280" s="324"/>
      <c r="BE280" s="324"/>
      <c r="BF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A281" s="324"/>
      <c r="BB281" s="324"/>
      <c r="BC281" s="324"/>
      <c r="BD281" s="324"/>
      <c r="BE281" s="324"/>
      <c r="BF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A282" s="324"/>
      <c r="BB282" s="324"/>
      <c r="BC282" s="324"/>
      <c r="BD282" s="324"/>
      <c r="BE282" s="324"/>
      <c r="BF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A283" s="324"/>
      <c r="BB283" s="324"/>
      <c r="BC283" s="324"/>
      <c r="BD283" s="324"/>
      <c r="BE283" s="324"/>
      <c r="BF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A284" s="324"/>
      <c r="BB284" s="324"/>
      <c r="BC284" s="324"/>
      <c r="BD284" s="324"/>
      <c r="BE284" s="324"/>
      <c r="BF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A285" s="324"/>
      <c r="BB285" s="324"/>
      <c r="BC285" s="324"/>
      <c r="BD285" s="324"/>
      <c r="BE285" s="324"/>
      <c r="BF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A286" s="324"/>
      <c r="BB286" s="324"/>
      <c r="BC286" s="324"/>
      <c r="BD286" s="324"/>
      <c r="BE286" s="324"/>
      <c r="BF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A287" s="324"/>
      <c r="BB287" s="324"/>
      <c r="BC287" s="324"/>
      <c r="BD287" s="324"/>
      <c r="BE287" s="324"/>
      <c r="BF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A288" s="324"/>
      <c r="BB288" s="324"/>
      <c r="BC288" s="324"/>
      <c r="BD288" s="324"/>
      <c r="BE288" s="324"/>
      <c r="BF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A289" s="324"/>
      <c r="BB289" s="324"/>
      <c r="BC289" s="324"/>
      <c r="BD289" s="324"/>
      <c r="BE289" s="324"/>
      <c r="BF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A290" s="324"/>
      <c r="BB290" s="324"/>
      <c r="BC290" s="324"/>
      <c r="BD290" s="324"/>
      <c r="BE290" s="324"/>
      <c r="BF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A291" s="324"/>
      <c r="BB291" s="324"/>
      <c r="BC291" s="324"/>
      <c r="BD291" s="324"/>
      <c r="BE291" s="324"/>
      <c r="BF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A292" s="324"/>
      <c r="BB292" s="324"/>
      <c r="BC292" s="324"/>
      <c r="BD292" s="324"/>
      <c r="BE292" s="324"/>
      <c r="BF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A293" s="324"/>
      <c r="BB293" s="324"/>
      <c r="BC293" s="324"/>
      <c r="BD293" s="324"/>
      <c r="BE293" s="324"/>
      <c r="BF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A294" s="324"/>
      <c r="BB294" s="324"/>
      <c r="BC294" s="324"/>
      <c r="BD294" s="324"/>
      <c r="BE294" s="324"/>
      <c r="BF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A295" s="324"/>
      <c r="BB295" s="324"/>
      <c r="BC295" s="324"/>
      <c r="BD295" s="324"/>
      <c r="BE295" s="324"/>
      <c r="BF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A296" s="324"/>
      <c r="BB296" s="324"/>
      <c r="BC296" s="324"/>
      <c r="BD296" s="324"/>
      <c r="BE296" s="324"/>
      <c r="BF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A297" s="324"/>
      <c r="BB297" s="324"/>
      <c r="BC297" s="324"/>
      <c r="BD297" s="324"/>
      <c r="BE297" s="324"/>
      <c r="BF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A298" s="324"/>
      <c r="BB298" s="324"/>
      <c r="BC298" s="324"/>
      <c r="BD298" s="324"/>
      <c r="BE298" s="324"/>
      <c r="BF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A299" s="324"/>
      <c r="BB299" s="324"/>
      <c r="BC299" s="324"/>
      <c r="BD299" s="324"/>
      <c r="BE299" s="324"/>
      <c r="BF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A300" s="324"/>
      <c r="BB300" s="324"/>
      <c r="BC300" s="324"/>
      <c r="BD300" s="324"/>
      <c r="BE300" s="324"/>
      <c r="BF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A301" s="324"/>
      <c r="BB301" s="324"/>
      <c r="BC301" s="324"/>
      <c r="BD301" s="324"/>
      <c r="BE301" s="324"/>
      <c r="BF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A302" s="324"/>
      <c r="BB302" s="324"/>
      <c r="BC302" s="324"/>
      <c r="BD302" s="324"/>
      <c r="BE302" s="324"/>
      <c r="BF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A303" s="324"/>
      <c r="BB303" s="324"/>
      <c r="BC303" s="324"/>
      <c r="BD303" s="324"/>
      <c r="BE303" s="324"/>
      <c r="BF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A304" s="324"/>
      <c r="BB304" s="324"/>
      <c r="BC304" s="324"/>
      <c r="BD304" s="324"/>
      <c r="BE304" s="324"/>
      <c r="BF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A305" s="324"/>
      <c r="BB305" s="324"/>
      <c r="BC305" s="324"/>
      <c r="BD305" s="324"/>
      <c r="BE305" s="324"/>
      <c r="BF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A306" s="324"/>
      <c r="BB306" s="324"/>
      <c r="BC306" s="324"/>
      <c r="BD306" s="324"/>
      <c r="BE306" s="324"/>
      <c r="BF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A307" s="324"/>
      <c r="BB307" s="324"/>
      <c r="BC307" s="324"/>
      <c r="BD307" s="324"/>
      <c r="BE307" s="324"/>
      <c r="BF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A308" s="324"/>
      <c r="BB308" s="324"/>
      <c r="BC308" s="324"/>
      <c r="BD308" s="324"/>
      <c r="BE308" s="324"/>
      <c r="BF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A309" s="324"/>
      <c r="BB309" s="324"/>
      <c r="BC309" s="324"/>
      <c r="BD309" s="324"/>
      <c r="BE309" s="324"/>
      <c r="BF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A310" s="324"/>
      <c r="BB310" s="324"/>
      <c r="BC310" s="324"/>
      <c r="BD310" s="324"/>
      <c r="BE310" s="324"/>
      <c r="BF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A311" s="324"/>
      <c r="BB311" s="324"/>
      <c r="BC311" s="324"/>
      <c r="BD311" s="324"/>
      <c r="BE311" s="324"/>
      <c r="BF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A312" s="324"/>
      <c r="BB312" s="324"/>
      <c r="BC312" s="324"/>
      <c r="BD312" s="324"/>
      <c r="BE312" s="324"/>
      <c r="BF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A313" s="324"/>
      <c r="BB313" s="324"/>
      <c r="BC313" s="324"/>
      <c r="BD313" s="324"/>
      <c r="BE313" s="324"/>
      <c r="BF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A314" s="324"/>
      <c r="BB314" s="324"/>
      <c r="BC314" s="324"/>
      <c r="BD314" s="324"/>
      <c r="BE314" s="324"/>
      <c r="BF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A315" s="324"/>
      <c r="BB315" s="324"/>
      <c r="BC315" s="324"/>
      <c r="BD315" s="324"/>
      <c r="BE315" s="324"/>
      <c r="BF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A316" s="324"/>
      <c r="BB316" s="324"/>
      <c r="BC316" s="324"/>
      <c r="BD316" s="324"/>
      <c r="BE316" s="324"/>
      <c r="BF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A317" s="324"/>
      <c r="BB317" s="324"/>
      <c r="BC317" s="324"/>
      <c r="BD317" s="324"/>
      <c r="BE317" s="324"/>
      <c r="BF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A318" s="324"/>
      <c r="BB318" s="324"/>
      <c r="BC318" s="324"/>
      <c r="BD318" s="324"/>
      <c r="BE318" s="324"/>
      <c r="BF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A319" s="324"/>
      <c r="BB319" s="324"/>
      <c r="BC319" s="324"/>
      <c r="BD319" s="324"/>
      <c r="BE319" s="324"/>
      <c r="BF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A320" s="324"/>
      <c r="BB320" s="324"/>
      <c r="BC320" s="324"/>
      <c r="BD320" s="324"/>
      <c r="BE320" s="324"/>
      <c r="BF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A321" s="324"/>
      <c r="BB321" s="324"/>
      <c r="BC321" s="324"/>
      <c r="BD321" s="324"/>
      <c r="BE321" s="324"/>
      <c r="BF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A322" s="324"/>
      <c r="BB322" s="324"/>
      <c r="BC322" s="324"/>
      <c r="BD322" s="324"/>
      <c r="BE322" s="324"/>
      <c r="BF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A323" s="324"/>
      <c r="BB323" s="324"/>
      <c r="BC323" s="324"/>
      <c r="BD323" s="324"/>
      <c r="BE323" s="324"/>
      <c r="BF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A324" s="324"/>
      <c r="BB324" s="324"/>
      <c r="BC324" s="324"/>
      <c r="BD324" s="324"/>
      <c r="BE324" s="324"/>
      <c r="BF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A325" s="324"/>
      <c r="BB325" s="324"/>
      <c r="BC325" s="324"/>
      <c r="BD325" s="324"/>
      <c r="BE325" s="324"/>
      <c r="BF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A326" s="324"/>
      <c r="BB326" s="324"/>
      <c r="BC326" s="324"/>
      <c r="BD326" s="324"/>
      <c r="BE326" s="324"/>
      <c r="BF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A327" s="324"/>
      <c r="BB327" s="324"/>
      <c r="BC327" s="324"/>
      <c r="BD327" s="324"/>
      <c r="BE327" s="324"/>
      <c r="BF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A328" s="324"/>
      <c r="BB328" s="324"/>
      <c r="BC328" s="324"/>
      <c r="BD328" s="324"/>
      <c r="BE328" s="324"/>
      <c r="BF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A329" s="324"/>
      <c r="BB329" s="324"/>
      <c r="BC329" s="324"/>
      <c r="BD329" s="324"/>
      <c r="BE329" s="324"/>
      <c r="BF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A330" s="324"/>
      <c r="BB330" s="324"/>
      <c r="BC330" s="324"/>
      <c r="BD330" s="324"/>
      <c r="BE330" s="324"/>
      <c r="BF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A331" s="324"/>
      <c r="BB331" s="324"/>
      <c r="BC331" s="324"/>
      <c r="BD331" s="324"/>
      <c r="BE331" s="324"/>
      <c r="BF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A332" s="324"/>
      <c r="BB332" s="324"/>
      <c r="BC332" s="324"/>
      <c r="BD332" s="324"/>
      <c r="BE332" s="324"/>
      <c r="BF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A333" s="324"/>
      <c r="BB333" s="324"/>
      <c r="BC333" s="324"/>
      <c r="BD333" s="324"/>
      <c r="BE333" s="324"/>
      <c r="BF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A334" s="324"/>
      <c r="BB334" s="324"/>
      <c r="BC334" s="324"/>
      <c r="BD334" s="324"/>
      <c r="BE334" s="324"/>
      <c r="BF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A335" s="324"/>
      <c r="BB335" s="324"/>
      <c r="BC335" s="324"/>
      <c r="BD335" s="324"/>
      <c r="BE335" s="324"/>
      <c r="BF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A336" s="324"/>
      <c r="BB336" s="324"/>
      <c r="BC336" s="324"/>
      <c r="BD336" s="324"/>
      <c r="BE336" s="324"/>
      <c r="BF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A337" s="324"/>
      <c r="BB337" s="324"/>
      <c r="BC337" s="324"/>
      <c r="BD337" s="324"/>
      <c r="BE337" s="324"/>
      <c r="BF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A338" s="324"/>
      <c r="BB338" s="324"/>
      <c r="BC338" s="324"/>
      <c r="BD338" s="324"/>
      <c r="BE338" s="324"/>
      <c r="BF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A339" s="324"/>
      <c r="BB339" s="324"/>
      <c r="BC339" s="324"/>
      <c r="BD339" s="324"/>
      <c r="BE339" s="324"/>
      <c r="BF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A340" s="324"/>
      <c r="BB340" s="324"/>
      <c r="BC340" s="324"/>
      <c r="BD340" s="324"/>
      <c r="BE340" s="324"/>
      <c r="BF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A341" s="324"/>
      <c r="BB341" s="324"/>
      <c r="BC341" s="324"/>
      <c r="BD341" s="324"/>
      <c r="BE341" s="324"/>
      <c r="BF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A342" s="324"/>
      <c r="BB342" s="324"/>
      <c r="BC342" s="324"/>
      <c r="BD342" s="324"/>
      <c r="BE342" s="324"/>
      <c r="BF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A343" s="324"/>
      <c r="BB343" s="324"/>
      <c r="BC343" s="324"/>
      <c r="BD343" s="324"/>
      <c r="BE343" s="324"/>
      <c r="BF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A344" s="324"/>
      <c r="BB344" s="324"/>
      <c r="BC344" s="324"/>
      <c r="BD344" s="324"/>
      <c r="BE344" s="324"/>
      <c r="BF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A345" s="324"/>
      <c r="BB345" s="324"/>
      <c r="BC345" s="324"/>
      <c r="BD345" s="324"/>
      <c r="BE345" s="324"/>
      <c r="BF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A346" s="324"/>
      <c r="BB346" s="324"/>
      <c r="BC346" s="324"/>
      <c r="BD346" s="324"/>
      <c r="BE346" s="324"/>
      <c r="BF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A347" s="324"/>
      <c r="BB347" s="324"/>
      <c r="BC347" s="324"/>
      <c r="BD347" s="324"/>
      <c r="BE347" s="324"/>
      <c r="BF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A348" s="324"/>
      <c r="BB348" s="324"/>
      <c r="BC348" s="324"/>
      <c r="BD348" s="324"/>
      <c r="BE348" s="324"/>
      <c r="BF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A349" s="324"/>
      <c r="BB349" s="324"/>
      <c r="BC349" s="324"/>
      <c r="BD349" s="324"/>
      <c r="BE349" s="324"/>
      <c r="BF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A350" s="324"/>
      <c r="BB350" s="324"/>
      <c r="BC350" s="324"/>
      <c r="BD350" s="324"/>
      <c r="BE350" s="324"/>
      <c r="BF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A351" s="324"/>
      <c r="BB351" s="324"/>
      <c r="BC351" s="324"/>
      <c r="BD351" s="324"/>
      <c r="BE351" s="324"/>
      <c r="BF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A352" s="324"/>
      <c r="BB352" s="324"/>
      <c r="BC352" s="324"/>
      <c r="BD352" s="324"/>
      <c r="BE352" s="324"/>
      <c r="BF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A353" s="324"/>
      <c r="BB353" s="324"/>
      <c r="BC353" s="324"/>
      <c r="BD353" s="324"/>
      <c r="BE353" s="324"/>
      <c r="BF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A354" s="324"/>
      <c r="BB354" s="324"/>
      <c r="BC354" s="324"/>
      <c r="BD354" s="324"/>
      <c r="BE354" s="324"/>
      <c r="BF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A355" s="324"/>
      <c r="BB355" s="324"/>
      <c r="BC355" s="324"/>
      <c r="BD355" s="324"/>
      <c r="BE355" s="324"/>
      <c r="BF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A356" s="324"/>
      <c r="BB356" s="324"/>
      <c r="BC356" s="324"/>
      <c r="BD356" s="324"/>
      <c r="BE356" s="324"/>
      <c r="BF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A357" s="324"/>
      <c r="BB357" s="324"/>
      <c r="BC357" s="324"/>
      <c r="BD357" s="324"/>
      <c r="BE357" s="324"/>
      <c r="BF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A358" s="324"/>
      <c r="BB358" s="324"/>
      <c r="BC358" s="324"/>
      <c r="BD358" s="324"/>
      <c r="BE358" s="324"/>
      <c r="BF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A359" s="324"/>
      <c r="BB359" s="324"/>
      <c r="BC359" s="324"/>
      <c r="BD359" s="324"/>
      <c r="BE359" s="324"/>
      <c r="BF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A360" s="324"/>
      <c r="BB360" s="324"/>
      <c r="BC360" s="324"/>
      <c r="BD360" s="324"/>
      <c r="BE360" s="324"/>
      <c r="BF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A361" s="324"/>
      <c r="BB361" s="324"/>
      <c r="BC361" s="324"/>
      <c r="BD361" s="324"/>
      <c r="BE361" s="324"/>
      <c r="BF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A362" s="324"/>
      <c r="BB362" s="324"/>
      <c r="BC362" s="324"/>
      <c r="BD362" s="324"/>
      <c r="BE362" s="324"/>
      <c r="BF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A363" s="324"/>
      <c r="BB363" s="324"/>
      <c r="BC363" s="324"/>
      <c r="BD363" s="324"/>
      <c r="BE363" s="324"/>
      <c r="BF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A364" s="324"/>
      <c r="BB364" s="324"/>
      <c r="BC364" s="324"/>
      <c r="BD364" s="324"/>
      <c r="BE364" s="324"/>
      <c r="BF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A365" s="324"/>
      <c r="BB365" s="324"/>
      <c r="BC365" s="324"/>
      <c r="BD365" s="324"/>
      <c r="BE365" s="324"/>
      <c r="BF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A366" s="324"/>
      <c r="BB366" s="324"/>
      <c r="BC366" s="324"/>
      <c r="BD366" s="324"/>
      <c r="BE366" s="324"/>
      <c r="BF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A367" s="324"/>
      <c r="BB367" s="324"/>
      <c r="BC367" s="324"/>
      <c r="BD367" s="324"/>
      <c r="BE367" s="324"/>
      <c r="BF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A368" s="324"/>
      <c r="BB368" s="324"/>
      <c r="BC368" s="324"/>
      <c r="BD368" s="324"/>
      <c r="BE368" s="324"/>
      <c r="BF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A369" s="324"/>
      <c r="BB369" s="324"/>
      <c r="BC369" s="324"/>
      <c r="BD369" s="324"/>
      <c r="BE369" s="324"/>
      <c r="BF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A370" s="324"/>
      <c r="BB370" s="324"/>
      <c r="BC370" s="324"/>
      <c r="BD370" s="324"/>
      <c r="BE370" s="324"/>
      <c r="BF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A371" s="324"/>
      <c r="BB371" s="324"/>
      <c r="BC371" s="324"/>
      <c r="BD371" s="324"/>
      <c r="BE371" s="324"/>
      <c r="BF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A372" s="324"/>
      <c r="BB372" s="324"/>
      <c r="BC372" s="324"/>
      <c r="BD372" s="324"/>
      <c r="BE372" s="324"/>
      <c r="BF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A373" s="324"/>
      <c r="BB373" s="324"/>
      <c r="BC373" s="324"/>
      <c r="BD373" s="324"/>
      <c r="BE373" s="324"/>
      <c r="BF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A374" s="324"/>
      <c r="BB374" s="324"/>
      <c r="BC374" s="324"/>
      <c r="BD374" s="324"/>
      <c r="BE374" s="324"/>
      <c r="BF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A375" s="324"/>
      <c r="BB375" s="324"/>
      <c r="BC375" s="324"/>
      <c r="BD375" s="324"/>
      <c r="BE375" s="324"/>
      <c r="BF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A376" s="324"/>
      <c r="BB376" s="324"/>
      <c r="BC376" s="324"/>
      <c r="BD376" s="324"/>
      <c r="BE376" s="324"/>
      <c r="BF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A377" s="324"/>
      <c r="BB377" s="324"/>
      <c r="BC377" s="324"/>
      <c r="BD377" s="324"/>
      <c r="BE377" s="324"/>
      <c r="BF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A378" s="324"/>
      <c r="BB378" s="324"/>
      <c r="BC378" s="324"/>
      <c r="BD378" s="324"/>
      <c r="BE378" s="324"/>
      <c r="BF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A379" s="324"/>
      <c r="BB379" s="324"/>
      <c r="BC379" s="324"/>
      <c r="BD379" s="324"/>
      <c r="BE379" s="324"/>
      <c r="BF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A380" s="324"/>
      <c r="BB380" s="324"/>
      <c r="BC380" s="324"/>
      <c r="BD380" s="324"/>
      <c r="BE380" s="324"/>
      <c r="BF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A381" s="324"/>
      <c r="BB381" s="324"/>
      <c r="BC381" s="324"/>
      <c r="BD381" s="324"/>
      <c r="BE381" s="324"/>
      <c r="BF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A382" s="324"/>
      <c r="BB382" s="324"/>
      <c r="BC382" s="324"/>
      <c r="BD382" s="324"/>
      <c r="BE382" s="324"/>
      <c r="BF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A383" s="324"/>
      <c r="BB383" s="324"/>
      <c r="BC383" s="324"/>
      <c r="BD383" s="324"/>
      <c r="BE383" s="324"/>
      <c r="BF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A384" s="324"/>
      <c r="BB384" s="324"/>
      <c r="BC384" s="324"/>
      <c r="BD384" s="324"/>
      <c r="BE384" s="324"/>
      <c r="BF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A385" s="324"/>
      <c r="BB385" s="324"/>
      <c r="BC385" s="324"/>
      <c r="BD385" s="324"/>
      <c r="BE385" s="324"/>
      <c r="BF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A386" s="324"/>
      <c r="BB386" s="324"/>
      <c r="BC386" s="324"/>
      <c r="BD386" s="324"/>
      <c r="BE386" s="324"/>
      <c r="BF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A387" s="324"/>
      <c r="BB387" s="324"/>
      <c r="BC387" s="324"/>
      <c r="BD387" s="324"/>
      <c r="BE387" s="324"/>
      <c r="BF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A388" s="324"/>
      <c r="BB388" s="324"/>
      <c r="BC388" s="324"/>
      <c r="BD388" s="324"/>
      <c r="BE388" s="324"/>
      <c r="BF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A389" s="324"/>
      <c r="BB389" s="324"/>
      <c r="BC389" s="324"/>
      <c r="BD389" s="324"/>
      <c r="BE389" s="324"/>
      <c r="BF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A390" s="324"/>
      <c r="BB390" s="324"/>
      <c r="BC390" s="324"/>
      <c r="BD390" s="324"/>
      <c r="BE390" s="324"/>
      <c r="BF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A391" s="324"/>
      <c r="BB391" s="324"/>
      <c r="BC391" s="324"/>
      <c r="BD391" s="324"/>
      <c r="BE391" s="324"/>
      <c r="BF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A392" s="324"/>
      <c r="BB392" s="324"/>
      <c r="BC392" s="324"/>
      <c r="BD392" s="324"/>
      <c r="BE392" s="324"/>
      <c r="BF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A393" s="324"/>
      <c r="BB393" s="324"/>
      <c r="BC393" s="324"/>
      <c r="BD393" s="324"/>
      <c r="BE393" s="324"/>
      <c r="BF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A394" s="324"/>
      <c r="BB394" s="324"/>
      <c r="BC394" s="324"/>
      <c r="BD394" s="324"/>
      <c r="BE394" s="324"/>
      <c r="BF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A395" s="324"/>
      <c r="BB395" s="324"/>
      <c r="BC395" s="324"/>
      <c r="BD395" s="324"/>
      <c r="BE395" s="324"/>
      <c r="BF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A396" s="324"/>
      <c r="BB396" s="324"/>
      <c r="BC396" s="324"/>
      <c r="BD396" s="324"/>
      <c r="BE396" s="324"/>
      <c r="BF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A397" s="324"/>
      <c r="BB397" s="324"/>
      <c r="BC397" s="324"/>
      <c r="BD397" s="324"/>
      <c r="BE397" s="324"/>
      <c r="BF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A398" s="324"/>
      <c r="BB398" s="324"/>
      <c r="BC398" s="324"/>
      <c r="BD398" s="324"/>
      <c r="BE398" s="324"/>
      <c r="BF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A399" s="324"/>
      <c r="BB399" s="324"/>
      <c r="BC399" s="324"/>
      <c r="BD399" s="324"/>
      <c r="BE399" s="324"/>
      <c r="BF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A400" s="324"/>
      <c r="BB400" s="324"/>
      <c r="BC400" s="324"/>
      <c r="BD400" s="324"/>
      <c r="BE400" s="324"/>
      <c r="BF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A401" s="324"/>
      <c r="BB401" s="324"/>
      <c r="BC401" s="324"/>
      <c r="BD401" s="324"/>
      <c r="BE401" s="324"/>
      <c r="BF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A402" s="324"/>
      <c r="BB402" s="324"/>
      <c r="BC402" s="324"/>
      <c r="BD402" s="324"/>
      <c r="BE402" s="324"/>
      <c r="BF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A403" s="324"/>
      <c r="BB403" s="324"/>
      <c r="BC403" s="324"/>
      <c r="BD403" s="324"/>
      <c r="BE403" s="324"/>
      <c r="BF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A404" s="324"/>
      <c r="BB404" s="324"/>
      <c r="BC404" s="324"/>
      <c r="BD404" s="324"/>
      <c r="BE404" s="324"/>
      <c r="BF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A405" s="324"/>
      <c r="BB405" s="324"/>
      <c r="BC405" s="324"/>
      <c r="BD405" s="324"/>
      <c r="BE405" s="324"/>
      <c r="BF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A406" s="324"/>
      <c r="BB406" s="324"/>
      <c r="BC406" s="324"/>
      <c r="BD406" s="324"/>
      <c r="BE406" s="324"/>
      <c r="BF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A407" s="324"/>
      <c r="BB407" s="324"/>
      <c r="BC407" s="324"/>
      <c r="BD407" s="324"/>
      <c r="BE407" s="324"/>
      <c r="BF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A408" s="324"/>
      <c r="BB408" s="324"/>
      <c r="BC408" s="324"/>
      <c r="BD408" s="324"/>
      <c r="BE408" s="324"/>
      <c r="BF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A409" s="324"/>
      <c r="BB409" s="324"/>
      <c r="BC409" s="324"/>
      <c r="BD409" s="324"/>
      <c r="BE409" s="324"/>
      <c r="BF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A410" s="324"/>
      <c r="BB410" s="324"/>
      <c r="BC410" s="324"/>
      <c r="BD410" s="324"/>
      <c r="BE410" s="324"/>
      <c r="BF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A411" s="324"/>
      <c r="BB411" s="324"/>
      <c r="BC411" s="324"/>
      <c r="BD411" s="324"/>
      <c r="BE411" s="324"/>
      <c r="BF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A412" s="324"/>
      <c r="BB412" s="324"/>
      <c r="BC412" s="324"/>
      <c r="BD412" s="324"/>
      <c r="BE412" s="324"/>
      <c r="BF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A413" s="324"/>
      <c r="BB413" s="324"/>
      <c r="BC413" s="324"/>
      <c r="BD413" s="324"/>
      <c r="BE413" s="324"/>
      <c r="BF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A414" s="324"/>
      <c r="BB414" s="324"/>
      <c r="BC414" s="324"/>
      <c r="BD414" s="324"/>
      <c r="BE414" s="324"/>
      <c r="BF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A415" s="324"/>
      <c r="BB415" s="324"/>
      <c r="BC415" s="324"/>
      <c r="BD415" s="324"/>
      <c r="BE415" s="324"/>
      <c r="BF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A416" s="324"/>
      <c r="BB416" s="324"/>
      <c r="BC416" s="324"/>
      <c r="BD416" s="324"/>
      <c r="BE416" s="324"/>
      <c r="BF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A417" s="324"/>
      <c r="BB417" s="324"/>
      <c r="BC417" s="324"/>
      <c r="BD417" s="324"/>
      <c r="BE417" s="324"/>
      <c r="BF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A418" s="324"/>
      <c r="BB418" s="324"/>
      <c r="BC418" s="324"/>
      <c r="BD418" s="324"/>
      <c r="BE418" s="324"/>
      <c r="BF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A419" s="324"/>
      <c r="BB419" s="324"/>
      <c r="BC419" s="324"/>
      <c r="BD419" s="324"/>
      <c r="BE419" s="324"/>
      <c r="BF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A420" s="324"/>
      <c r="BB420" s="324"/>
      <c r="BC420" s="324"/>
      <c r="BD420" s="324"/>
      <c r="BE420" s="324"/>
      <c r="BF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A421" s="324"/>
      <c r="BB421" s="324"/>
      <c r="BC421" s="324"/>
      <c r="BD421" s="324"/>
      <c r="BE421" s="324"/>
      <c r="BF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A422" s="324"/>
      <c r="BB422" s="324"/>
      <c r="BC422" s="324"/>
      <c r="BD422" s="324"/>
      <c r="BE422" s="324"/>
      <c r="BF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A423" s="324"/>
      <c r="BB423" s="324"/>
      <c r="BC423" s="324"/>
      <c r="BD423" s="324"/>
      <c r="BE423" s="324"/>
      <c r="BF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A424" s="324"/>
      <c r="BB424" s="324"/>
      <c r="BC424" s="324"/>
      <c r="BD424" s="324"/>
      <c r="BE424" s="324"/>
      <c r="BF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A425" s="324"/>
      <c r="BB425" s="324"/>
      <c r="BC425" s="324"/>
      <c r="BD425" s="324"/>
      <c r="BE425" s="324"/>
      <c r="BF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A426" s="324"/>
      <c r="BB426" s="324"/>
      <c r="BC426" s="324"/>
      <c r="BD426" s="324"/>
      <c r="BE426" s="324"/>
      <c r="BF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A427" s="324"/>
      <c r="BB427" s="324"/>
      <c r="BC427" s="324"/>
      <c r="BD427" s="324"/>
      <c r="BE427" s="324"/>
      <c r="BF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A428" s="324"/>
      <c r="BB428" s="324"/>
      <c r="BC428" s="324"/>
      <c r="BD428" s="324"/>
      <c r="BE428" s="324"/>
      <c r="BF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A429" s="324"/>
      <c r="BB429" s="324"/>
      <c r="BC429" s="324"/>
      <c r="BD429" s="324"/>
      <c r="BE429" s="324"/>
      <c r="BF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A430" s="324"/>
      <c r="BB430" s="324"/>
      <c r="BC430" s="324"/>
      <c r="BD430" s="324"/>
      <c r="BE430" s="324"/>
      <c r="BF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A431" s="324"/>
      <c r="BB431" s="324"/>
      <c r="BC431" s="324"/>
      <c r="BD431" s="324"/>
      <c r="BE431" s="324"/>
      <c r="BF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A432" s="324"/>
      <c r="BB432" s="324"/>
      <c r="BC432" s="324"/>
      <c r="BD432" s="324"/>
      <c r="BE432" s="324"/>
      <c r="BF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A433" s="324"/>
      <c r="BB433" s="324"/>
      <c r="BC433" s="324"/>
      <c r="BD433" s="324"/>
      <c r="BE433" s="324"/>
      <c r="BF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A434" s="324"/>
      <c r="BB434" s="324"/>
      <c r="BC434" s="324"/>
      <c r="BD434" s="324"/>
      <c r="BE434" s="324"/>
      <c r="BF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A435" s="324"/>
      <c r="BB435" s="324"/>
      <c r="BC435" s="324"/>
      <c r="BD435" s="324"/>
      <c r="BE435" s="324"/>
      <c r="BF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A436" s="324"/>
      <c r="BB436" s="324"/>
      <c r="BC436" s="324"/>
      <c r="BD436" s="324"/>
      <c r="BE436" s="324"/>
      <c r="BF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A437" s="324"/>
      <c r="BB437" s="324"/>
      <c r="BC437" s="324"/>
      <c r="BD437" s="324"/>
      <c r="BE437" s="324"/>
      <c r="BF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A438" s="324"/>
      <c r="BB438" s="324"/>
      <c r="BC438" s="324"/>
      <c r="BD438" s="324"/>
      <c r="BE438" s="324"/>
      <c r="BF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A439" s="324"/>
      <c r="BB439" s="324"/>
      <c r="BC439" s="324"/>
      <c r="BD439" s="324"/>
      <c r="BE439" s="324"/>
      <c r="BF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A440" s="324"/>
      <c r="BB440" s="324"/>
      <c r="BC440" s="324"/>
      <c r="BD440" s="324"/>
      <c r="BE440" s="324"/>
      <c r="BF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A441" s="324"/>
      <c r="BB441" s="324"/>
      <c r="BC441" s="324"/>
      <c r="BD441" s="324"/>
      <c r="BE441" s="324"/>
      <c r="BF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A442" s="324"/>
      <c r="BB442" s="324"/>
      <c r="BC442" s="324"/>
      <c r="BD442" s="324"/>
      <c r="BE442" s="324"/>
      <c r="BF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A443" s="324"/>
      <c r="BB443" s="324"/>
      <c r="BC443" s="324"/>
      <c r="BD443" s="324"/>
      <c r="BE443" s="324"/>
      <c r="BF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A444" s="324"/>
      <c r="BB444" s="324"/>
      <c r="BC444" s="324"/>
      <c r="BD444" s="324"/>
      <c r="BE444" s="324"/>
      <c r="BF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A445" s="324"/>
      <c r="BB445" s="324"/>
      <c r="BC445" s="324"/>
      <c r="BD445" s="324"/>
      <c r="BE445" s="324"/>
      <c r="BF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A446" s="324"/>
      <c r="BB446" s="324"/>
      <c r="BC446" s="324"/>
      <c r="BD446" s="324"/>
      <c r="BE446" s="324"/>
      <c r="BF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A447" s="324"/>
      <c r="BB447" s="324"/>
      <c r="BC447" s="324"/>
      <c r="BD447" s="324"/>
      <c r="BE447" s="324"/>
      <c r="BF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A448" s="324"/>
      <c r="BB448" s="324"/>
      <c r="BC448" s="324"/>
      <c r="BD448" s="324"/>
      <c r="BE448" s="324"/>
      <c r="BF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A449" s="324"/>
      <c r="BB449" s="324"/>
      <c r="BC449" s="324"/>
      <c r="BD449" s="324"/>
      <c r="BE449" s="324"/>
      <c r="BF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A450" s="324"/>
      <c r="BB450" s="324"/>
      <c r="BC450" s="324"/>
      <c r="BD450" s="324"/>
      <c r="BE450" s="324"/>
      <c r="BF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A451" s="324"/>
      <c r="BB451" s="324"/>
      <c r="BC451" s="324"/>
      <c r="BD451" s="324"/>
      <c r="BE451" s="324"/>
      <c r="BF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A452" s="324"/>
      <c r="BB452" s="324"/>
      <c r="BC452" s="324"/>
      <c r="BD452" s="324"/>
      <c r="BE452" s="324"/>
      <c r="BF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A453" s="324"/>
      <c r="BB453" s="324"/>
      <c r="BC453" s="324"/>
      <c r="BD453" s="324"/>
      <c r="BE453" s="324"/>
      <c r="BF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A454" s="324"/>
      <c r="BB454" s="324"/>
      <c r="BC454" s="324"/>
      <c r="BD454" s="324"/>
      <c r="BE454" s="324"/>
      <c r="BF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A455" s="324"/>
      <c r="BB455" s="324"/>
      <c r="BC455" s="324"/>
      <c r="BD455" s="324"/>
      <c r="BE455" s="324"/>
      <c r="BF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A456" s="324"/>
      <c r="BB456" s="324"/>
      <c r="BC456" s="324"/>
      <c r="BD456" s="324"/>
      <c r="BE456" s="324"/>
      <c r="BF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A457" s="324"/>
      <c r="BB457" s="324"/>
      <c r="BC457" s="324"/>
      <c r="BD457" s="324"/>
      <c r="BE457" s="324"/>
      <c r="BF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A458" s="324"/>
      <c r="BB458" s="324"/>
      <c r="BC458" s="324"/>
      <c r="BD458" s="324"/>
      <c r="BE458" s="324"/>
      <c r="BF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A459" s="324"/>
      <c r="BB459" s="324"/>
      <c r="BC459" s="324"/>
      <c r="BD459" s="324"/>
      <c r="BE459" s="324"/>
      <c r="BF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A460" s="324"/>
      <c r="BB460" s="324"/>
      <c r="BC460" s="324"/>
      <c r="BD460" s="324"/>
      <c r="BE460" s="324"/>
      <c r="BF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A461" s="324"/>
      <c r="BB461" s="324"/>
      <c r="BC461" s="324"/>
      <c r="BD461" s="324"/>
      <c r="BE461" s="324"/>
      <c r="BF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A462" s="324"/>
      <c r="BB462" s="324"/>
      <c r="BC462" s="324"/>
      <c r="BD462" s="324"/>
      <c r="BE462" s="324"/>
      <c r="BF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A463" s="324"/>
      <c r="BB463" s="324"/>
      <c r="BC463" s="324"/>
      <c r="BD463" s="324"/>
      <c r="BE463" s="324"/>
      <c r="BF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A464" s="324"/>
      <c r="BB464" s="324"/>
      <c r="BC464" s="324"/>
      <c r="BD464" s="324"/>
      <c r="BE464" s="324"/>
      <c r="BF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A465" s="324"/>
      <c r="BB465" s="324"/>
      <c r="BC465" s="324"/>
      <c r="BD465" s="324"/>
      <c r="BE465" s="324"/>
      <c r="BF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A466" s="324"/>
      <c r="BB466" s="324"/>
      <c r="BC466" s="324"/>
      <c r="BD466" s="324"/>
      <c r="BE466" s="324"/>
      <c r="BF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A467" s="324"/>
      <c r="BB467" s="324"/>
      <c r="BC467" s="324"/>
      <c r="BD467" s="324"/>
      <c r="BE467" s="324"/>
      <c r="BF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A468" s="324"/>
      <c r="BB468" s="324"/>
      <c r="BC468" s="324"/>
      <c r="BD468" s="324"/>
      <c r="BE468" s="324"/>
      <c r="BF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A469" s="324"/>
      <c r="BB469" s="324"/>
      <c r="BC469" s="324"/>
      <c r="BD469" s="324"/>
      <c r="BE469" s="324"/>
      <c r="BF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A470" s="324"/>
      <c r="BB470" s="324"/>
      <c r="BC470" s="324"/>
      <c r="BD470" s="324"/>
      <c r="BE470" s="324"/>
      <c r="BF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A471" s="324"/>
      <c r="BB471" s="324"/>
      <c r="BC471" s="324"/>
      <c r="BD471" s="324"/>
      <c r="BE471" s="324"/>
      <c r="BF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A472" s="324"/>
      <c r="BB472" s="324"/>
      <c r="BC472" s="324"/>
      <c r="BD472" s="324"/>
      <c r="BE472" s="324"/>
      <c r="BF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A473" s="324"/>
      <c r="BB473" s="324"/>
      <c r="BC473" s="324"/>
      <c r="BD473" s="324"/>
      <c r="BE473" s="324"/>
      <c r="BF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A474" s="324"/>
      <c r="BB474" s="324"/>
      <c r="BC474" s="324"/>
      <c r="BD474" s="324"/>
      <c r="BE474" s="324"/>
      <c r="BF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A475" s="324"/>
      <c r="BB475" s="324"/>
      <c r="BC475" s="324"/>
      <c r="BD475" s="324"/>
      <c r="BE475" s="324"/>
      <c r="BF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A476" s="324"/>
      <c r="BB476" s="324"/>
      <c r="BC476" s="324"/>
      <c r="BD476" s="324"/>
      <c r="BE476" s="324"/>
      <c r="BF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A477" s="324"/>
      <c r="BB477" s="324"/>
      <c r="BC477" s="324"/>
      <c r="BD477" s="324"/>
      <c r="BE477" s="324"/>
      <c r="BF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A478" s="324"/>
      <c r="BB478" s="324"/>
      <c r="BC478" s="324"/>
      <c r="BD478" s="324"/>
      <c r="BE478" s="324"/>
      <c r="BF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A479" s="324"/>
      <c r="BB479" s="324"/>
      <c r="BC479" s="324"/>
      <c r="BD479" s="324"/>
      <c r="BE479" s="324"/>
      <c r="BF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A480" s="324"/>
      <c r="BB480" s="324"/>
      <c r="BC480" s="324"/>
      <c r="BD480" s="324"/>
      <c r="BE480" s="324"/>
      <c r="BF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A481" s="324"/>
      <c r="BB481" s="324"/>
      <c r="BC481" s="324"/>
      <c r="BD481" s="324"/>
      <c r="BE481" s="324"/>
      <c r="BF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A482" s="324"/>
      <c r="BB482" s="324"/>
      <c r="BC482" s="324"/>
      <c r="BD482" s="324"/>
      <c r="BE482" s="324"/>
      <c r="BF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A483" s="324"/>
      <c r="BB483" s="324"/>
      <c r="BC483" s="324"/>
      <c r="BD483" s="324"/>
      <c r="BE483" s="324"/>
      <c r="BF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A484" s="324"/>
      <c r="BB484" s="324"/>
      <c r="BC484" s="324"/>
      <c r="BD484" s="324"/>
      <c r="BE484" s="324"/>
      <c r="BF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A485" s="324"/>
      <c r="BB485" s="324"/>
      <c r="BC485" s="324"/>
      <c r="BD485" s="324"/>
      <c r="BE485" s="324"/>
      <c r="BF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A486" s="324"/>
      <c r="BB486" s="324"/>
      <c r="BC486" s="324"/>
      <c r="BD486" s="324"/>
      <c r="BE486" s="324"/>
      <c r="BF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A487" s="324"/>
      <c r="BB487" s="324"/>
      <c r="BC487" s="324"/>
      <c r="BD487" s="324"/>
      <c r="BE487" s="324"/>
      <c r="BF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A488" s="324"/>
      <c r="BB488" s="324"/>
      <c r="BC488" s="324"/>
      <c r="BD488" s="324"/>
      <c r="BE488" s="324"/>
      <c r="BF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A489" s="324"/>
      <c r="BB489" s="324"/>
      <c r="BC489" s="324"/>
      <c r="BD489" s="324"/>
      <c r="BE489" s="324"/>
      <c r="BF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A490" s="324"/>
      <c r="BB490" s="324"/>
      <c r="BC490" s="324"/>
      <c r="BD490" s="324"/>
      <c r="BE490" s="324"/>
      <c r="BF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A491" s="324"/>
      <c r="BB491" s="324"/>
      <c r="BC491" s="324"/>
      <c r="BD491" s="324"/>
      <c r="BE491" s="324"/>
      <c r="BF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A492" s="324"/>
      <c r="BB492" s="324"/>
      <c r="BC492" s="324"/>
      <c r="BD492" s="324"/>
      <c r="BE492" s="324"/>
      <c r="BF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A493" s="324"/>
      <c r="BB493" s="324"/>
      <c r="BC493" s="324"/>
      <c r="BD493" s="324"/>
      <c r="BE493" s="324"/>
      <c r="BF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A494" s="324"/>
      <c r="BB494" s="324"/>
      <c r="BC494" s="324"/>
      <c r="BD494" s="324"/>
      <c r="BE494" s="324"/>
      <c r="BF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A495" s="324"/>
      <c r="BB495" s="324"/>
      <c r="BC495" s="324"/>
      <c r="BD495" s="324"/>
      <c r="BE495" s="324"/>
      <c r="BF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A496" s="324"/>
      <c r="BB496" s="324"/>
      <c r="BC496" s="324"/>
      <c r="BD496" s="324"/>
      <c r="BE496" s="324"/>
      <c r="BF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A497" s="324"/>
      <c r="BB497" s="324"/>
      <c r="BC497" s="324"/>
      <c r="BD497" s="324"/>
      <c r="BE497" s="324"/>
      <c r="BF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A498" s="324"/>
      <c r="BB498" s="324"/>
      <c r="BC498" s="324"/>
      <c r="BD498" s="324"/>
      <c r="BE498" s="324"/>
      <c r="BF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A499" s="324"/>
      <c r="BB499" s="324"/>
      <c r="BC499" s="324"/>
      <c r="BD499" s="324"/>
      <c r="BE499" s="324"/>
      <c r="BF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A500" s="324"/>
      <c r="BB500" s="324"/>
      <c r="BC500" s="324"/>
      <c r="BD500" s="324"/>
      <c r="BE500" s="324"/>
      <c r="BF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A501" s="324"/>
      <c r="BB501" s="324"/>
      <c r="BC501" s="324"/>
      <c r="BD501" s="324"/>
      <c r="BE501" s="324"/>
      <c r="BF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A502" s="324"/>
      <c r="BB502" s="324"/>
      <c r="BC502" s="324"/>
      <c r="BD502" s="324"/>
      <c r="BE502" s="324"/>
      <c r="BF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A503" s="324"/>
      <c r="BB503" s="324"/>
      <c r="BC503" s="324"/>
      <c r="BD503" s="324"/>
      <c r="BE503" s="324"/>
      <c r="BF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A504" s="324"/>
      <c r="BB504" s="324"/>
      <c r="BC504" s="324"/>
      <c r="BD504" s="324"/>
      <c r="BE504" s="324"/>
      <c r="BF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A505" s="324"/>
      <c r="BB505" s="324"/>
      <c r="BC505" s="324"/>
      <c r="BD505" s="324"/>
      <c r="BE505" s="324"/>
      <c r="BF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A506" s="324"/>
      <c r="BB506" s="324"/>
      <c r="BC506" s="324"/>
      <c r="BD506" s="324"/>
      <c r="BE506" s="324"/>
      <c r="BF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A507" s="324"/>
      <c r="BB507" s="324"/>
      <c r="BC507" s="324"/>
      <c r="BD507" s="324"/>
      <c r="BE507" s="324"/>
      <c r="BF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A508" s="324"/>
      <c r="BB508" s="324"/>
      <c r="BC508" s="324"/>
      <c r="BD508" s="324"/>
      <c r="BE508" s="324"/>
      <c r="BF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A509" s="324"/>
      <c r="BB509" s="324"/>
      <c r="BC509" s="324"/>
      <c r="BD509" s="324"/>
      <c r="BE509" s="324"/>
      <c r="BF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A510" s="324"/>
      <c r="BB510" s="324"/>
      <c r="BC510" s="324"/>
      <c r="BD510" s="324"/>
      <c r="BE510" s="324"/>
      <c r="BF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A511" s="324"/>
      <c r="BB511" s="324"/>
      <c r="BC511" s="324"/>
      <c r="BD511" s="324"/>
      <c r="BE511" s="324"/>
      <c r="BF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A512" s="324"/>
      <c r="BB512" s="324"/>
      <c r="BC512" s="324"/>
      <c r="BD512" s="324"/>
      <c r="BE512" s="324"/>
      <c r="BF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A513" s="324"/>
      <c r="BB513" s="324"/>
      <c r="BC513" s="324"/>
      <c r="BD513" s="324"/>
      <c r="BE513" s="324"/>
      <c r="BF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A514" s="324"/>
      <c r="BB514" s="324"/>
      <c r="BC514" s="324"/>
      <c r="BD514" s="324"/>
      <c r="BE514" s="324"/>
      <c r="BF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A515" s="324"/>
      <c r="BB515" s="324"/>
      <c r="BC515" s="324"/>
      <c r="BD515" s="324"/>
      <c r="BE515" s="324"/>
      <c r="BF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A516" s="324"/>
      <c r="BB516" s="324"/>
      <c r="BC516" s="324"/>
      <c r="BD516" s="324"/>
      <c r="BE516" s="324"/>
      <c r="BF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A517" s="324"/>
      <c r="BB517" s="324"/>
      <c r="BC517" s="324"/>
      <c r="BD517" s="324"/>
      <c r="BE517" s="324"/>
      <c r="BF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A518" s="324"/>
      <c r="BB518" s="324"/>
      <c r="BC518" s="324"/>
      <c r="BD518" s="324"/>
      <c r="BE518" s="324"/>
      <c r="BF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A519" s="324"/>
      <c r="BB519" s="324"/>
      <c r="BC519" s="324"/>
      <c r="BD519" s="324"/>
      <c r="BE519" s="324"/>
      <c r="BF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A520" s="324"/>
      <c r="BB520" s="324"/>
      <c r="BC520" s="324"/>
      <c r="BD520" s="324"/>
      <c r="BE520" s="324"/>
      <c r="BF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A521" s="324"/>
      <c r="BB521" s="324"/>
      <c r="BC521" s="324"/>
      <c r="BD521" s="324"/>
      <c r="BE521" s="324"/>
      <c r="BF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A522" s="324"/>
      <c r="BB522" s="324"/>
      <c r="BC522" s="324"/>
      <c r="BD522" s="324"/>
      <c r="BE522" s="324"/>
      <c r="BF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A523" s="324"/>
      <c r="BB523" s="324"/>
      <c r="BC523" s="324"/>
      <c r="BD523" s="324"/>
      <c r="BE523" s="324"/>
      <c r="BF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A524" s="324"/>
      <c r="BB524" s="324"/>
      <c r="BC524" s="324"/>
      <c r="BD524" s="324"/>
      <c r="BE524" s="324"/>
      <c r="BF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A525" s="324"/>
      <c r="BB525" s="324"/>
      <c r="BC525" s="324"/>
      <c r="BD525" s="324"/>
      <c r="BE525" s="324"/>
      <c r="BF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A526" s="324"/>
      <c r="BB526" s="324"/>
      <c r="BC526" s="324"/>
      <c r="BD526" s="324"/>
      <c r="BE526" s="324"/>
      <c r="BF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A527" s="324"/>
      <c r="BB527" s="324"/>
      <c r="BC527" s="324"/>
      <c r="BD527" s="324"/>
      <c r="BE527" s="324"/>
      <c r="BF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A528" s="324"/>
      <c r="BB528" s="324"/>
      <c r="BC528" s="324"/>
      <c r="BD528" s="324"/>
      <c r="BE528" s="324"/>
      <c r="BF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A529" s="324"/>
      <c r="BB529" s="324"/>
      <c r="BC529" s="324"/>
      <c r="BD529" s="324"/>
      <c r="BE529" s="324"/>
      <c r="BF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A530" s="324"/>
      <c r="BB530" s="324"/>
      <c r="BC530" s="324"/>
      <c r="BD530" s="324"/>
      <c r="BE530" s="324"/>
      <c r="BF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A531" s="324"/>
      <c r="BB531" s="324"/>
      <c r="BC531" s="324"/>
      <c r="BD531" s="324"/>
      <c r="BE531" s="324"/>
      <c r="BF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A532" s="324"/>
      <c r="BB532" s="324"/>
      <c r="BC532" s="324"/>
      <c r="BD532" s="324"/>
      <c r="BE532" s="324"/>
      <c r="BF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A533" s="324"/>
      <c r="BB533" s="324"/>
      <c r="BC533" s="324"/>
      <c r="BD533" s="324"/>
      <c r="BE533" s="324"/>
      <c r="BF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A534" s="324"/>
      <c r="BB534" s="324"/>
      <c r="BC534" s="324"/>
      <c r="BD534" s="324"/>
      <c r="BE534" s="324"/>
      <c r="BF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A535" s="324"/>
      <c r="BB535" s="324"/>
      <c r="BC535" s="324"/>
      <c r="BD535" s="324"/>
      <c r="BE535" s="324"/>
      <c r="BF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A536" s="324"/>
      <c r="BB536" s="324"/>
      <c r="BC536" s="324"/>
      <c r="BD536" s="324"/>
      <c r="BE536" s="324"/>
      <c r="BF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A537" s="324"/>
      <c r="BB537" s="324"/>
      <c r="BC537" s="324"/>
      <c r="BD537" s="324"/>
      <c r="BE537" s="324"/>
      <c r="BF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A538" s="324"/>
      <c r="BB538" s="324"/>
      <c r="BC538" s="324"/>
      <c r="BD538" s="324"/>
      <c r="BE538" s="324"/>
      <c r="BF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A539" s="324"/>
      <c r="BB539" s="324"/>
      <c r="BC539" s="324"/>
      <c r="BD539" s="324"/>
      <c r="BE539" s="324"/>
      <c r="BF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A540" s="324"/>
      <c r="BB540" s="324"/>
      <c r="BC540" s="324"/>
      <c r="BD540" s="324"/>
      <c r="BE540" s="324"/>
      <c r="BF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A541" s="324"/>
      <c r="BB541" s="324"/>
      <c r="BC541" s="324"/>
      <c r="BD541" s="324"/>
      <c r="BE541" s="324"/>
      <c r="BF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A542" s="324"/>
      <c r="BB542" s="324"/>
      <c r="BC542" s="324"/>
      <c r="BD542" s="324"/>
      <c r="BE542" s="324"/>
      <c r="BF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A543" s="324"/>
      <c r="BB543" s="324"/>
      <c r="BC543" s="324"/>
      <c r="BD543" s="324"/>
      <c r="BE543" s="324"/>
      <c r="BF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A544" s="324"/>
      <c r="BB544" s="324"/>
      <c r="BC544" s="324"/>
      <c r="BD544" s="324"/>
      <c r="BE544" s="324"/>
      <c r="BF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A545" s="324"/>
      <c r="BB545" s="324"/>
      <c r="BC545" s="324"/>
      <c r="BD545" s="324"/>
      <c r="BE545" s="324"/>
      <c r="BF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A546" s="324"/>
      <c r="BB546" s="324"/>
      <c r="BC546" s="324"/>
      <c r="BD546" s="324"/>
      <c r="BE546" s="324"/>
      <c r="BF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A547" s="324"/>
      <c r="BB547" s="324"/>
      <c r="BC547" s="324"/>
      <c r="BD547" s="324"/>
      <c r="BE547" s="324"/>
      <c r="BF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A548" s="324"/>
      <c r="BB548" s="324"/>
      <c r="BC548" s="324"/>
      <c r="BD548" s="324"/>
      <c r="BE548" s="324"/>
      <c r="BF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A549" s="324"/>
      <c r="BB549" s="324"/>
      <c r="BC549" s="324"/>
      <c r="BD549" s="324"/>
      <c r="BE549" s="324"/>
      <c r="BF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A550" s="324"/>
      <c r="BB550" s="324"/>
      <c r="BC550" s="324"/>
      <c r="BD550" s="324"/>
      <c r="BE550" s="324"/>
      <c r="BF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A551" s="324"/>
      <c r="BB551" s="324"/>
      <c r="BC551" s="324"/>
      <c r="BD551" s="324"/>
      <c r="BE551" s="324"/>
      <c r="BF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A552" s="324"/>
      <c r="BB552" s="324"/>
      <c r="BC552" s="324"/>
      <c r="BD552" s="324"/>
      <c r="BE552" s="324"/>
      <c r="BF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A553" s="324"/>
      <c r="BB553" s="324"/>
      <c r="BC553" s="324"/>
      <c r="BD553" s="324"/>
      <c r="BE553" s="324"/>
      <c r="BF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A554" s="324"/>
      <c r="BB554" s="324"/>
      <c r="BC554" s="324"/>
      <c r="BD554" s="324"/>
      <c r="BE554" s="324"/>
      <c r="BF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A555" s="324"/>
      <c r="BB555" s="324"/>
      <c r="BC555" s="324"/>
      <c r="BD555" s="324"/>
      <c r="BE555" s="324"/>
      <c r="BF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A556" s="324"/>
      <c r="BB556" s="324"/>
      <c r="BC556" s="324"/>
      <c r="BD556" s="324"/>
      <c r="BE556" s="324"/>
      <c r="BF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A557" s="324"/>
      <c r="BB557" s="324"/>
      <c r="BC557" s="324"/>
      <c r="BD557" s="324"/>
      <c r="BE557" s="324"/>
      <c r="BF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A558" s="324"/>
      <c r="BB558" s="324"/>
      <c r="BC558" s="324"/>
      <c r="BD558" s="324"/>
      <c r="BE558" s="324"/>
      <c r="BF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A559" s="324"/>
      <c r="BB559" s="324"/>
      <c r="BC559" s="324"/>
      <c r="BD559" s="324"/>
      <c r="BE559" s="324"/>
      <c r="BF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A560" s="324"/>
      <c r="BB560" s="324"/>
      <c r="BC560" s="324"/>
      <c r="BD560" s="324"/>
      <c r="BE560" s="324"/>
      <c r="BF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A561" s="324"/>
      <c r="BB561" s="324"/>
      <c r="BC561" s="324"/>
      <c r="BD561" s="324"/>
      <c r="BE561" s="324"/>
      <c r="BF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A562" s="324"/>
      <c r="BB562" s="324"/>
      <c r="BC562" s="324"/>
      <c r="BD562" s="324"/>
      <c r="BE562" s="324"/>
      <c r="BF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A563" s="324"/>
      <c r="BB563" s="324"/>
      <c r="BC563" s="324"/>
      <c r="BD563" s="324"/>
      <c r="BE563" s="324"/>
      <c r="BF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A564" s="324"/>
      <c r="BB564" s="324"/>
      <c r="BC564" s="324"/>
      <c r="BD564" s="324"/>
      <c r="BE564" s="324"/>
      <c r="BF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A565" s="324"/>
      <c r="BB565" s="324"/>
      <c r="BC565" s="324"/>
      <c r="BD565" s="324"/>
      <c r="BE565" s="324"/>
      <c r="BF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A566" s="324"/>
      <c r="BB566" s="324"/>
      <c r="BC566" s="324"/>
      <c r="BD566" s="324"/>
      <c r="BE566" s="324"/>
      <c r="BF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A567" s="324"/>
      <c r="BB567" s="324"/>
      <c r="BC567" s="324"/>
      <c r="BD567" s="324"/>
      <c r="BE567" s="324"/>
      <c r="BF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A568" s="324"/>
      <c r="BB568" s="324"/>
      <c r="BC568" s="324"/>
      <c r="BD568" s="324"/>
      <c r="BE568" s="324"/>
      <c r="BF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A569" s="324"/>
      <c r="BB569" s="324"/>
      <c r="BC569" s="324"/>
      <c r="BD569" s="324"/>
      <c r="BE569" s="324"/>
      <c r="BF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A570" s="324"/>
      <c r="BB570" s="324"/>
      <c r="BC570" s="324"/>
      <c r="BD570" s="324"/>
      <c r="BE570" s="324"/>
      <c r="BF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A571" s="324"/>
      <c r="BB571" s="324"/>
      <c r="BC571" s="324"/>
      <c r="BD571" s="324"/>
      <c r="BE571" s="324"/>
      <c r="BF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A572" s="324"/>
      <c r="BB572" s="324"/>
      <c r="BC572" s="324"/>
      <c r="BD572" s="324"/>
      <c r="BE572" s="324"/>
      <c r="BF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A573" s="324"/>
      <c r="BB573" s="324"/>
      <c r="BC573" s="324"/>
      <c r="BD573" s="324"/>
      <c r="BE573" s="324"/>
      <c r="BF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A574" s="324"/>
      <c r="BB574" s="324"/>
      <c r="BC574" s="324"/>
      <c r="BD574" s="324"/>
      <c r="BE574" s="324"/>
      <c r="BF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A575" s="324"/>
      <c r="BB575" s="324"/>
      <c r="BC575" s="324"/>
      <c r="BD575" s="324"/>
      <c r="BE575" s="324"/>
      <c r="BF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A576" s="324"/>
      <c r="BB576" s="324"/>
      <c r="BC576" s="324"/>
      <c r="BD576" s="324"/>
      <c r="BE576" s="324"/>
      <c r="BF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A577" s="324"/>
      <c r="BB577" s="324"/>
      <c r="BC577" s="324"/>
      <c r="BD577" s="324"/>
      <c r="BE577" s="324"/>
      <c r="BF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A578" s="324"/>
      <c r="BB578" s="324"/>
      <c r="BC578" s="324"/>
      <c r="BD578" s="324"/>
      <c r="BE578" s="324"/>
      <c r="BF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A579" s="324"/>
      <c r="BB579" s="324"/>
      <c r="BC579" s="324"/>
      <c r="BD579" s="324"/>
      <c r="BE579" s="324"/>
      <c r="BF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A580" s="324"/>
      <c r="BB580" s="324"/>
      <c r="BC580" s="324"/>
      <c r="BD580" s="324"/>
      <c r="BE580" s="324"/>
      <c r="BF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A581" s="324"/>
      <c r="BB581" s="324"/>
      <c r="BC581" s="324"/>
      <c r="BD581" s="324"/>
      <c r="BE581" s="324"/>
      <c r="BF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A582" s="324"/>
      <c r="BB582" s="324"/>
      <c r="BC582" s="324"/>
      <c r="BD582" s="324"/>
      <c r="BE582" s="324"/>
      <c r="BF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A583" s="324"/>
      <c r="BB583" s="324"/>
      <c r="BC583" s="324"/>
      <c r="BD583" s="324"/>
      <c r="BE583" s="324"/>
      <c r="BF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A584" s="324"/>
      <c r="BB584" s="324"/>
      <c r="BC584" s="324"/>
      <c r="BD584" s="324"/>
      <c r="BE584" s="324"/>
      <c r="BF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A585" s="324"/>
      <c r="BB585" s="324"/>
      <c r="BC585" s="324"/>
      <c r="BD585" s="324"/>
      <c r="BE585" s="324"/>
      <c r="BF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A586" s="324"/>
      <c r="BB586" s="324"/>
      <c r="BC586" s="324"/>
      <c r="BD586" s="324"/>
      <c r="BE586" s="324"/>
      <c r="BF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A587" s="324"/>
      <c r="BB587" s="324"/>
      <c r="BC587" s="324"/>
      <c r="BD587" s="324"/>
      <c r="BE587" s="324"/>
      <c r="BF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A588" s="324"/>
      <c r="BB588" s="324"/>
      <c r="BC588" s="324"/>
      <c r="BD588" s="324"/>
      <c r="BE588" s="324"/>
      <c r="BF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A589" s="324"/>
      <c r="BB589" s="324"/>
      <c r="BC589" s="324"/>
      <c r="BD589" s="324"/>
      <c r="BE589" s="324"/>
      <c r="BF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A590" s="324"/>
      <c r="BB590" s="324"/>
      <c r="BC590" s="324"/>
      <c r="BD590" s="324"/>
      <c r="BE590" s="324"/>
      <c r="BF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A591" s="324"/>
      <c r="BB591" s="324"/>
      <c r="BC591" s="324"/>
      <c r="BD591" s="324"/>
      <c r="BE591" s="324"/>
      <c r="BF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A592" s="324"/>
      <c r="BB592" s="324"/>
      <c r="BC592" s="324"/>
      <c r="BD592" s="324"/>
      <c r="BE592" s="324"/>
      <c r="BF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A593" s="324"/>
      <c r="BB593" s="324"/>
      <c r="BC593" s="324"/>
      <c r="BD593" s="324"/>
      <c r="BE593" s="324"/>
      <c r="BF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A594" s="324"/>
      <c r="BB594" s="324"/>
      <c r="BC594" s="324"/>
      <c r="BD594" s="324"/>
      <c r="BE594" s="324"/>
      <c r="BF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A595" s="324"/>
      <c r="BB595" s="324"/>
      <c r="BC595" s="324"/>
      <c r="BD595" s="324"/>
      <c r="BE595" s="324"/>
      <c r="BF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A596" s="324"/>
      <c r="BB596" s="324"/>
      <c r="BC596" s="324"/>
      <c r="BD596" s="324"/>
      <c r="BE596" s="324"/>
      <c r="BF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A597" s="324"/>
      <c r="BB597" s="324"/>
      <c r="BC597" s="324"/>
      <c r="BD597" s="324"/>
      <c r="BE597" s="324"/>
      <c r="BF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A598" s="324"/>
      <c r="BB598" s="324"/>
      <c r="BC598" s="324"/>
      <c r="BD598" s="324"/>
      <c r="BE598" s="324"/>
      <c r="BF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A599" s="324"/>
      <c r="BB599" s="324"/>
      <c r="BC599" s="324"/>
      <c r="BD599" s="324"/>
      <c r="BE599" s="324"/>
      <c r="BF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A600" s="324"/>
      <c r="BB600" s="324"/>
      <c r="BC600" s="324"/>
      <c r="BD600" s="324"/>
      <c r="BE600" s="324"/>
      <c r="BF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A601" s="324"/>
      <c r="BB601" s="324"/>
      <c r="BC601" s="324"/>
      <c r="BD601" s="324"/>
      <c r="BE601" s="324"/>
      <c r="BF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A602" s="324"/>
      <c r="BB602" s="324"/>
      <c r="BC602" s="324"/>
      <c r="BD602" s="324"/>
      <c r="BE602" s="324"/>
      <c r="BF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A603" s="324"/>
      <c r="BB603" s="324"/>
      <c r="BC603" s="324"/>
      <c r="BD603" s="324"/>
      <c r="BE603" s="324"/>
      <c r="BF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A604" s="324"/>
      <c r="BB604" s="324"/>
      <c r="BC604" s="324"/>
      <c r="BD604" s="324"/>
      <c r="BE604" s="324"/>
      <c r="BF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A605" s="324"/>
      <c r="BB605" s="324"/>
      <c r="BC605" s="324"/>
      <c r="BD605" s="324"/>
      <c r="BE605" s="324"/>
      <c r="BF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A606" s="324"/>
      <c r="BB606" s="324"/>
      <c r="BC606" s="324"/>
      <c r="BD606" s="324"/>
      <c r="BE606" s="324"/>
      <c r="BF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A607" s="324"/>
      <c r="BB607" s="324"/>
      <c r="BC607" s="324"/>
      <c r="BD607" s="324"/>
      <c r="BE607" s="324"/>
      <c r="BF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A608" s="324"/>
      <c r="BB608" s="324"/>
      <c r="BC608" s="324"/>
      <c r="BD608" s="324"/>
      <c r="BE608" s="324"/>
      <c r="BF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A609" s="324"/>
      <c r="BB609" s="324"/>
      <c r="BC609" s="324"/>
      <c r="BD609" s="324"/>
      <c r="BE609" s="324"/>
      <c r="BF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A610" s="324"/>
      <c r="BB610" s="324"/>
      <c r="BC610" s="324"/>
      <c r="BD610" s="324"/>
      <c r="BE610" s="324"/>
      <c r="BF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A611" s="324"/>
      <c r="BB611" s="324"/>
      <c r="BC611" s="324"/>
      <c r="BD611" s="324"/>
      <c r="BE611" s="324"/>
      <c r="BF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A612" s="324"/>
      <c r="BB612" s="324"/>
      <c r="BC612" s="324"/>
      <c r="BD612" s="324"/>
      <c r="BE612" s="324"/>
      <c r="BF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A613" s="324"/>
      <c r="BB613" s="324"/>
      <c r="BC613" s="324"/>
      <c r="BD613" s="324"/>
      <c r="BE613" s="324"/>
      <c r="BF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A614" s="324"/>
      <c r="BB614" s="324"/>
      <c r="BC614" s="324"/>
      <c r="BD614" s="324"/>
      <c r="BE614" s="324"/>
      <c r="BF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A615" s="324"/>
      <c r="BB615" s="324"/>
      <c r="BC615" s="324"/>
      <c r="BD615" s="324"/>
      <c r="BE615" s="324"/>
      <c r="BF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A616" s="324"/>
      <c r="BB616" s="324"/>
      <c r="BC616" s="324"/>
      <c r="BD616" s="324"/>
      <c r="BE616" s="324"/>
      <c r="BF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A617" s="324"/>
      <c r="BB617" s="324"/>
      <c r="BC617" s="324"/>
      <c r="BD617" s="324"/>
      <c r="BE617" s="324"/>
      <c r="BF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A618" s="324"/>
      <c r="BB618" s="324"/>
      <c r="BC618" s="324"/>
      <c r="BD618" s="324"/>
      <c r="BE618" s="324"/>
      <c r="BF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A619" s="324"/>
      <c r="BB619" s="324"/>
      <c r="BC619" s="324"/>
      <c r="BD619" s="324"/>
      <c r="BE619" s="324"/>
      <c r="BF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A620" s="324"/>
      <c r="BB620" s="324"/>
      <c r="BC620" s="324"/>
      <c r="BD620" s="324"/>
      <c r="BE620" s="324"/>
      <c r="BF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A621" s="324"/>
      <c r="BB621" s="324"/>
      <c r="BC621" s="324"/>
      <c r="BD621" s="324"/>
      <c r="BE621" s="324"/>
      <c r="BF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A622" s="324"/>
      <c r="BB622" s="324"/>
      <c r="BC622" s="324"/>
      <c r="BD622" s="324"/>
      <c r="BE622" s="324"/>
      <c r="BF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A623" s="324"/>
      <c r="BB623" s="324"/>
      <c r="BC623" s="324"/>
      <c r="BD623" s="324"/>
      <c r="BE623" s="324"/>
      <c r="BF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A624" s="324"/>
      <c r="BB624" s="324"/>
      <c r="BC624" s="324"/>
      <c r="BD624" s="324"/>
      <c r="BE624" s="324"/>
      <c r="BF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A625" s="324"/>
      <c r="BB625" s="324"/>
      <c r="BC625" s="324"/>
      <c r="BD625" s="324"/>
      <c r="BE625" s="324"/>
      <c r="BF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A626" s="324"/>
      <c r="BB626" s="324"/>
      <c r="BC626" s="324"/>
      <c r="BD626" s="324"/>
      <c r="BE626" s="324"/>
      <c r="BF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A627" s="324"/>
      <c r="BB627" s="324"/>
      <c r="BC627" s="324"/>
      <c r="BD627" s="324"/>
      <c r="BE627" s="324"/>
      <c r="BF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A628" s="324"/>
      <c r="BB628" s="324"/>
      <c r="BC628" s="324"/>
      <c r="BD628" s="324"/>
      <c r="BE628" s="324"/>
      <c r="BF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A629" s="324"/>
      <c r="BB629" s="324"/>
      <c r="BC629" s="324"/>
      <c r="BD629" s="324"/>
      <c r="BE629" s="324"/>
      <c r="BF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A630" s="324"/>
      <c r="BB630" s="324"/>
      <c r="BC630" s="324"/>
      <c r="BD630" s="324"/>
      <c r="BE630" s="324"/>
      <c r="BF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A631" s="324"/>
      <c r="BB631" s="324"/>
      <c r="BC631" s="324"/>
      <c r="BD631" s="324"/>
      <c r="BE631" s="324"/>
      <c r="BF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A632" s="324"/>
      <c r="BB632" s="324"/>
      <c r="BC632" s="324"/>
      <c r="BD632" s="324"/>
      <c r="BE632" s="324"/>
      <c r="BF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A633" s="324"/>
      <c r="BB633" s="324"/>
      <c r="BC633" s="324"/>
      <c r="BD633" s="324"/>
      <c r="BE633" s="324"/>
      <c r="BF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A634" s="324"/>
      <c r="BB634" s="324"/>
      <c r="BC634" s="324"/>
      <c r="BD634" s="324"/>
      <c r="BE634" s="324"/>
      <c r="BF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A635" s="324"/>
      <c r="BB635" s="324"/>
      <c r="BC635" s="324"/>
      <c r="BD635" s="324"/>
      <c r="BE635" s="324"/>
      <c r="BF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A636" s="324"/>
      <c r="BB636" s="324"/>
      <c r="BC636" s="324"/>
      <c r="BD636" s="324"/>
      <c r="BE636" s="324"/>
      <c r="BF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A637" s="324"/>
      <c r="BB637" s="324"/>
      <c r="BC637" s="324"/>
      <c r="BD637" s="324"/>
      <c r="BE637" s="324"/>
      <c r="BF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A638" s="324"/>
      <c r="BB638" s="324"/>
      <c r="BC638" s="324"/>
      <c r="BD638" s="324"/>
      <c r="BE638" s="324"/>
      <c r="BF638" s="324"/>
      <c r="BI638" s="324"/>
      <c r="BS638" s="324"/>
      <c r="CC638" s="324"/>
      <c r="CM638" s="324"/>
      <c r="CW638" s="324"/>
      <c r="DG638" s="324"/>
      <c r="DQ638" s="324"/>
      <c r="EA638" s="324"/>
      <c r="EK638" s="324"/>
      <c r="EU638" s="324"/>
      <c r="FE638" s="324"/>
      <c r="FO638" s="324"/>
      <c r="FY638" s="324"/>
      <c r="GI638" s="324"/>
      <c r="GS638" s="324"/>
      <c r="HC638" s="324"/>
      <c r="HM638" s="324"/>
      <c r="HW638" s="324"/>
    </row>
    <row r="639" s="3" customFormat="true" x14ac:dyDescent="0.25">
      <c r="A639" s="324"/>
      <c r="K639" s="324"/>
      <c r="U639" s="324"/>
      <c r="AE639" s="324"/>
      <c r="AO639" s="324"/>
      <c r="AY639" s="324"/>
      <c r="AZ639" s="324"/>
      <c r="BA639" s="324"/>
      <c r="BB639" s="324"/>
      <c r="BC639" s="324"/>
      <c r="BD639" s="324"/>
      <c r="BE639" s="324"/>
      <c r="BF639" s="324"/>
      <c r="BI639" s="324"/>
      <c r="BS639" s="324"/>
      <c r="CC639" s="324"/>
      <c r="CM639" s="324"/>
      <c r="CW639" s="324"/>
      <c r="DG639" s="324"/>
      <c r="DQ639" s="324"/>
      <c r="EA639" s="324"/>
      <c r="EK639" s="324"/>
      <c r="EU639" s="324"/>
      <c r="FE639" s="324"/>
      <c r="FO639" s="324"/>
      <c r="FY639" s="324"/>
      <c r="GI639" s="324"/>
      <c r="GS639" s="324"/>
      <c r="HC639" s="324"/>
      <c r="HM639" s="324"/>
      <c r="HW639" s="324"/>
    </row>
    <row r="640" s="3" customFormat="true" x14ac:dyDescent="0.25">
      <c r="A640" s="324"/>
      <c r="K640" s="324"/>
      <c r="U640" s="324"/>
      <c r="AE640" s="324"/>
      <c r="AO640" s="324"/>
      <c r="AY640" s="324"/>
      <c r="AZ640" s="324"/>
      <c r="BA640" s="324"/>
      <c r="BB640" s="324"/>
      <c r="BC640" s="324"/>
      <c r="BD640" s="324"/>
      <c r="BE640" s="324"/>
      <c r="BF640" s="324"/>
      <c r="BI640" s="324"/>
      <c r="BS640" s="324"/>
      <c r="CC640" s="324"/>
      <c r="CM640" s="324"/>
      <c r="CW640" s="324"/>
      <c r="DG640" s="324"/>
      <c r="DQ640" s="324"/>
      <c r="EA640" s="324"/>
      <c r="EK640" s="324"/>
      <c r="EU640" s="324"/>
      <c r="FE640" s="324"/>
      <c r="FO640" s="324"/>
      <c r="FY640" s="324"/>
      <c r="GI640" s="324"/>
      <c r="GS640" s="324"/>
      <c r="HC640" s="324"/>
      <c r="HM640" s="324"/>
      <c r="HW640" s="324"/>
    </row>
    <row r="641" s="3" customFormat="true" x14ac:dyDescent="0.25">
      <c r="A641" s="324"/>
      <c r="K641" s="324"/>
      <c r="U641" s="324"/>
      <c r="AE641" s="324"/>
      <c r="AO641" s="324"/>
      <c r="AY641" s="324"/>
      <c r="AZ641" s="324"/>
      <c r="BA641" s="324"/>
      <c r="BB641" s="324"/>
      <c r="BC641" s="324"/>
      <c r="BD641" s="324"/>
      <c r="BE641" s="324"/>
      <c r="BF641" s="324"/>
      <c r="BI641" s="324"/>
      <c r="BS641" s="324"/>
      <c r="CC641" s="324"/>
      <c r="CM641" s="324"/>
      <c r="CW641" s="324"/>
      <c r="DG641" s="324"/>
      <c r="DQ641" s="324"/>
      <c r="EA641" s="324"/>
      <c r="EK641" s="324"/>
      <c r="EU641" s="324"/>
      <c r="FE641" s="324"/>
      <c r="FO641" s="324"/>
      <c r="FY641" s="324"/>
      <c r="GI641" s="324"/>
      <c r="GS641" s="324"/>
      <c r="HC641" s="324"/>
      <c r="HM641" s="324"/>
      <c r="HW641" s="324"/>
    </row>
  </sheetData>
  <mergeCells count="45">
    <mergeCell ref="AZ28:BF28"/>
    <mergeCell ref="CO3:CT3"/>
    <mergeCell ref="CY3:DD3"/>
    <mergeCell ref="EM1:ER2"/>
    <mergeCell ref="EM3:ER3"/>
    <mergeCell ref="EL28:ER28"/>
    <mergeCell ref="CY1:DD2"/>
    <mergeCell ref="BK3:BP3"/>
    <mergeCell ref="BU3:BZ3"/>
    <mergeCell ref="CE3:CJ3"/>
    <mergeCell ref="BJ28:BP28"/>
    <mergeCell ref="BT28:BZ28"/>
    <mergeCell ref="CD28:CJ28"/>
    <mergeCell ref="CN28:CT28"/>
    <mergeCell ref="CX28:DD28"/>
    <mergeCell ref="B28:H28"/>
    <mergeCell ref="L28:R28"/>
    <mergeCell ref="V28:AB28"/>
    <mergeCell ref="AF28:AL28"/>
    <mergeCell ref="AP28:AV28"/>
    <mergeCell ref="BK1:BP2"/>
    <mergeCell ref="BU1:BZ2"/>
    <mergeCell ref="CE1:CJ2"/>
    <mergeCell ref="CO1:CT2"/>
    <mergeCell ref="C3:H3"/>
    <mergeCell ref="M3:R3"/>
    <mergeCell ref="W3:AB3"/>
    <mergeCell ref="AG3:AL3"/>
    <mergeCell ref="AQ3:AV3"/>
    <mergeCell ref="BA1:BF2"/>
    <mergeCell ref="C1:H2"/>
    <mergeCell ref="M1:R2"/>
    <mergeCell ref="W1:AB2"/>
    <mergeCell ref="AG1:AL2"/>
    <mergeCell ref="AQ1:AV2"/>
    <mergeCell ref="BA3:BF3"/>
    <mergeCell ref="EC3:EH3"/>
    <mergeCell ref="EB28:EH28"/>
    <mergeCell ref="DI1:DN2"/>
    <mergeCell ref="DI3:DN3"/>
    <mergeCell ref="DH28:DN28"/>
    <mergeCell ref="DS1:DX2"/>
    <mergeCell ref="DS3:DX3"/>
    <mergeCell ref="DR28:DX28"/>
    <mergeCell ref="EC1:EH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2018-06-12T05:52:27Z</dcterms:modified>
</cp:coreProperties>
</file>