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<sst xmlns="http://schemas.openxmlformats.org/spreadsheetml/2006/main" count="3516" uniqueCount="350">
  <si>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</si>
  <si>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</si>
  <si>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</si>
  <si>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</si>
  <si>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</si>
  <si>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</si>
  <si>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</si>
  <si>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</si>
  <si>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</si>
  <si>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</si>
  <si>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</si>
  <si>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</si>
  <si>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</si>
  <si>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</si>
  <si>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</si>
  <si>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</si>
  <si>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</si>
  <si>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</si>
  <si>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</si>
  <si>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</si>
  <si>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</si>
  <si>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</si>
  <si>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</si>
  <si>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</si>
  <si>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</si>
  <si>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</si>
  <si>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</si>
  <si>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</si>
  <si>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</si>
  <si>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</si>
  <si>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</si>
  <si>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</si>
  <si>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</si>
  <si>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</si>
  <si>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</si>
  <si>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</si>
  <si>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</si>
  <si>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</si>
  <si>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</si>
  <si>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</si>
  <si>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</si>
  <si>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</si>
  <si>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</si>
  <si>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</si>
  <si>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</si>
  <si>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</si>
  <si>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</si>
  <si>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</si>
  <si>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</si>
  <si>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</si>
  <si>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</si>
  <si>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</si>
  <si>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</si>
  <si>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</si>
  <si>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</si>
  <si>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</si>
  <si>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</si>
  <si>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</si>
  <si>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</si>
  <si>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</si>
  <si>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</si>
  <si>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</si>
  <si>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</si>
  <si>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</si>
  <si>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</si>
  <si>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</si>
  <si>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</si>
  <si>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</si>
  <si>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</si>
  <si>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</si>
  <si>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</si>
  <si>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</si>
  <si>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</si>
  <si>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</si>
  <si>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</si>
  <si>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</si>
  <si>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</si>
  <si>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</si>
  <si>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</si>
  <si>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</si>
  <si>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</si>
  <si>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</si>
  <si>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</si>
  <si>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</si>
  <si>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</si>
  <si>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</si>
  <si>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</si>
  <si>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</si>
  <si>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</si>
  <si>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</si>
  <si>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</si>
  <si>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</si>
  <si>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</si>
  <si>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</si>
  <si>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</si>
  <si>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</si>
  <si>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</si>
  <si>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</si>
  <si>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</si>
  <si>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</si>
  <si>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</si>
  <si>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</si>
  <si>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</si>
  <si>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</si>
  <si>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</si>
  <si>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</si>
  <si>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</si>
  <si>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</si>
  <si>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</si>
  <si>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</si>
  <si>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</si>
  <si>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</si>
  <si>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</si>
  <si>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</si>
  <si>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</si>
  <si>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</si>
  <si>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</si>
  <si>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</si>
  <si>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</si>
  <si>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</si>
  <si>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</si>
  <si>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</si>
  <si>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</si>
  <si>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</si>
  <si>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</si>
  <si>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</si>
  <si>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</si>
  <si>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</si>
  <si>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</si>
  <si>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</si>
  <si>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</si>
  <si>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</si>
  <si>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</si>
  <si>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</si>
  <si>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</si>
  <si>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</si>
  <si>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</si>
  <si>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</si>
  <si>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</si>
  <si>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</si>
  <si>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</si>
  <si>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</si>
  <si>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</si>
  <si>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</si>
  <si>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</si>
  <si>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</si>
  <si>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</si>
  <si>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</si>
  <si>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</si>
  <si>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</si>
  <si>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</si>
  <si>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</si>
  <si>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</si>
  <si>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</si>
  <si>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</si>
  <si>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</si>
  <si>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</si>
  <si>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</si>
  <si>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</si>
  <si>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</si>
  <si>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</si>
  <si>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</si>
  <si>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</si>
  <si>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</si>
  <si>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</si>
  <si>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</si>
  <si>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</si>
  <si>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</si>
  <si>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</si>
  <si>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</si>
  <si>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</si>
  <si>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</si>
  <si>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</si>
  <si>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</si>
  <si>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</si>
  <si>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</si>
  <si>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</si>
  <si>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</si>
  <si>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</si>
  <si>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EMIS03</t>
  </si>
  <si>
    <t>India</t>
  </si>
  <si>
    <t>EMIS04</t>
  </si>
  <si>
    <t>EMIS05</t>
  </si>
  <si>
    <t>EMIS06</t>
  </si>
  <si>
    <t>EMIS07</t>
  </si>
  <si>
    <t>EMIS08</t>
  </si>
  <si>
    <t>EMIS09</t>
  </si>
  <si>
    <t>EMIS10</t>
  </si>
  <si>
    <t>EMIS11</t>
  </si>
  <si>
    <t>EMIS12</t>
  </si>
  <si>
    <t>EMIS13</t>
  </si>
  <si>
    <t>EMIS14</t>
  </si>
  <si>
    <t>EMIS15</t>
  </si>
  <si>
    <t>National Census (DISE) 2002-03</t>
  </si>
  <si>
    <t>National Census (DISE) 2003-04</t>
  </si>
  <si>
    <t>National Census (DISE) 2004-05</t>
  </si>
  <si>
    <t>National Census (DISE) 2005-06</t>
  </si>
  <si>
    <t>National Census (DISE) 2006-07</t>
  </si>
  <si>
    <t>National Census (DISE) 2007-08</t>
  </si>
  <si>
    <t>National Census (DISE) 2008-09</t>
  </si>
  <si>
    <t>National Census (DISE) 2009-10</t>
  </si>
  <si>
    <t>National Census (DISE) 2010-11</t>
  </si>
  <si>
    <t>National Census (DISE) 2011-12</t>
  </si>
  <si>
    <t>National Census (DISE) 2012-13</t>
  </si>
  <si>
    <t>National Census (DISE) 2013-14</t>
  </si>
  <si>
    <t>National Census (DISE) 2014-15</t>
  </si>
  <si>
    <t>Others</t>
  </si>
  <si>
    <t>Tap water</t>
  </si>
  <si>
    <t>Well</t>
  </si>
  <si>
    <t>Handpump</t>
  </si>
  <si>
    <t xml:space="preserve">The national estimates include all primary schools, including those that offer secondary levels. Data are from "DISE School and Facility Indicators 2004-05". Schools with no response are assumed to not have a drinking water facility. </t>
  </si>
  <si>
    <t xml:space="preserve">The national estimates include all primary schools, including those that offer secondary levels.  Data are from "DISE School and Facility Indicators 2004-05". Schools with no response are assumed to not have a drinking water facility. </t>
  </si>
  <si>
    <t xml:space="preserve">All primary schools are included in the estimate, including those that offer secondary levels. Schools with no response are assumed to not have a drinking water facility. </t>
  </si>
  <si>
    <t>The national estimates include all primary schools, including those that offer secondary levels. Schools with no response are considered to not have a drinking water facility.</t>
  </si>
  <si>
    <t>The national estimate includes all primary schools, including those that offer secondary levels. Schools with no response are considered to not have a drinking water facility.</t>
  </si>
  <si>
    <t xml:space="preserve">The national estimate is calculated based on urban and rural coverage. The national estimate includes all primary schools, including those that offer secondary levels. </t>
  </si>
  <si>
    <t>The national estimate includes all primary schools, including those that offer secondary levels.</t>
  </si>
  <si>
    <t>The national estimate is calculated based on urban and rural coverage. The national estimate includes all primary schools, including those that offer secondary levels. Schools with no response are considered to not have a drinking water facility.</t>
  </si>
  <si>
    <t>Yes</t>
  </si>
  <si>
    <t>Functional</t>
  </si>
  <si>
    <t>Functional girls' toilet</t>
  </si>
  <si>
    <t>Girls' toilet</t>
  </si>
  <si>
    <t xml:space="preserve">The national estimates include all primary schools, including those that offer secondary levels. Data are from "DISE School and Facility Indicators 2004-05". Data are provided for schools with at least one toilet (common toilet) and schools with girls' toilet. </t>
  </si>
  <si>
    <t xml:space="preserve">The national estimates include all primary schools, including those that offer secondary levels. Data are provided for schools with at least one toilet (common toilet) and schools with girls' toilet. </t>
  </si>
  <si>
    <t xml:space="preserve">The national estimates include all primary schools, including those that offer secondary levels. The proportion of schools with a toilet is from the 2010-11 DISE analytical tables. </t>
  </si>
  <si>
    <t>The national estimates include all primary schools, including those that offer secondary levels. Data are provided for schools with at least one toilet. Functionality is based on an average of schools with a functional boys' and schools with a functional girls' toilet, since each estimate includes common toilets in the absence of a specific boys or girls toilet.</t>
  </si>
  <si>
    <t xml:space="preserve">The national estimates include all primary schools, including those that offer secondary levels. Data are provided for schools with girls' toilet. Data on the proportion with any toilet are not reported. </t>
  </si>
  <si>
    <t xml:space="preserve">The national estimates include all primary schools, including those that offer secondary levels.  Single toilet in co-educational school is considered as boys' toilet and multiple toilets are considered girls' toilets. The higher of these two values is reported above. The estimate for functional is an average of boys' and girls' toilet data. </t>
  </si>
  <si>
    <t xml:space="preserve">The national estimate is based on all schools, including those with secondary levels only. Pre-primary do not seem to be included. Single toilet in co-educational school is considered as boys' toilet and multiple toilets are considered girls' toilets. The higher of these two values is reported above (ie. no facilities = 100 - the larger value reported between girls' and boys' toilets). </t>
  </si>
  <si>
    <t>Facility near toilets</t>
  </si>
  <si>
    <t>No handwashing data</t>
  </si>
  <si>
    <t>The national estimates include all primary schools, including those that offer secondary levels.</t>
  </si>
  <si>
    <r>
      <t>b</t>
    </r>
    <r>
      <rPr>
        <sz val="10"/>
        <rFont val="Arial"/>
        <family val="2"/>
      </rPr>
      <t>Percentage of population residing in urban areas, Source: UN Population Division (2014)</t>
    </r>
  </si>
  <si>
    <r>
      <t>c</t>
    </r>
    <r>
      <rPr>
        <sz val="10"/>
        <rFont val="Arial"/>
        <family val="2"/>
      </rPr>
      <t>Source: UNESCO Institute for Statistics (2016)</t>
    </r>
  </si>
  <si>
    <t>ASER05</t>
  </si>
  <si>
    <t>Survey</t>
  </si>
  <si>
    <t>Handpump or tap</t>
  </si>
  <si>
    <t>Annual Status of Education Report (ASER) 2005</t>
  </si>
  <si>
    <t>ASER07</t>
  </si>
  <si>
    <t>Annual Status of Education Report (ASER) 2007</t>
  </si>
  <si>
    <t>Annual Status of Education Report (ASER) 2009</t>
  </si>
  <si>
    <t>ASER09</t>
  </si>
  <si>
    <t>Water available from handpump/tap</t>
  </si>
  <si>
    <t>Annual Status of Education Report (ASER) 2010</t>
  </si>
  <si>
    <t>ASER10</t>
  </si>
  <si>
    <t>Annual Status of Education Report (ASER) 2011</t>
  </si>
  <si>
    <t>ASER11</t>
  </si>
  <si>
    <t>Drinking water available</t>
  </si>
  <si>
    <t>Annual Status of Education Report (ASER) 2012</t>
  </si>
  <si>
    <t>ASER12</t>
  </si>
  <si>
    <t>Annual Status of Education Report (ASER) 2013</t>
  </si>
  <si>
    <t>ASER13</t>
  </si>
  <si>
    <t>unlocked, water, basic level of cleanliness</t>
  </si>
  <si>
    <t>ASER14</t>
  </si>
  <si>
    <t>separate girls' toilet</t>
  </si>
  <si>
    <t>Estimated from separate, unlocked, usable</t>
  </si>
  <si>
    <t>separate, unlocked, usable</t>
  </si>
  <si>
    <t>Annual Status of Education Report (ASER) 2014</t>
  </si>
  <si>
    <t>Annual Status of Education Report (ASER) 2016</t>
  </si>
  <si>
    <t>ASER16</t>
  </si>
  <si>
    <t>No</t>
  </si>
  <si>
    <t xml:space="preserve">ASER includes government rural schools levels I-VIII from across the country. Values are for school levels I-VIII. Coverage for school levels I-V are lower: 78.6% had either a handpump or tap;  66.7% had water available. 4891 primary schools surveyed; 3541 primary + upper primary schools surveyed. The estimates are not used since this is a household survey and not confirmed by the education sector. </t>
  </si>
  <si>
    <t xml:space="preserve">ASER includes government rural schools levels I-VIII from across the country. Values are for school levels I-VIII. Coverage for school levels I-V are lower: 84.3% had either a handpump or tap;  75.4% had water available. 8715 primary schools surveyed; 4577 primary + upper primary schools surveyed. The estimates are not used since this is a household survey and not confirmed by the education sector. </t>
  </si>
  <si>
    <t xml:space="preserve">ASER includes government rural schools levels I-VIII from across the country. Values are for school levels I-VIII. Coverage for school levels I-V are lower: 84.5% had either a handpump or tap;  74.8% had water available. The estimates are not used since this is a household survey and not confirmed by the education sector. </t>
  </si>
  <si>
    <t xml:space="preserve">ASER includes government rural schools levels I-VIII from across the country. The estimates are not used since this is a household survey and not confirmed by the education sector. </t>
  </si>
  <si>
    <t xml:space="preserve">ASER includes rural schools levels I-VIII from across the country. Coverage for school levels I-V are lower: 61% had toilets; 42.9% had working toilets. 4891 primary schools surveyed; 3541 primary + upper primary schools surveyed. The estimates are not used since this is a household survey and not confirmed by the education sector. </t>
  </si>
  <si>
    <t xml:space="preserve">ASER includes rural schools levels I-VIII from across the country. Values are for school levels I-VIII. Coverage for school levels I-V are lower: 22.3% had no toilet;  59.8% had usable toilets. 8715 primary schools surveyed; 4577 primary + upper primary schools surveyed. The estimates are not used since this is a household survey and not confirmed by the education sector. </t>
  </si>
  <si>
    <t xml:space="preserve">ASER includes rural schools levels I-VIII from across the country. Values are for school levels I-VIII. Coverage for school levels I-V are lower: 16.4% had no toilet;  51.6% had usable toilet. The estimates are not used since this is a household survey and not confirmed by the education sector. </t>
  </si>
  <si>
    <t xml:space="preserve">Filtered/packaged water </t>
  </si>
  <si>
    <t>More than 1.5L per person per day throughout year</t>
  </si>
  <si>
    <t>Estimated from improved &amp; available</t>
  </si>
  <si>
    <t>Estimated from usable and single-sex</t>
  </si>
  <si>
    <t>Facility in or near the toilet units</t>
  </si>
  <si>
    <t>Available at handwashing points all the time</t>
  </si>
  <si>
    <t>2016-17 Swachh Vidyalaya Puraskar</t>
  </si>
  <si>
    <t>SVP17</t>
  </si>
  <si>
    <t>Hand pump / bore well / dug well / tube well / spring - within school premises</t>
  </si>
  <si>
    <t>Treated running water with storage tank</t>
  </si>
  <si>
    <t>Water for handwashing after toilets</t>
  </si>
  <si>
    <t>Estimated from facility with water and with soap</t>
  </si>
  <si>
    <t>National Census (DISE) 2015-16</t>
  </si>
  <si>
    <t>EMIS16</t>
  </si>
  <si>
    <t>Functional boys' toilet</t>
  </si>
  <si>
    <t xml:space="preserve">The national estimate is based on all schools, including those with secondary levels only. Pre-primary are not included. Single toilet in co-educational school is considered as boys' toilet and multiple toilets are considered girls' toilets. The higher of these two values is reported above (ie. no facilities = 100 - the larger value reported between girls' and boys' toilets). The proportion of schools reporting having a funcitonal girls' toilet is slightly higher in all cases. E.g. 96.83% of elementary schools report having a functional girls' toilet. </t>
  </si>
  <si>
    <t>Handwash facility near toilets</t>
  </si>
  <si>
    <t xml:space="preserve">The national estimate is based on the primary and secondary school estimates. </t>
  </si>
  <si>
    <t>Hand wash facility available near toilet</t>
  </si>
  <si>
    <t>Door with latch/bolt</t>
  </si>
  <si>
    <t xml:space="preserve">An estimate for usable and single-sex is calculated by applying the proportion of schools where all toilets have a door and latch to the proportion with single-sex toilets in working condition (90.2%). This is used to estimate basic service in the absence of additional information.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</si>
  <si>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</si>
  <si>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</si>
  <si>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</si>
  <si>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</si>
  <si>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</si>
  <si>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</si>
  <si>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</si>
  <si>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</si>
  <si>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</si>
  <si>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</si>
  <si>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</si>
  <si>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</si>
  <si>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</si>
  <si>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</si>
  <si>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</si>
  <si>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</si>
  <si>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</si>
  <si>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Other</t>
  </si>
  <si>
    <t>UNESCO UIS (data.uis.unesco.org)</t>
  </si>
  <si>
    <t>UIS16</t>
  </si>
  <si>
    <t>Basic drinking water</t>
  </si>
  <si>
    <t xml:space="preserve">The secondary school estimate is based on coverage in lower and upper secondary schools and the school age population for each level. The national estimate is basedon coverage in primary and secondary schools. Estimates are not used since national data from a primary data source are available. </t>
  </si>
  <si>
    <t>Single-sex basic sanitation facilities</t>
  </si>
  <si>
    <t>Basic handwashing facilities</t>
  </si>
  <si>
    <t>POPULATION OF SCHOOL AGE CHILDREN</t>
  </si>
  <si>
    <r>
      <t xml:space="preserve">School Age Population 
</t>
    </r>
    <r>
      <rPr>
        <sz val="8"/>
        <rFont val="Arial"/>
        <family val="2"/>
      </rPr>
      <t>Source: UN Population Div &amp; UNESCO</t>
    </r>
  </si>
  <si>
    <t>An estimate for facility with water is calculated by applying the proportion of schools with water for handwashing at some point to those with a facility. An estimate for Basic is calculated by applying the proportion of schools with soap available to the proportion of schools with a facility and water.</t>
  </si>
  <si>
    <t>Single-sex toilets in working condition or single-sex school with toilets in working condition</t>
  </si>
  <si>
    <t>Single-sex toilets and door with latch/bolt</t>
  </si>
  <si>
    <t>India Human Development Survey-II, 2011-12</t>
  </si>
  <si>
    <t>HDS12</t>
  </si>
  <si>
    <t>Piped</t>
  </si>
  <si>
    <t>Tube well</t>
  </si>
  <si>
    <t>Hand pump</t>
  </si>
  <si>
    <t>Dug, open well</t>
  </si>
  <si>
    <t>Covered well</t>
  </si>
  <si>
    <t>River, canal</t>
  </si>
  <si>
    <t>Pond</t>
  </si>
  <si>
    <t>Tanker truck</t>
  </si>
  <si>
    <t xml:space="preserve">Rainwater </t>
  </si>
  <si>
    <t>Bottled</t>
  </si>
  <si>
    <t>Separate toilets for girls/boys</t>
  </si>
  <si>
    <t>Flush toilet</t>
  </si>
  <si>
    <t>Pit latrine</t>
  </si>
  <si>
    <t>Ventilated improved pit latrine</t>
  </si>
  <si>
    <t>Toilets are unlocked</t>
  </si>
  <si>
    <t>Separate and unlocked</t>
  </si>
  <si>
    <t>No handwashing data available</t>
  </si>
  <si>
    <t>Improved &amp; separate</t>
  </si>
  <si>
    <t>Improved &amp; unlocked</t>
  </si>
  <si>
    <t>Improved, unlocked, separate</t>
  </si>
  <si>
    <t xml:space="preserve">Nationally representative household survey, including 1,420 villages and 1,042 urban neighborhoods across India. All states and union territories of India are covered with the exception of Andaman &amp; Nicobar and Lakshadweep. Up to two schools were assessed in each village/neighborhood. Government and private primary schools are included. Schools with grades 7 and higher are categorized as secondary schools in the analysis. Facility types are reported separately for boys and girls (the values are similar); an average of these is used above. Remaining schools are assumed to have an "other" facility type. 50% of pit latrines and other facilities are assumed to be of an improved type. </t>
  </si>
  <si>
    <t>Nationally representative household survey, including 1,420 villages and 1,042 urban neighborhoods across India. All states and union territories of India are covered with the exception of Andaman &amp; Nicobar and Lakshadweep. Up to two schools were assessed in each village/neighborhood. Government and private primary schools are included. Schools with grades 7 and higher are categorized as secondary schools in the analysis Schools that did not respond to the facility type question were assumed to have no water source since there was no option for 'none' in the question on water source type.</t>
  </si>
  <si>
    <t xml:space="preserve">The secondary school estimate is based on coverage in lower and upper secondary schools and the school age population for each level. The national estimate is basedon coverage in primary and secondary schools. Estimates are not used since data are available from a primary data source (SVP). </t>
  </si>
  <si>
    <t>India Human Development Survey-I, 2005</t>
  </si>
  <si>
    <t>HDS05</t>
  </si>
  <si>
    <t>Nationally representative household survey, including 1,501  villages and x,xxx urban neighborhoods across India. All states and union territories of India are covered with the exception of Andaman &amp; Nicobar and Lakshadweep. Up to two schools were assessed in each village/neighborhood. Government and private primary schools are included. Schools with grades 7 and higher are categorized as secondary schools in the analysis Schools that did not respond to the facility type question were assumed to have no water source since there was no option for 'none' in the question on water source type.</t>
  </si>
  <si>
    <t xml:space="preserve">Nationally representative household survey, including 1,501  villages and xxx  urban neighborhoods across India. All states and union territories of India are covered with the exception of Andaman &amp; Nicobar and Lakshadweep. Up to two schools were assessed in each village/neighborhood. Government and private primary schools are included. Schools with grades 7 and higher are categorized as secondary schools in the analysis. Facility types are reported separately for boys and girls (the values are similar); an average of these is used above. Remaining schools are assumed to have an "other" facility type. 50% of pit latrines and other facilities are assumed to be of an improved type. </t>
  </si>
  <si>
    <t>No drinking water facility includes schools where students bring drinking water from home (4.88% nationally). It is unclear if the wells and springs in the "hand pump/bore well/dug well/tube well/spring" category are of an improved type. A 0.95 ratio is used based on past HDS and EMIS data where handpumps (and other improved water sources) comprise the majority (roughly 95%) of these facility types. An estimate for basic is calculated by applying the proportion of schools with water available to the proportion of schools with water that is from an improved source.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</si>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</sst>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47050386059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thin">
        <color indexed="64"/>
      </right>
      <top style="thin">
        <color indexed="64"/>
      </top>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470503860591"/>
      </left>
      <right/>
      <top/>
      <bottom/>
      <diagonal/>
    </border>
    <border>
      <left style="thin">
        <color theme="0" tint="-0.34998626667074"/>
      </left>
      <right/>
      <top/>
      <bottom style="thin">
        <color theme="0" tint="-0.24994659260842"/>
      </bottom>
      <diagonal/>
    </border>
    <border>
      <left style="dotted">
        <color theme="0" tint="-0.04947050386059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47050386059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164" fontId="3" fillId="2" borderId="36" xfId="0" applyNumberFormat="true" applyFont="true" applyFill="true" applyBorder="true" applyAlignment="true">
      <alignment horizontal="center" vertical="center"/>
    </xf>
    <xf numFmtId="0" fontId="3" fillId="0" borderId="20" xfId="0" applyFont="true" applyBorder="true" applyAlignment="true">
      <alignment horizontal="center" vertical="center" wrapText="true"/>
    </xf>
    <xf numFmtId="1" fontId="3" fillId="2" borderId="10" xfId="0" applyNumberFormat="true" applyFont="true" applyFill="true" applyBorder="true" applyAlignment="true">
      <alignment horizontal="center" vertical="center"/>
    </xf>
    <xf numFmtId="1" fontId="3" fillId="2" borderId="24"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2" borderId="28" xfId="0" applyFont="true" applyFill="true" applyBorder="true" applyAlignment="true">
      <alignment horizontal="center" vertical="center"/>
    </xf>
    <xf numFmtId="1" fontId="3" fillId="2" borderId="37" xfId="0" applyNumberFormat="true" applyFont="true" applyFill="true" applyBorder="true" applyAlignment="true">
      <alignment horizontal="center" vertical="center"/>
    </xf>
    <xf numFmtId="1" fontId="3" fillId="2" borderId="8" xfId="0" applyNumberFormat="true" applyFont="true" applyFill="true" applyBorder="true" applyAlignment="true">
      <alignment horizontal="center" vertical="center"/>
    </xf>
    <xf numFmtId="0" fontId="1" fillId="0" borderId="8" xfId="0" applyFont="true" applyBorder="true" applyAlignment="true">
      <alignment horizontal="center"/>
    </xf>
    <xf numFmtId="1" fontId="1" fillId="0" borderId="8" xfId="0" applyNumberFormat="true" applyFont="true" applyBorder="true" applyAlignment="true">
      <alignment horizontal="center"/>
    </xf>
    <xf numFmtId="1" fontId="1" fillId="0" borderId="26" xfId="0" applyNumberFormat="true" applyFont="true" applyBorder="true" applyAlignment="true">
      <alignment horizontal="center"/>
    </xf>
    <xf numFmtId="1" fontId="3" fillId="2" borderId="36"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1" fontId="19" fillId="0" borderId="0" xfId="2" applyNumberForma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13" xfId="0" applyFont="true" applyBorder="true" applyAlignment="true">
      <alignment horizontal="left" vertical="center" wrapText="true"/>
    </xf>
    <xf numFmtId="164" fontId="3" fillId="0" borderId="25" xfId="0" applyNumberFormat="true" applyFont="true" applyFill="true" applyBorder="true" applyAlignment="true">
      <alignment horizontal="center" vertical="center"/>
    </xf>
    <xf numFmtId="0" fontId="3" fillId="0" borderId="22" xfId="0" applyFont="true" applyBorder="true" applyAlignment="true">
      <alignment horizontal="center" vertical="center" wrapText="true"/>
    </xf>
    <xf numFmtId="0" fontId="3" fillId="0" borderId="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16" fillId="2" borderId="41" xfId="2" applyFont="true" applyFill="true" applyBorder="true"/>
    <xf numFmtId="0" fontId="16" fillId="2" borderId="42" xfId="2" applyFont="true" applyFill="true" applyBorder="true"/>
    <xf numFmtId="0" fontId="16" fillId="2" borderId="43" xfId="2" applyFont="true" applyFill="true" applyBorder="true"/>
    <xf numFmtId="1" fontId="16" fillId="2" borderId="44" xfId="0" applyNumberFormat="true" applyFont="true" applyFill="true" applyBorder="true" applyAlignment="true">
      <alignment horizontal="center"/>
    </xf>
    <xf numFmtId="1" fontId="16" fillId="2" borderId="45" xfId="0" applyNumberFormat="true" applyFont="true" applyFill="true" applyBorder="true" applyAlignment="true">
      <alignment horizontal="center"/>
    </xf>
    <xf numFmtId="0" fontId="16" fillId="2" borderId="47" xfId="2" applyFont="true" applyFill="true" applyBorder="true"/>
    <xf numFmtId="0" fontId="16" fillId="2" borderId="48" xfId="2" applyFont="true" applyFill="true" applyBorder="true" applyAlignment="true">
      <alignment horizontal="left"/>
    </xf>
    <xf numFmtId="0" fontId="16" fillId="2" borderId="49" xfId="2" applyFont="true" applyFill="true" applyBorder="true"/>
    <xf numFmtId="1" fontId="16" fillId="2" borderId="50" xfId="0" applyNumberFormat="true" applyFont="true" applyFill="true" applyBorder="true" applyAlignment="true">
      <alignment horizontal="center"/>
    </xf>
    <xf numFmtId="1" fontId="16" fillId="2" borderId="51" xfId="0" applyNumberFormat="true" applyFont="true" applyFill="true" applyBorder="true" applyAlignment="true">
      <alignment horizontal="center"/>
    </xf>
    <xf numFmtId="0" fontId="16" fillId="2" borderId="53" xfId="2" applyFont="true" applyFill="true" applyBorder="true"/>
    <xf numFmtId="0" fontId="16" fillId="2" borderId="54" xfId="2" applyFont="true" applyFill="true" applyBorder="true" applyAlignment="true">
      <alignment horizontal="left"/>
    </xf>
    <xf numFmtId="0" fontId="16" fillId="2" borderId="55" xfId="2" applyFont="true" applyFill="true" applyBorder="true"/>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 fontId="16" fillId="2" borderId="58"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0" fontId="0" fillId="0" borderId="23" xfId="0" applyBorder="true" applyAlignment="true">
      <alignment horizontal="left" vertical="center"/>
    </xf>
    <xf numFmtId="0" fontId="0" fillId="0" borderId="39" xfId="0" applyBorder="true" applyAlignment="true">
      <alignment horizontal="left"/>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9" xfId="1" applyFont="true" applyFill="true" applyBorder="true" applyAlignment="true">
      <alignment horizontal="left"/>
    </xf>
    <xf numFmtId="0" fontId="3" fillId="2" borderId="59" xfId="1" applyFont="true" applyFill="true" applyBorder="true" applyAlignment="true">
      <alignment horizontal="center"/>
    </xf>
    <xf numFmtId="0" fontId="3" fillId="2" borderId="59" xfId="1" applyFont="true" applyFill="true" applyBorder="true" applyAlignment="true">
      <alignment horizontal="right"/>
    </xf>
    <xf numFmtId="1" fontId="3" fillId="2" borderId="59" xfId="1" applyNumberFormat="true" applyFont="true" applyFill="true" applyBorder="true"/>
    <xf numFmtId="0" fontId="3" fillId="43" borderId="60" xfId="1" applyFont="true" applyFill="true" applyBorder="true" applyAlignment="true">
      <alignment horizontal="center"/>
    </xf>
    <xf numFmtId="0" fontId="3" fillId="4" borderId="0" xfId="1" applyFont="true" applyFill="true" applyBorder="true" applyAlignment="true">
      <alignment horizontal="center"/>
    </xf>
    <xf numFmtId="0" fontId="10" fillId="40" borderId="62"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1" xfId="1" applyFont="true" applyFill="true" applyBorder="true" applyAlignment="true">
      <alignment horizontal="center"/>
    </xf>
    <xf numFmtId="0" fontId="3" fillId="43" borderId="0" xfId="1" applyFont="true" applyFill="true" applyBorder="true" applyAlignment="true">
      <alignment horizontal="center"/>
    </xf>
    <xf numFmtId="0" fontId="10" fillId="41" borderId="62"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2" xfId="1" applyFont="true" applyFill="true" applyBorder="true" applyAlignment="true">
      <alignment vertical="center" textRotation="90" wrapText="true"/>
    </xf>
    <xf numFmtId="0" fontId="4" fillId="43" borderId="63" xfId="1" applyFont="true" applyFill="true" applyBorder="true" applyAlignment="true">
      <alignment horizontal="center" textRotation="90" wrapText="true"/>
    </xf>
    <xf numFmtId="0" fontId="4" fillId="4" borderId="59" xfId="1" applyFont="true" applyFill="true" applyBorder="true" applyAlignment="true">
      <alignment horizontal="center" textRotation="90" wrapText="true"/>
    </xf>
    <xf numFmtId="0" fontId="10" fillId="40" borderId="64" xfId="1" applyFont="true" applyFill="true" applyBorder="true" applyAlignment="true">
      <alignment horizontal="center" textRotation="90" wrapText="true"/>
    </xf>
    <xf numFmtId="0" fontId="4" fillId="44" borderId="59" xfId="1" applyFont="true" applyFill="true" applyBorder="true" applyAlignment="true">
      <alignment horizontal="center" textRotation="90" wrapText="true"/>
    </xf>
    <xf numFmtId="0" fontId="31" fillId="45" borderId="65" xfId="1" applyFont="true" applyFill="true" applyBorder="true" applyAlignment="true">
      <alignment horizontal="center" textRotation="90" wrapText="true"/>
    </xf>
    <xf numFmtId="0" fontId="4" fillId="43" borderId="59" xfId="1" applyFont="true" applyFill="true" applyBorder="true" applyAlignment="true">
      <alignment horizontal="center" textRotation="90" wrapText="true"/>
    </xf>
    <xf numFmtId="0" fontId="31" fillId="4" borderId="59" xfId="1" applyFont="true" applyFill="true" applyBorder="true" applyAlignment="true">
      <alignment horizontal="center" textRotation="90" wrapText="true"/>
    </xf>
    <xf numFmtId="0" fontId="10" fillId="41" borderId="64" xfId="1" applyFont="true" applyFill="true" applyBorder="true" applyAlignment="true">
      <alignment horizontal="center" textRotation="90" wrapText="true"/>
    </xf>
    <xf numFmtId="0" fontId="31" fillId="45" borderId="59" xfId="1" applyFont="true" applyFill="true" applyBorder="true" applyAlignment="true">
      <alignment horizontal="center" textRotation="90" wrapText="true"/>
    </xf>
    <xf numFmtId="0" fontId="10" fillId="42" borderId="64" xfId="1" applyFont="true" applyFill="true" applyBorder="true" applyAlignment="true">
      <alignment horizontal="center" textRotation="90" wrapText="true"/>
    </xf>
    <xf numFmtId="164" fontId="3" fillId="43" borderId="60" xfId="1" applyNumberFormat="true" applyFont="true" applyFill="true" applyBorder="true" applyAlignment="true">
      <alignment horizontal="center"/>
    </xf>
    <xf numFmtId="164" fontId="8" fillId="40" borderId="62"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1"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2"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2" xfId="1" applyNumberFormat="true" applyFont="true" applyFill="true" applyBorder="true" applyAlignment="true">
      <alignment horizontal="center" wrapText="true"/>
    </xf>
    <xf numFmtId="164" fontId="3" fillId="43" borderId="66" xfId="1" applyNumberFormat="true" applyFont="true" applyFill="true" applyBorder="true" applyAlignment="true">
      <alignment horizontal="center"/>
    </xf>
    <xf numFmtId="164" fontId="8" fillId="40" borderId="67"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8"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7"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7" xfId="1" applyNumberFormat="true" applyFont="true" applyFill="true" applyBorder="true" applyAlignment="true">
      <alignment horizontal="center" wrapText="true"/>
    </xf>
    <xf numFmtId="0" fontId="31" fillId="2" borderId="69" xfId="1" applyFont="true" applyFill="true" applyBorder="true" applyAlignment="true">
      <alignment horizontal="left"/>
    </xf>
    <xf numFmtId="0" fontId="31" fillId="2" borderId="59" xfId="1" applyFont="true" applyFill="true" applyBorder="true" applyAlignment="true">
      <alignment horizontal="center"/>
    </xf>
    <xf numFmtId="0" fontId="31" fillId="2" borderId="59" xfId="1" applyFont="true" applyFill="true" applyBorder="true" applyAlignment="true">
      <alignment horizontal="center" wrapText="true"/>
    </xf>
    <xf numFmtId="0" fontId="3" fillId="2" borderId="70" xfId="1" applyFont="true" applyFill="true" applyBorder="true" applyAlignment="true">
      <alignment horizontal="right"/>
    </xf>
    <xf numFmtId="0" fontId="31" fillId="2" borderId="0" xfId="1" applyFont="true" applyFill="true" applyBorder="true" applyAlignment="true">
      <alignment horizontal="center"/>
    </xf>
    <xf numFmtId="0" fontId="4" fillId="34"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10" fillId="40" borderId="74" xfId="4" applyFont="true" applyFill="true" applyBorder="true" applyAlignment="true">
      <alignment horizontal="center" textRotation="90"/>
    </xf>
    <xf numFmtId="0" fontId="4" fillId="24"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4"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10" fillId="41" borderId="78" xfId="4" applyFont="true" applyFill="true" applyBorder="true" applyAlignment="true">
      <alignment horizontal="center" textRotation="90"/>
    </xf>
    <xf numFmtId="0" fontId="4" fillId="25"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10" fillId="42" borderId="81"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1" borderId="15" xfId="0" applyFont="true" applyFill="true" applyBorder="true" applyAlignment="true">
      <alignment horizontal="center" vertical="center"/>
    </xf>
    <xf numFmtId="164" fontId="1" fillId="0" borderId="24" xfId="0" applyNumberFormat="true" applyFont="true" applyBorder="true" applyAlignment="true">
      <alignment horizontal="center" vertical="center"/>
    </xf>
    <xf numFmtId="0" fontId="5" fillId="40"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xf>
    <xf numFmtId="164" fontId="89" fillId="64" borderId="100" xfId="0" applyNumberFormat="true" applyFont="true" applyFill="true" applyBorder="true" applyAlignment="true" applyProtection="true">
      <alignment horizontal="center"/>
    </xf>
    <xf numFmtId="0" fontId="90" fillId="65" borderId="101" xfId="0" applyNumberFormat="true" applyFont="true" applyFill="true" applyBorder="true" applyAlignment="true" applyProtection="true">
      <alignment horizontal="center"/>
    </xf>
    <xf numFmtId="0" fontId="91" fillId="66" borderId="102" xfId="0" applyNumberFormat="true" applyFont="true" applyFill="true" applyBorder="true" applyAlignment="true" applyProtection="true">
      <alignment horizontal="center"/>
    </xf>
    <xf numFmtId="0" fontId="92" fillId="67" borderId="103" xfId="0" applyNumberFormat="true" applyFont="true" applyFill="true" applyBorder="true" applyAlignment="true" applyProtection="true">
      <alignment horizontal="center"/>
    </xf>
    <xf numFmtId="0" fontId="93" fillId="68" borderId="104" xfId="0" applyNumberFormat="true" applyFont="true" applyFill="true" applyBorder="true" applyAlignment="true" applyProtection="true">
      <alignment horizontal="center"/>
    </xf>
    <xf numFmtId="164" fontId="94" fillId="69" borderId="105" xfId="0" applyNumberFormat="true" applyFont="true" applyFill="true" applyBorder="true" applyAlignment="true" applyProtection="true">
      <alignment horizontal="center"/>
    </xf>
    <xf numFmtId="0" fontId="95" fillId="70" borderId="106" xfId="0" applyNumberFormat="true" applyFont="true" applyFill="true" applyBorder="true" applyAlignment="true" applyProtection="true">
      <alignment horizontal="center"/>
    </xf>
    <xf numFmtId="0" fontId="96" fillId="71" borderId="107" xfId="0" applyNumberFormat="true" applyFont="true" applyFill="true" applyBorder="true" applyAlignment="true" applyProtection="true">
      <alignment horizontal="center"/>
    </xf>
    <xf numFmtId="0" fontId="97" fillId="72" borderId="108" xfId="0" applyNumberFormat="true" applyFont="true" applyFill="true" applyBorder="true" applyAlignment="true" applyProtection="true">
      <alignment horizontal="center"/>
    </xf>
    <xf numFmtId="0" fontId="98" fillId="73" borderId="109" xfId="0" applyNumberFormat="true" applyFont="true" applyFill="true" applyBorder="true" applyAlignment="true" applyProtection="true">
      <alignment horizontal="center"/>
    </xf>
    <xf numFmtId="164" fontId="99" fillId="74" borderId="110" xfId="0" applyNumberFormat="true" applyFont="true" applyFill="true" applyBorder="true" applyAlignment="true" applyProtection="true">
      <alignment horizontal="center"/>
    </xf>
    <xf numFmtId="0" fontId="100" fillId="75" borderId="111" xfId="0" applyNumberFormat="true" applyFont="true" applyFill="true" applyBorder="true" applyAlignment="true" applyProtection="true">
      <alignment horizontal="center"/>
    </xf>
    <xf numFmtId="0" fontId="101" fillId="76" borderId="112" xfId="0" applyNumberFormat="true" applyFont="true" applyFill="true" applyBorder="true" applyAlignment="true" applyProtection="true">
      <alignment horizontal="center"/>
    </xf>
    <xf numFmtId="0" fontId="102" fillId="77" borderId="113" xfId="0" applyNumberFormat="true" applyFont="true" applyFill="true" applyBorder="true" applyAlignment="true" applyProtection="true">
      <alignment horizontal="center"/>
    </xf>
    <xf numFmtId="0" fontId="103" fillId="78" borderId="114" xfId="0" applyNumberFormat="true" applyFont="true" applyFill="true" applyBorder="true" applyAlignment="true" applyProtection="true">
      <alignment horizontal="center"/>
    </xf>
    <xf numFmtId="164" fontId="104" fillId="79" borderId="115" xfId="0" applyNumberFormat="true" applyFont="true" applyFill="true" applyBorder="true" applyAlignment="true" applyProtection="true">
      <alignment horizontal="center"/>
    </xf>
    <xf numFmtId="0" fontId="105" fillId="80" borderId="116" xfId="0" applyNumberFormat="true" applyFont="true" applyFill="true" applyBorder="true" applyAlignment="true" applyProtection="true">
      <alignment horizontal="center"/>
    </xf>
    <xf numFmtId="0" fontId="106" fillId="81" borderId="117" xfId="0" applyNumberFormat="true" applyFont="true" applyFill="true" applyBorder="true" applyAlignment="true" applyProtection="true">
      <alignment horizontal="center"/>
    </xf>
    <xf numFmtId="0" fontId="107" fillId="82" borderId="118" xfId="0" applyNumberFormat="true" applyFont="true" applyFill="true" applyBorder="true" applyAlignment="true" applyProtection="true">
      <alignment horizontal="center"/>
    </xf>
    <xf numFmtId="0" fontId="108" fillId="83" borderId="119" xfId="0" applyNumberFormat="true" applyFont="true" applyFill="true" applyBorder="true" applyAlignment="true" applyProtection="true">
      <alignment horizontal="center"/>
    </xf>
    <xf numFmtId="164" fontId="109" fillId="84" borderId="120" xfId="0" applyNumberFormat="true" applyFont="true" applyFill="true" applyBorder="true" applyAlignment="true" applyProtection="true">
      <alignment horizontal="center"/>
    </xf>
    <xf numFmtId="0" fontId="110" fillId="85" borderId="121" xfId="0" applyNumberFormat="true" applyFont="true" applyFill="true" applyBorder="true" applyAlignment="true" applyProtection="true">
      <alignment horizontal="center"/>
    </xf>
    <xf numFmtId="0" fontId="111" fillId="86" borderId="122" xfId="0" applyNumberFormat="true" applyFont="true" applyFill="true" applyBorder="true" applyAlignment="true" applyProtection="true">
      <alignment horizontal="center"/>
    </xf>
    <xf numFmtId="0" fontId="112" fillId="87" borderId="123" xfId="0" applyNumberFormat="true" applyFont="true" applyFill="true" applyBorder="true" applyAlignment="true" applyProtection="true">
      <alignment horizontal="center"/>
    </xf>
    <xf numFmtId="0" fontId="113" fillId="88" borderId="124" xfId="0" applyNumberFormat="true" applyFont="true" applyFill="true" applyBorder="true" applyAlignment="true" applyProtection="true">
      <alignment horizontal="center"/>
    </xf>
    <xf numFmtId="164" fontId="114" fillId="89" borderId="125" xfId="0" applyNumberFormat="true" applyFont="true" applyFill="true" applyBorder="true" applyAlignment="true" applyProtection="true">
      <alignment horizontal="center"/>
    </xf>
    <xf numFmtId="0" fontId="115" fillId="90" borderId="126" xfId="0" applyNumberFormat="true" applyFont="true" applyFill="true" applyBorder="true" applyAlignment="true" applyProtection="true">
      <alignment horizontal="center"/>
    </xf>
    <xf numFmtId="0" fontId="116" fillId="91" borderId="127" xfId="0" applyNumberFormat="true" applyFont="true" applyFill="true" applyBorder="true" applyAlignment="true" applyProtection="true">
      <alignment horizontal="center"/>
    </xf>
    <xf numFmtId="0" fontId="117" fillId="92" borderId="128" xfId="0" applyNumberFormat="true" applyFont="true" applyFill="true" applyBorder="true" applyAlignment="true" applyProtection="true">
      <alignment horizontal="center"/>
    </xf>
    <xf numFmtId="0" fontId="118" fillId="93" borderId="129" xfId="0" applyNumberFormat="true" applyFont="true" applyFill="true" applyBorder="true" applyAlignment="true" applyProtection="true">
      <alignment horizontal="center"/>
    </xf>
    <xf numFmtId="164" fontId="119" fillId="94" borderId="130" xfId="0" applyNumberFormat="true" applyFont="true" applyFill="true" applyBorder="true" applyAlignment="true" applyProtection="true">
      <alignment horizontal="center"/>
    </xf>
    <xf numFmtId="0" fontId="120" fillId="95" borderId="131" xfId="0" applyNumberFormat="true" applyFont="true" applyFill="true" applyBorder="true" applyAlignment="true" applyProtection="true">
      <alignment horizontal="center"/>
    </xf>
    <xf numFmtId="0" fontId="121" fillId="96" borderId="132" xfId="0" applyNumberFormat="true" applyFont="true" applyFill="true" applyBorder="true" applyAlignment="true" applyProtection="true">
      <alignment horizontal="center"/>
    </xf>
    <xf numFmtId="0" fontId="122" fillId="97" borderId="133" xfId="0" applyNumberFormat="true" applyFont="true" applyFill="true" applyBorder="true" applyAlignment="true" applyProtection="true">
      <alignment horizontal="center"/>
    </xf>
    <xf numFmtId="0" fontId="123" fillId="98" borderId="134" xfId="0" applyNumberFormat="true" applyFont="true" applyFill="true" applyBorder="true" applyAlignment="true" applyProtection="true">
      <alignment horizontal="center"/>
    </xf>
    <xf numFmtId="164" fontId="124" fillId="99" borderId="135" xfId="0" applyNumberFormat="true" applyFont="true" applyFill="true" applyBorder="true" applyAlignment="true" applyProtection="true">
      <alignment horizontal="center"/>
    </xf>
    <xf numFmtId="0" fontId="125" fillId="100" borderId="136" xfId="0" applyNumberFormat="true" applyFont="true" applyFill="true" applyBorder="true" applyAlignment="true" applyProtection="true">
      <alignment horizontal="center"/>
    </xf>
    <xf numFmtId="0" fontId="126" fillId="101" borderId="137" xfId="0" applyNumberFormat="true" applyFont="true" applyFill="true" applyBorder="true" applyAlignment="true" applyProtection="true">
      <alignment horizontal="center"/>
    </xf>
    <xf numFmtId="0" fontId="127" fillId="102" borderId="138" xfId="0" applyNumberFormat="true" applyFont="true" applyFill="true" applyBorder="true" applyAlignment="true" applyProtection="true">
      <alignment horizontal="center"/>
    </xf>
    <xf numFmtId="0" fontId="128" fillId="103" borderId="139" xfId="0" applyNumberFormat="true" applyFont="true" applyFill="true" applyBorder="true" applyAlignment="true" applyProtection="true">
      <alignment horizontal="center"/>
    </xf>
    <xf numFmtId="164" fontId="129" fillId="104" borderId="140" xfId="0" applyNumberFormat="true" applyFont="true" applyFill="true" applyBorder="true" applyAlignment="true" applyProtection="true">
      <alignment horizontal="center"/>
    </xf>
    <xf numFmtId="0" fontId="130" fillId="105" borderId="141" xfId="0" applyNumberFormat="true" applyFont="true" applyFill="true" applyBorder="true" applyAlignment="true" applyProtection="true">
      <alignment horizontal="center"/>
    </xf>
    <xf numFmtId="0" fontId="131" fillId="106" borderId="142" xfId="0" applyNumberFormat="true" applyFont="true" applyFill="true" applyBorder="true" applyAlignment="true" applyProtection="true">
      <alignment horizontal="center"/>
    </xf>
    <xf numFmtId="0" fontId="132" fillId="107" borderId="143" xfId="0" applyNumberFormat="true" applyFont="true" applyFill="true" applyBorder="true" applyAlignment="true" applyProtection="true">
      <alignment horizontal="center"/>
    </xf>
    <xf numFmtId="0" fontId="133" fillId="108" borderId="144" xfId="0" applyNumberFormat="true" applyFont="true" applyFill="true" applyBorder="true" applyAlignment="true" applyProtection="true">
      <alignment horizontal="center"/>
    </xf>
    <xf numFmtId="164" fontId="134" fillId="109" borderId="145" xfId="0" applyNumberFormat="true" applyFont="true" applyFill="true" applyBorder="true" applyAlignment="true" applyProtection="true">
      <alignment horizontal="center"/>
    </xf>
    <xf numFmtId="0" fontId="135" fillId="110" borderId="146" xfId="0" applyNumberFormat="true" applyFont="true" applyFill="true" applyBorder="true" applyAlignment="true" applyProtection="true">
      <alignment horizontal="center"/>
    </xf>
    <xf numFmtId="0" fontId="136" fillId="111" borderId="147" xfId="0" applyNumberFormat="true" applyFont="true" applyFill="true" applyBorder="true" applyAlignment="true" applyProtection="true">
      <alignment horizontal="center"/>
    </xf>
    <xf numFmtId="0" fontId="137" fillId="112" borderId="148" xfId="0" applyNumberFormat="true" applyFont="true" applyFill="true" applyBorder="true" applyAlignment="true" applyProtection="true">
      <alignment horizontal="center"/>
    </xf>
    <xf numFmtId="0" fontId="138" fillId="113" borderId="149" xfId="0" applyNumberFormat="true" applyFont="true" applyFill="true" applyBorder="true" applyAlignment="true" applyProtection="true">
      <alignment horizontal="center"/>
    </xf>
    <xf numFmtId="164" fontId="139" fillId="114" borderId="150" xfId="0" applyNumberFormat="true" applyFont="true" applyFill="true" applyBorder="true" applyAlignment="true" applyProtection="true">
      <alignment horizontal="center"/>
    </xf>
    <xf numFmtId="0" fontId="140" fillId="115" borderId="151" xfId="0" applyNumberFormat="true" applyFont="true" applyFill="true" applyBorder="true" applyAlignment="true" applyProtection="true">
      <alignment horizontal="center"/>
    </xf>
    <xf numFmtId="0" fontId="141" fillId="116" borderId="152" xfId="0" applyNumberFormat="true" applyFont="true" applyFill="true" applyBorder="true" applyAlignment="true" applyProtection="true">
      <alignment horizontal="center"/>
    </xf>
    <xf numFmtId="0" fontId="142" fillId="117" borderId="153" xfId="0" applyNumberFormat="true" applyFont="true" applyFill="true" applyBorder="true" applyAlignment="true" applyProtection="true">
      <alignment horizontal="center"/>
    </xf>
    <xf numFmtId="0" fontId="143" fillId="118" borderId="154" xfId="0" applyNumberFormat="true" applyFont="true" applyFill="true" applyBorder="true" applyAlignment="true" applyProtection="true">
      <alignment horizontal="center"/>
    </xf>
    <xf numFmtId="164" fontId="144" fillId="119" borderId="155" xfId="0" applyNumberFormat="true" applyFont="true" applyFill="true" applyBorder="true" applyAlignment="true" applyProtection="true">
      <alignment horizontal="center"/>
    </xf>
    <xf numFmtId="0" fontId="145" fillId="120" borderId="156" xfId="0" applyNumberFormat="true" applyFont="true" applyFill="true" applyBorder="true" applyAlignment="true" applyProtection="true">
      <alignment horizontal="center"/>
    </xf>
    <xf numFmtId="0" fontId="146" fillId="121" borderId="157" xfId="0" applyNumberFormat="true" applyFont="true" applyFill="true" applyBorder="true" applyAlignment="true" applyProtection="true">
      <alignment horizontal="center"/>
    </xf>
    <xf numFmtId="0" fontId="147" fillId="122" borderId="158" xfId="0" applyNumberFormat="true" applyFont="true" applyFill="true" applyBorder="true" applyAlignment="true" applyProtection="true">
      <alignment horizontal="center"/>
    </xf>
    <xf numFmtId="0" fontId="148" fillId="123" borderId="159" xfId="0" applyNumberFormat="true" applyFont="true" applyFill="true" applyBorder="true" applyAlignment="true" applyProtection="true">
      <alignment horizontal="center"/>
    </xf>
    <xf numFmtId="164" fontId="149" fillId="124" borderId="160" xfId="0" applyNumberFormat="true" applyFont="true" applyFill="true" applyBorder="true" applyAlignment="true" applyProtection="true">
      <alignment horizontal="center"/>
    </xf>
    <xf numFmtId="0" fontId="150" fillId="125" borderId="161" xfId="0" applyNumberFormat="true" applyFont="true" applyFill="true" applyBorder="true" applyAlignment="true" applyProtection="true">
      <alignment horizontal="center"/>
    </xf>
    <xf numFmtId="0" fontId="151" fillId="126" borderId="162" xfId="0" applyNumberFormat="true" applyFont="true" applyFill="true" applyBorder="true" applyAlignment="true" applyProtection="true">
      <alignment horizontal="center"/>
    </xf>
    <xf numFmtId="0" fontId="152" fillId="127" borderId="163" xfId="0" applyNumberFormat="true" applyFont="true" applyFill="true" applyBorder="true" applyAlignment="true" applyProtection="true">
      <alignment horizontal="center"/>
    </xf>
    <xf numFmtId="0" fontId="153" fillId="128" borderId="164" xfId="0" applyNumberFormat="true" applyFont="true" applyFill="true" applyBorder="true" applyAlignment="true" applyProtection="true">
      <alignment horizontal="center"/>
    </xf>
    <xf numFmtId="164" fontId="154" fillId="129" borderId="165" xfId="0" applyNumberFormat="true" applyFont="true" applyFill="true" applyBorder="true" applyAlignment="true" applyProtection="true">
      <alignment horizontal="center"/>
    </xf>
    <xf numFmtId="0" fontId="155" fillId="130" borderId="166" xfId="0" applyNumberFormat="true" applyFont="true" applyFill="true" applyBorder="true" applyAlignment="true" applyProtection="true">
      <alignment horizontal="center"/>
    </xf>
    <xf numFmtId="0" fontId="156" fillId="131" borderId="167" xfId="0" applyNumberFormat="true" applyFont="true" applyFill="true" applyBorder="true" applyAlignment="true" applyProtection="true">
      <alignment horizontal="center"/>
    </xf>
    <xf numFmtId="0" fontId="157" fillId="132" borderId="168" xfId="0" applyNumberFormat="true" applyFont="true" applyFill="true" applyBorder="true" applyAlignment="true" applyProtection="true">
      <alignment horizontal="center"/>
    </xf>
    <xf numFmtId="0" fontId="158" fillId="133" borderId="169" xfId="0" applyNumberFormat="true" applyFont="true" applyFill="true" applyBorder="true" applyAlignment="true" applyProtection="true">
      <alignment horizontal="center"/>
    </xf>
    <xf numFmtId="164" fontId="159" fillId="134" borderId="170" xfId="0" applyNumberFormat="true" applyFont="true" applyFill="true" applyBorder="true" applyAlignment="true" applyProtection="true">
      <alignment horizontal="center"/>
    </xf>
    <xf numFmtId="0" fontId="160" fillId="135" borderId="171" xfId="0" applyNumberFormat="true" applyFont="true" applyFill="true" applyBorder="true" applyAlignment="true" applyProtection="true">
      <alignment horizontal="center"/>
    </xf>
    <xf numFmtId="0" fontId="161" fillId="136" borderId="172" xfId="0" applyNumberFormat="true" applyFont="true" applyFill="true" applyBorder="true" applyAlignment="true" applyProtection="true">
      <alignment horizontal="center"/>
    </xf>
    <xf numFmtId="0" fontId="162" fillId="137" borderId="173" xfId="0" applyNumberFormat="true" applyFont="true" applyFill="true" applyBorder="true" applyAlignment="true" applyProtection="true">
      <alignment horizontal="center"/>
    </xf>
    <xf numFmtId="0" fontId="163" fillId="138" borderId="174" xfId="0" applyNumberFormat="true" applyFont="true" applyFill="true" applyBorder="true" applyAlignment="true" applyProtection="true">
      <alignment horizontal="center"/>
    </xf>
    <xf numFmtId="164" fontId="164" fillId="139" borderId="175" xfId="0" applyNumberFormat="true" applyFont="true" applyFill="true" applyBorder="true" applyAlignment="true" applyProtection="true">
      <alignment horizontal="center"/>
    </xf>
    <xf numFmtId="0" fontId="165" fillId="140" borderId="176" xfId="0" applyNumberFormat="true" applyFont="true" applyFill="true" applyBorder="true" applyAlignment="true" applyProtection="true">
      <alignment horizontal="center"/>
    </xf>
    <xf numFmtId="0" fontId="166" fillId="141" borderId="177" xfId="0" applyNumberFormat="true" applyFont="true" applyFill="true" applyBorder="true" applyAlignment="true" applyProtection="true">
      <alignment horizontal="center"/>
    </xf>
    <xf numFmtId="0" fontId="167" fillId="142" borderId="178" xfId="0" applyNumberFormat="true" applyFont="true" applyFill="true" applyBorder="true" applyAlignment="true" applyProtection="true">
      <alignment horizontal="center"/>
    </xf>
    <xf numFmtId="0" fontId="168" fillId="143" borderId="179" xfId="0" applyNumberFormat="true" applyFont="true" applyFill="true" applyBorder="true" applyAlignment="true" applyProtection="true">
      <alignment horizontal="center"/>
    </xf>
    <xf numFmtId="164" fontId="169" fillId="144" borderId="180" xfId="0" applyNumberFormat="true" applyFont="true" applyFill="true" applyBorder="true" applyAlignment="true" applyProtection="true">
      <alignment horizontal="center"/>
    </xf>
    <xf numFmtId="0" fontId="170" fillId="145" borderId="181" xfId="0" applyNumberFormat="true" applyFont="true" applyFill="true" applyBorder="true" applyAlignment="true" applyProtection="true">
      <alignment horizontal="center"/>
    </xf>
    <xf numFmtId="0" fontId="171" fillId="146" borderId="182" xfId="0" applyNumberFormat="true" applyFont="true" applyFill="true" applyBorder="true" applyAlignment="true" applyProtection="true">
      <alignment horizontal="center"/>
    </xf>
    <xf numFmtId="0" fontId="172" fillId="147" borderId="183"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40" xfId="2" applyFont="true" applyFill="true" applyBorder="true" applyAlignment="true">
      <alignment horizontal="center" vertical="center" wrapText="true"/>
    </xf>
    <xf numFmtId="0" fontId="14" fillId="0" borderId="41"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6" xfId="2" applyFont="true" applyFill="true" applyBorder="true" applyAlignment="true">
      <alignment horizontal="center" vertical="center" wrapText="true"/>
    </xf>
    <xf numFmtId="0" fontId="14" fillId="0" borderId="47"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14" fillId="2" borderId="53" xfId="2" applyFont="true" applyFill="true" applyBorder="true" applyAlignment="true">
      <alignment horizontal="center" vertical="center" wrapText="true"/>
    </xf>
    <xf numFmtId="0" fontId="63" fillId="42"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1"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60"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1"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3" fillId="2" borderId="11" xfId="0" applyFont="true" applyFill="true" applyBorder="true" applyAlignment="true">
      <alignment horizontal="left" vertical="center" wrapText="true"/>
    </xf>
    <xf numFmtId="0" fontId="3" fillId="2" borderId="32" xfId="0" applyFont="true" applyFill="true" applyBorder="true" applyAlignment="true">
      <alignment horizontal="left" vertical="center" wrapText="true"/>
    </xf>
    <xf numFmtId="0" fontId="3" fillId="2" borderId="25"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470503860591"/>
      </font>
    </dxf>
    <dxf>
      <font>
        <color rgb="FFAB47BC"/>
      </font>
    </dxf>
    <dxf>
      <font>
        <color theme="0" tint="-0.049470503860591"/>
      </font>
    </dxf>
    <dxf>
      <font>
        <color rgb="FF66BB6A"/>
      </font>
    </dxf>
    <dxf>
      <font>
        <color rgb="FF29B6F6"/>
      </font>
    </dxf>
    <dxf>
      <font>
        <color theme="0" tint="-0.04947050386059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54.411521999999998</c:v>
                </c:pt>
                <c:pt idx="1">
                  <c:v>57.198999000000001</c:v>
                </c:pt>
                <c:pt idx="2">
                  <c:v>54.147961000000002</c:v>
                </c:pt>
                <c:pt idx="3">
                  <c:v>0</c:v>
                </c:pt>
                <c:pt idx="4">
                  <c:v>54.612907999999997</c:v>
                </c:pt>
                <c:pt idx="5">
                  <c:v>52.815555000000003</c:v>
                </c:pt>
              </c:numCache>
            </c:numRef>
          </c:val>
          <c:extLst xmlns:c16r2="http://schemas.microsoft.com/office/drawing/2015/06/chart">
            <c:ext xmlns:c16="http://schemas.microsoft.com/office/drawing/2014/chart" uri="{C3380CC4-5D6E-409C-BE32-E72D297353CC}">
              <c16:uniqueId val="{00000000-2467-4860-BB10-19734268F9B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467-4860-BB10-19734268F9B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2467-4860-BB10-19734268F9B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2467-4860-BB10-19734268F9B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67-4860-BB10-19734268F9B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467-4860-BB10-19734268F9B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2467-4860-BB10-19734268F9B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5.0044239570000002</c:v>
                </c:pt>
                <c:pt idx="1">
                  <c:v>21.450858</c:v>
                </c:pt>
                <c:pt idx="2">
                  <c:v>17.584081000000001</c:v>
                </c:pt>
                <c:pt idx="3">
                  <c:v>0</c:v>
                </c:pt>
                <c:pt idx="4">
                  <c:v>3.4370919999999998</c:v>
                </c:pt>
                <c:pt idx="5">
                  <c:v>15.032444999999999</c:v>
                </c:pt>
              </c:numCache>
            </c:numRef>
          </c:val>
          <c:extLst xmlns:c16r2="http://schemas.microsoft.com/office/drawing/2015/06/chart">
            <c:ext xmlns:c16="http://schemas.microsoft.com/office/drawing/2014/chart" uri="{C3380CC4-5D6E-409C-BE32-E72D297353CC}">
              <c16:uniqueId val="{00000007-2467-4860-BB10-19734268F9B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40.584054039999998</c:v>
                </c:pt>
                <c:pt idx="1">
                  <c:v>21.350142999999999</c:v>
                </c:pt>
                <c:pt idx="2">
                  <c:v>28.267958</c:v>
                </c:pt>
                <c:pt idx="3">
                  <c:v>0</c:v>
                </c:pt>
                <c:pt idx="4">
                  <c:v>41.95</c:v>
                </c:pt>
                <c:pt idx="5">
                  <c:v>32.152000000000001</c:v>
                </c:pt>
              </c:numCache>
            </c:numRef>
          </c:val>
          <c:extLst xmlns:c16r2="http://schemas.microsoft.com/office/drawing/2015/06/chart">
            <c:ext xmlns:c16="http://schemas.microsoft.com/office/drawing/2014/chart" uri="{C3380CC4-5D6E-409C-BE32-E72D297353CC}">
              <c16:uniqueId val="{00000008-2467-4860-BB10-19734268F9BA}"/>
            </c:ext>
          </c:extLst>
        </c:ser>
        <c:dLbls>
          <c:showLegendKey val="0"/>
          <c:showVal val="0"/>
          <c:showCatName val="0"/>
          <c:showSerName val="0"/>
          <c:showPercent val="0"/>
          <c:showBubbleSize val="0"/>
        </c:dLbls>
        <c:gapWidth val="25"/>
        <c:overlap val="100"/>
        <c:axId val="84734720"/>
        <c:axId val="84852736"/>
      </c:barChart>
      <c:catAx>
        <c:axId val="84734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52736"/>
        <c:crosses val="autoZero"/>
        <c:auto val="1"/>
        <c:lblAlgn val="ctr"/>
        <c:lblOffset val="100"/>
        <c:noMultiLvlLbl val="0"/>
      </c:catAx>
      <c:valAx>
        <c:axId val="848527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01-411D-AE50-5912FE785417}"/>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01-411D-AE50-5912FE785417}"/>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701-411D-AE50-5912FE785417}"/>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01-411D-AE50-5912FE785417}"/>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01-411D-AE50-5912FE785417}"/>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01-411D-AE50-5912FE785417}"/>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01-411D-AE50-5912FE785417}"/>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01-411D-AE50-5912FE78541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01-411D-AE50-5912FE78541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01-411D-AE50-5912FE785417}"/>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701-411D-AE50-5912FE785417}"/>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701-411D-AE50-5912FE785417}"/>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701-411D-AE50-5912FE785417}"/>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701-411D-AE50-5912FE785417}"/>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701-411D-AE50-5912FE785417}"/>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701-411D-AE50-5912FE785417}"/>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701-411D-AE50-5912FE785417}"/>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8701-411D-AE50-5912FE785417}"/>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701-411D-AE50-5912FE785417}"/>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701-411D-AE50-5912FE785417}"/>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701-411D-AE50-5912FE785417}"/>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701-411D-AE50-5912FE785417}"/>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701-411D-AE50-5912FE785417}"/>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701-411D-AE50-5912FE785417}"/>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701-411D-AE50-5912FE785417}"/>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14-4A98-AEE3-861B5D135F8A}"/>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87.748530000000002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95.202500000000015</c:v>
                </c:pt>
                <c:pt idx="18">
                  <c:v>#N/A</c:v>
                </c:pt>
                <c:pt idx="19">
                  <c:v>#N/A</c:v>
                </c:pt>
                <c:pt idx="20">
                  <c:v>#N/A</c:v>
                </c:pt>
                <c:pt idx="21">
                  <c:v>#N/A</c:v>
                </c:pt>
                <c:pt idx="22">
                  <c:v>#N/A</c:v>
                </c:pt>
                <c:pt idx="23">
                  <c:v>#N/A</c:v>
                </c:pt>
                <c:pt idx="24">
                  <c:v>#N/A</c:v>
                </c:pt>
                <c:pt idx="25">
                  <c:v>#N/A</c:v>
                </c:pt>
                <c:pt idx="26">
                  <c:v>94.790500000000009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87.4</c:v>
                </c:pt>
                <c:pt idx="1">
                  <c:v>87.4</c:v>
                </c:pt>
                <c:pt idx="2">
                  <c:v>87.4</c:v>
                </c:pt>
                <c:pt idx="3">
                  <c:v>87.4</c:v>
                </c:pt>
                <c:pt idx="4">
                  <c:v>88.1</c:v>
                </c:pt>
                <c:pt idx="5">
                  <c:v>88.7</c:v>
                </c:pt>
                <c:pt idx="6">
                  <c:v>89.3</c:v>
                </c:pt>
                <c:pt idx="7">
                  <c:v>89.9</c:v>
                </c:pt>
                <c:pt idx="8">
                  <c:v>90.5</c:v>
                </c:pt>
                <c:pt idx="9">
                  <c:v>91.1</c:v>
                </c:pt>
                <c:pt idx="10">
                  <c:v>91.8</c:v>
                </c:pt>
                <c:pt idx="11">
                  <c:v>92.4</c:v>
                </c:pt>
                <c:pt idx="12">
                  <c:v>93</c:v>
                </c:pt>
                <c:pt idx="13">
                  <c:v>93.6</c:v>
                </c:pt>
                <c:pt idx="14">
                  <c:v>94.2</c:v>
                </c:pt>
                <c:pt idx="15">
                  <c:v>94.8</c:v>
                </c:pt>
                <c:pt idx="16">
                  <c:v>95.5</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75.099999999999994</c:v>
                </c:pt>
                <c:pt idx="14">
                  <c:v>75.099999999999994</c:v>
                </c:pt>
                <c:pt idx="15">
                  <c:v>75.099999999999994</c:v>
                </c:pt>
                <c:pt idx="16">
                  <c:v>75.099999999999994</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54-468F-82FA-1E3E73383D3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54-468F-82FA-1E3E73383D3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54-468F-82FA-1E3E73383D3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54-468F-82FA-1E3E73383D3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54-468F-82FA-1E3E73383D3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54-468F-82FA-1E3E73383D3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654-468F-82FA-1E3E73383D3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54-468F-82FA-1E3E73383D3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54-468F-82FA-1E3E73383D3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54-468F-82FA-1E3E73383D3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54-468F-82FA-1E3E73383D3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54-468F-82FA-1E3E73383D3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654-468F-82FA-1E3E73383D3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654-468F-82FA-1E3E73383D3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654-468F-82FA-1E3E73383D3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654-468F-82FA-1E3E73383D3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654-468F-82FA-1E3E73383D3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654-468F-82FA-1E3E73383D3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654-468F-82FA-1E3E73383D3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654-468F-82FA-1E3E73383D3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654-468F-82FA-1E3E73383D3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654-468F-82FA-1E3E73383D3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654-468F-82FA-1E3E73383D3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654-468F-82FA-1E3E73383D3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654-468F-82FA-1E3E73383D38}"/>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75.124015173410413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93</c:v>
                </c:pt>
                <c:pt idx="1">
                  <c:v>93</c:v>
                </c:pt>
                <c:pt idx="2">
                  <c:v>93</c:v>
                </c:pt>
                <c:pt idx="3">
                  <c:v>93</c:v>
                </c:pt>
                <c:pt idx="4">
                  <c:v>93.4</c:v>
                </c:pt>
                <c:pt idx="5">
                  <c:v>93.8</c:v>
                </c:pt>
                <c:pt idx="6">
                  <c:v>94.1</c:v>
                </c:pt>
                <c:pt idx="7">
                  <c:v>94.5</c:v>
                </c:pt>
                <c:pt idx="8">
                  <c:v>94.8</c:v>
                </c:pt>
                <c:pt idx="9">
                  <c:v>95.2</c:v>
                </c:pt>
                <c:pt idx="10">
                  <c:v>95.6</c:v>
                </c:pt>
                <c:pt idx="11">
                  <c:v>95.9</c:v>
                </c:pt>
                <c:pt idx="12">
                  <c:v>96.3</c:v>
                </c:pt>
                <c:pt idx="13">
                  <c:v>96.7</c:v>
                </c:pt>
                <c:pt idx="14">
                  <c:v>97</c:v>
                </c:pt>
                <c:pt idx="15">
                  <c:v>97.4</c:v>
                </c:pt>
                <c:pt idx="16">
                  <c:v>97.8</c:v>
                </c:pt>
              </c:numCache>
            </c:numRef>
          </c:yVal>
          <c:smooth val="0"/>
          <c:extLst xmlns:c16r2="http://schemas.microsoft.com/office/drawing/2015/06/chart">
            <c:ext xmlns:c16="http://schemas.microsoft.com/office/drawing/2014/chart" uri="{C3380CC4-5D6E-409C-BE32-E72D297353CC}">
              <c16:uniqueId val="{0000001A-8701-411D-AE50-5912FE78541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701-411D-AE50-5912FE785417}"/>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701-411D-AE50-5912FE785417}"/>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8701-411D-AE50-5912FE785417}"/>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701-411D-AE50-5912FE785417}"/>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701-411D-AE50-5912FE785417}"/>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701-411D-AE50-5912FE785417}"/>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701-411D-AE50-5912FE785417}"/>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701-411D-AE50-5912FE78541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701-411D-AE50-5912FE78541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701-411D-AE50-5912FE785417}"/>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701-411D-AE50-5912FE785417}"/>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701-411D-AE50-5912FE785417}"/>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701-411D-AE50-5912FE785417}"/>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8701-411D-AE50-5912FE785417}"/>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701-411D-AE50-5912FE785417}"/>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701-411D-AE50-5912FE785417}"/>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701-411D-AE50-5912FE785417}"/>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8701-411D-AE50-5912FE785417}"/>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D-8701-411D-AE50-5912FE785417}"/>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701-411D-AE50-5912FE785417}"/>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F-8701-411D-AE50-5912FE785417}"/>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701-411D-AE50-5912FE785417}"/>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1-8701-411D-AE50-5912FE785417}"/>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701-411D-AE50-5912FE785417}"/>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3-8701-411D-AE50-5912FE785417}"/>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14-4A98-AEE3-861B5D135F8A}"/>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95.353089999999995</c:v>
                </c:pt>
                <c:pt idx="3">
                  <c:v>#N/A</c:v>
                </c:pt>
                <c:pt idx="4">
                  <c:v>#N/A</c:v>
                </c:pt>
                <c:pt idx="5">
                  <c:v>#N/A</c:v>
                </c:pt>
                <c:pt idx="6">
                  <c:v>#N/A</c:v>
                </c:pt>
                <c:pt idx="7">
                  <c:v>#N/A</c:v>
                </c:pt>
                <c:pt idx="8">
                  <c:v>#N/A</c:v>
                </c:pt>
                <c:pt idx="9">
                  <c:v>#N/A</c:v>
                </c:pt>
                <c:pt idx="10">
                  <c:v>#N/A</c:v>
                </c:pt>
                <c:pt idx="11">
                  <c:v>#N/A</c:v>
                </c:pt>
                <c:pt idx="12">
                  <c:v>#N/A</c:v>
                </c:pt>
                <c:pt idx="13">
                  <c:v>89.14</c:v>
                </c:pt>
                <c:pt idx="14">
                  <c:v>#N/A</c:v>
                </c:pt>
                <c:pt idx="15">
                  <c:v>#N/A</c:v>
                </c:pt>
                <c:pt idx="16">
                  <c:v>#N/A</c:v>
                </c:pt>
                <c:pt idx="17">
                  <c:v>98.76</c:v>
                </c:pt>
                <c:pt idx="18">
                  <c:v>97.37</c:v>
                </c:pt>
                <c:pt idx="19">
                  <c:v>#N/A</c:v>
                </c:pt>
                <c:pt idx="20">
                  <c:v>98.08</c:v>
                </c:pt>
                <c:pt idx="21">
                  <c:v>#N/A</c:v>
                </c:pt>
                <c:pt idx="22">
                  <c:v>98.56</c:v>
                </c:pt>
                <c:pt idx="23">
                  <c:v>#N/A</c:v>
                </c:pt>
                <c:pt idx="24">
                  <c:v>98.84</c:v>
                </c:pt>
                <c:pt idx="25">
                  <c:v>#N/A</c:v>
                </c:pt>
                <c:pt idx="26">
                  <c:v>96.88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4-8701-411D-AE50-5912FE785417}"/>
            </c:ext>
          </c:extLst>
        </c:ser>
        <c:dLbls>
          <c:showLegendKey val="0"/>
          <c:showVal val="0"/>
          <c:showCatName val="0"/>
          <c:showSerName val="0"/>
          <c:showPercent val="0"/>
          <c:showBubbleSize val="0"/>
        </c:dLbls>
        <c:axId val="91415296"/>
        <c:axId val="91416832"/>
      </c:scatterChart>
      <c:valAx>
        <c:axId val="91415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832"/>
        <c:crosses val="autoZero"/>
        <c:crossBetween val="midCat"/>
        <c:majorUnit val="5"/>
      </c:valAx>
      <c:valAx>
        <c:axId val="91416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5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8E9-4176-B1DF-6C3DFCAA4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E9-4176-B1DF-6C3DFCAA4B4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E9-4176-B1DF-6C3DFCAA4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8E9-4176-B1DF-6C3DFCAA4B4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E9-4176-B1DF-6C3DFCAA4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E9-4176-B1DF-6C3DFCAA4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8E9-4176-B1DF-6C3DFCAA4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8E9-4176-B1DF-6C3DFCAA4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8E9-4176-B1DF-6C3DFCAA4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8E9-4176-B1DF-6C3DFCAA4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8E9-4176-B1DF-6C3DFCAA4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8E9-4176-B1DF-6C3DFCAA4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8E9-4176-B1DF-6C3DFCAA4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8E9-4176-B1DF-6C3DFCAA4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8E9-4176-B1DF-6C3DFCAA4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8E9-4176-B1DF-6C3DFCAA4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8E9-4176-B1DF-6C3DFCAA4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8E9-4176-B1DF-6C3DFCAA4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8E9-4176-B1DF-6C3DFCAA4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8E9-4176-B1DF-6C3DFCAA4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8E9-4176-B1DF-6C3DFCAA4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8E9-4176-B1DF-6C3DFCAA4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8E9-4176-B1DF-6C3DFCAA4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8E9-4176-B1DF-6C3DFCAA4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8E9-4176-B1DF-6C3DFCAA4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E3-40A5-9194-59C52D15F35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8E9-4176-B1DF-6C3DFCAA4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8E9-4176-B1DF-6C3DFCAA4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8E9-4176-B1DF-6C3DFCAA4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8E9-4176-B1DF-6C3DFCAA4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8E9-4176-B1DF-6C3DFCAA4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8E9-4176-B1DF-6C3DFCAA4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8E9-4176-B1DF-6C3DFCAA4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8E9-4176-B1DF-6C3DFCAA4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8E9-4176-B1DF-6C3DFCAA4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8E9-4176-B1DF-6C3DFCAA4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8E9-4176-B1DF-6C3DFCAA4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8E9-4176-B1DF-6C3DFCAA4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8E9-4176-B1DF-6C3DFCAA4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8E9-4176-B1DF-6C3DFCAA4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8E9-4176-B1DF-6C3DFCAA4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8E9-4176-B1DF-6C3DFCAA4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8E9-4176-B1DF-6C3DFCAA4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8E9-4176-B1DF-6C3DFCAA4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8E9-4176-B1DF-6C3DFCAA4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8E9-4176-B1DF-6C3DFCAA4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8E9-4176-B1DF-6C3DFCAA4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8E9-4176-B1DF-6C3DFCAA4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8E9-4176-B1DF-6C3DFCAA4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E3-40A5-9194-59C52D15F35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2-68E9-4176-B1DF-6C3DFCAA4B4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8E9-4176-B1DF-6C3DFCAA4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8E9-4176-B1DF-6C3DFCAA4B4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68E9-4176-B1DF-6C3DFCAA4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68E9-4176-B1DF-6C3DFCAA4B4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8E9-4176-B1DF-6C3DFCAA4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8E9-4176-B1DF-6C3DFCAA4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68E9-4176-B1DF-6C3DFCAA4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8E9-4176-B1DF-6C3DFCAA4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68E9-4176-B1DF-6C3DFCAA4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68E9-4176-B1DF-6C3DFCAA4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8E9-4176-B1DF-6C3DFCAA4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68E9-4176-B1DF-6C3DFCAA4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8E9-4176-B1DF-6C3DFCAA4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68E9-4176-B1DF-6C3DFCAA4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8E9-4176-B1DF-6C3DFCAA4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8E9-4176-B1DF-6C3DFCAA4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8E9-4176-B1DF-6C3DFCAA4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68E9-4176-B1DF-6C3DFCAA4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68E9-4176-B1DF-6C3DFCAA4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8E9-4176-B1DF-6C3DFCAA4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68E9-4176-B1DF-6C3DFCAA4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8E9-4176-B1DF-6C3DFCAA4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68E9-4176-B1DF-6C3DFCAA4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8E9-4176-B1DF-6C3DFCAA4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68E9-4176-B1DF-6C3DFCAA4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4E3-40A5-9194-59C52D15F35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4C-68E9-4176-B1DF-6C3DFCAA4B48}"/>
            </c:ext>
          </c:extLst>
        </c:ser>
        <c:dLbls>
          <c:showLegendKey val="0"/>
          <c:showVal val="0"/>
          <c:showCatName val="0"/>
          <c:showSerName val="0"/>
          <c:showPercent val="0"/>
          <c:showBubbleSize val="0"/>
        </c:dLbls>
        <c:axId val="93770112"/>
        <c:axId val="93771648"/>
      </c:scatterChart>
      <c:valAx>
        <c:axId val="93770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1648"/>
        <c:crosses val="autoZero"/>
        <c:crossBetween val="midCat"/>
        <c:majorUnit val="5"/>
      </c:valAx>
      <c:valAx>
        <c:axId val="93771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01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7A-4398-B833-9B5166070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7A-4398-B833-9B5166070B4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E7A-4398-B833-9B5166070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7E7A-4398-B833-9B5166070B4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7A-4398-B833-9B5166070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7A-4398-B833-9B5166070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7E7A-4398-B833-9B5166070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7A-4398-B833-9B5166070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7E7A-4398-B833-9B5166070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7E7A-4398-B833-9B5166070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7A-4398-B833-9B5166070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7E7A-4398-B833-9B5166070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7A-4398-B833-9B5166070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7E7A-4398-B833-9B5166070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7A-4398-B833-9B5166070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7A-4398-B833-9B5166070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E7A-4398-B833-9B5166070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7E7A-4398-B833-9B5166070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7E7A-4398-B833-9B5166070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E7A-4398-B833-9B5166070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7E7A-4398-B833-9B5166070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7A-4398-B833-9B5166070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7E7A-4398-B833-9B5166070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E7A-4398-B833-9B5166070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7E7A-4398-B833-9B5166070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2DD-4B44-BA59-C93A2A8CD3A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90.118265000000008</c:v>
                </c:pt>
                <c:pt idx="3">
                  <c:v>72.94</c:v>
                </c:pt>
                <c:pt idx="4">
                  <c:v>#N/A</c:v>
                </c:pt>
                <c:pt idx="5">
                  <c:v>#N/A</c:v>
                </c:pt>
                <c:pt idx="6">
                  <c:v>78.474999999999994</c:v>
                </c:pt>
                <c:pt idx="7">
                  <c:v>#N/A</c:v>
                </c:pt>
                <c:pt idx="8">
                  <c:v>80.28</c:v>
                </c:pt>
                <c:pt idx="9">
                  <c:v>80.474999999999994</c:v>
                </c:pt>
                <c:pt idx="10">
                  <c:v>#N/A</c:v>
                </c:pt>
                <c:pt idx="11">
                  <c:v>84.555000000000007</c:v>
                </c:pt>
                <c:pt idx="12">
                  <c:v>#N/A</c:v>
                </c:pt>
                <c:pt idx="13">
                  <c:v>84.831316958976757</c:v>
                </c:pt>
                <c:pt idx="14">
                  <c:v>#N/A</c:v>
                </c:pt>
                <c:pt idx="15">
                  <c:v>#N/A</c:v>
                </c:pt>
                <c:pt idx="16">
                  <c:v>#N/A</c:v>
                </c:pt>
                <c:pt idx="17">
                  <c:v>95.914999999999992</c:v>
                </c:pt>
                <c:pt idx="18">
                  <c:v>86.664536874601609</c:v>
                </c:pt>
                <c:pt idx="19">
                  <c:v>#N/A</c:v>
                </c:pt>
                <c:pt idx="20">
                  <c:v>86.853469318494831</c:v>
                </c:pt>
                <c:pt idx="21">
                  <c:v>#N/A</c:v>
                </c:pt>
                <c:pt idx="22">
                  <c:v>87.974624652816459</c:v>
                </c:pt>
                <c:pt idx="23">
                  <c:v>#N/A</c:v>
                </c:pt>
                <c:pt idx="24">
                  <c:v>88.616417910344751</c:v>
                </c:pt>
                <c:pt idx="25">
                  <c:v>#N/A</c:v>
                </c:pt>
                <c:pt idx="26">
                  <c:v>91.141499999999994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78</c:v>
                </c:pt>
                <c:pt idx="1">
                  <c:v>78</c:v>
                </c:pt>
                <c:pt idx="2">
                  <c:v>78</c:v>
                </c:pt>
                <c:pt idx="3">
                  <c:v>78</c:v>
                </c:pt>
                <c:pt idx="4">
                  <c:v>78.900000000000006</c:v>
                </c:pt>
                <c:pt idx="5">
                  <c:v>79.8</c:v>
                </c:pt>
                <c:pt idx="6">
                  <c:v>80.7</c:v>
                </c:pt>
                <c:pt idx="7">
                  <c:v>81.7</c:v>
                </c:pt>
                <c:pt idx="8">
                  <c:v>82.6</c:v>
                </c:pt>
                <c:pt idx="9">
                  <c:v>83.5</c:v>
                </c:pt>
                <c:pt idx="10">
                  <c:v>84.4</c:v>
                </c:pt>
                <c:pt idx="11">
                  <c:v>85.4</c:v>
                </c:pt>
                <c:pt idx="12">
                  <c:v>86.3</c:v>
                </c:pt>
                <c:pt idx="13">
                  <c:v>87.2</c:v>
                </c:pt>
                <c:pt idx="14">
                  <c:v>88.1</c:v>
                </c:pt>
                <c:pt idx="15">
                  <c:v>89.1</c:v>
                </c:pt>
                <c:pt idx="16">
                  <c:v>90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68.099999999999994</c:v>
                </c:pt>
                <c:pt idx="14">
                  <c:v>68.099999999999994</c:v>
                </c:pt>
                <c:pt idx="15">
                  <c:v>68.099999999999994</c:v>
                </c:pt>
                <c:pt idx="16">
                  <c:v>68.099999999999994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E7A-4398-B833-9B5166070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E7A-4398-B833-9B5166070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E7A-4398-B833-9B5166070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E7A-4398-B833-9B5166070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E7A-4398-B833-9B5166070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E7A-4398-B833-9B5166070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E7A-4398-B833-9B5166070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E7A-4398-B833-9B5166070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E7A-4398-B833-9B5166070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E7A-4398-B833-9B5166070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E7A-4398-B833-9B5166070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E7A-4398-B833-9B5166070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E7A-4398-B833-9B5166070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E7A-4398-B833-9B5166070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E7A-4398-B833-9B5166070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E7A-4398-B833-9B5166070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E7A-4398-B833-9B5166070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E7A-4398-B833-9B5166070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E7A-4398-B833-9B5166070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E7A-4398-B833-9B5166070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E7A-4398-B833-9B5166070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E7A-4398-B833-9B5166070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E7A-4398-B833-9B5166070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2DD-4B44-BA59-C93A2A8CD3A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68.141995034173434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84.9</c:v>
                </c:pt>
                <c:pt idx="1">
                  <c:v>84.9</c:v>
                </c:pt>
                <c:pt idx="2">
                  <c:v>84.9</c:v>
                </c:pt>
                <c:pt idx="3">
                  <c:v>84.9</c:v>
                </c:pt>
                <c:pt idx="4">
                  <c:v>85.8</c:v>
                </c:pt>
                <c:pt idx="5">
                  <c:v>86.7</c:v>
                </c:pt>
                <c:pt idx="6">
                  <c:v>87.6</c:v>
                </c:pt>
                <c:pt idx="7">
                  <c:v>88.5</c:v>
                </c:pt>
                <c:pt idx="8">
                  <c:v>89.4</c:v>
                </c:pt>
                <c:pt idx="9">
                  <c:v>90.3</c:v>
                </c:pt>
                <c:pt idx="10">
                  <c:v>91.2</c:v>
                </c:pt>
                <c:pt idx="11">
                  <c:v>92.1</c:v>
                </c:pt>
                <c:pt idx="12">
                  <c:v>93</c:v>
                </c:pt>
                <c:pt idx="13">
                  <c:v>93.9</c:v>
                </c:pt>
                <c:pt idx="14">
                  <c:v>94.8</c:v>
                </c:pt>
                <c:pt idx="15">
                  <c:v>95.7</c:v>
                </c:pt>
                <c:pt idx="16">
                  <c:v>96.6</c:v>
                </c:pt>
              </c:numCache>
            </c:numRef>
          </c:yVal>
          <c:smooth val="0"/>
          <c:extLst xmlns:c16r2="http://schemas.microsoft.com/office/drawing/2015/06/chart">
            <c:ext xmlns:c16="http://schemas.microsoft.com/office/drawing/2014/chart" uri="{C3380CC4-5D6E-409C-BE32-E72D297353CC}">
              <c16:uniqueId val="{00000033-7E7A-4398-B833-9B5166070B4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E7A-4398-B833-9B5166070B4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E7A-4398-B833-9B5166070B4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6-7E7A-4398-B833-9B5166070B4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7-7E7A-4398-B833-9B5166070B4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E7A-4398-B833-9B5166070B4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E7A-4398-B833-9B5166070B4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A-7E7A-4398-B833-9B5166070B4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E7A-4398-B833-9B5166070B4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C-7E7A-4398-B833-9B5166070B4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D-7E7A-4398-B833-9B5166070B4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E7A-4398-B833-9B5166070B4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F-7E7A-4398-B833-9B5166070B4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E7A-4398-B833-9B5166070B4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1-7E7A-4398-B833-9B5166070B4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E7A-4398-B833-9B5166070B4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3-7E7A-4398-B833-9B5166070B4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E7A-4398-B833-9B5166070B4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5-7E7A-4398-B833-9B5166070B4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6-7E7A-4398-B833-9B5166070B4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E7A-4398-B833-9B5166070B4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8-7E7A-4398-B833-9B5166070B4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E7A-4398-B833-9B5166070B4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A-7E7A-4398-B833-9B5166070B4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E7A-4398-B833-9B5166070B4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C-7E7A-4398-B833-9B5166070B4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2DD-4B44-BA59-C93A2A8CD3A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96.689930000000004</c:v>
                </c:pt>
                <c:pt idx="3">
                  <c:v>78.81</c:v>
                </c:pt>
                <c:pt idx="4">
                  <c:v>#N/A</c:v>
                </c:pt>
                <c:pt idx="5">
                  <c:v>#N/A</c:v>
                </c:pt>
                <c:pt idx="6">
                  <c:v>84.87</c:v>
                </c:pt>
                <c:pt idx="7">
                  <c:v>#N/A</c:v>
                </c:pt>
                <c:pt idx="8">
                  <c:v>86.75</c:v>
                </c:pt>
                <c:pt idx="9">
                  <c:v>87.74</c:v>
                </c:pt>
                <c:pt idx="10">
                  <c:v>#N/A</c:v>
                </c:pt>
                <c:pt idx="11">
                  <c:v>92.6</c:v>
                </c:pt>
                <c:pt idx="12">
                  <c:v>#N/A</c:v>
                </c:pt>
                <c:pt idx="13">
                  <c:v>92.735919543520581</c:v>
                </c:pt>
                <c:pt idx="14">
                  <c:v>#N/A</c:v>
                </c:pt>
                <c:pt idx="15">
                  <c:v>94.4</c:v>
                </c:pt>
                <c:pt idx="16">
                  <c:v>#N/A</c:v>
                </c:pt>
                <c:pt idx="17">
                  <c:v>99.516000000000005</c:v>
                </c:pt>
                <c:pt idx="18">
                  <c:v>94.841650001956992</c:v>
                </c:pt>
                <c:pt idx="19">
                  <c:v>#N/A</c:v>
                </c:pt>
                <c:pt idx="20">
                  <c:v>93.553441160228644</c:v>
                </c:pt>
                <c:pt idx="21">
                  <c:v>#N/A</c:v>
                </c:pt>
                <c:pt idx="22">
                  <c:v>96.09757844056989</c:v>
                </c:pt>
                <c:pt idx="23">
                  <c:v>#N/A</c:v>
                </c:pt>
                <c:pt idx="24">
                  <c:v>96.8</c:v>
                </c:pt>
                <c:pt idx="25">
                  <c:v>#N/A</c:v>
                </c:pt>
                <c:pt idx="26">
                  <c:v>93.64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4D-7E7A-4398-B833-9B5166070B48}"/>
            </c:ext>
          </c:extLst>
        </c:ser>
        <c:dLbls>
          <c:showLegendKey val="0"/>
          <c:showVal val="0"/>
          <c:showCatName val="0"/>
          <c:showSerName val="0"/>
          <c:showPercent val="0"/>
          <c:showBubbleSize val="0"/>
        </c:dLbls>
        <c:axId val="95617792"/>
        <c:axId val="95619328"/>
      </c:scatterChart>
      <c:valAx>
        <c:axId val="9561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19328"/>
        <c:crosses val="autoZero"/>
        <c:crossBetween val="midCat"/>
        <c:majorUnit val="5"/>
      </c:valAx>
      <c:valAx>
        <c:axId val="9561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17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B2-4254-876B-A6AC1C50E1A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B2-4254-876B-A6AC1C50E1A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99B2-4254-876B-A6AC1C50E1A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B2-4254-876B-A6AC1C50E1A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B2-4254-876B-A6AC1C50E1A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B2-4254-876B-A6AC1C50E1A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B2-4254-876B-A6AC1C50E1A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F4-4F89-946F-797BB395F0E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F4-4F89-946F-797BB395F0E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F4-4F89-946F-797BB395F0E7}"/>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F4-4F89-946F-797BB395F0E7}"/>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1F4-4F89-946F-797BB395F0E7}"/>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F4-4F89-946F-797BB395F0E7}"/>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F4-4F89-946F-797BB395F0E7}"/>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1F4-4F89-946F-797BB395F0E7}"/>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1F4-4F89-946F-797BB395F0E7}"/>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1F4-4F89-946F-797BB395F0E7}"/>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E1F4-4F89-946F-797BB395F0E7}"/>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1F4-4F89-946F-797BB395F0E7}"/>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1F4-4F89-946F-797BB395F0E7}"/>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1F4-4F89-946F-797BB395F0E7}"/>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1F4-4F89-946F-797BB395F0E7}"/>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1F4-4F89-946F-797BB395F0E7}"/>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1F4-4F89-946F-797BB395F0E7}"/>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1F4-4F89-946F-797BB395F0E7}"/>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1F4-4F89-946F-797BB395F0E7}"/>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57.691224999999996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74.209999999999994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53</c:v>
                </c:pt>
                <c:pt idx="1">
                  <c:v>53</c:v>
                </c:pt>
                <c:pt idx="2">
                  <c:v>53</c:v>
                </c:pt>
                <c:pt idx="3">
                  <c:v>53</c:v>
                </c:pt>
                <c:pt idx="4">
                  <c:v>55.3</c:v>
                </c:pt>
                <c:pt idx="5">
                  <c:v>57.7</c:v>
                </c:pt>
                <c:pt idx="6">
                  <c:v>60.1</c:v>
                </c:pt>
                <c:pt idx="7">
                  <c:v>62.4</c:v>
                </c:pt>
                <c:pt idx="8">
                  <c:v>64.8</c:v>
                </c:pt>
                <c:pt idx="9">
                  <c:v>67.099999999999994</c:v>
                </c:pt>
                <c:pt idx="10">
                  <c:v>69.5</c:v>
                </c:pt>
                <c:pt idx="11">
                  <c:v>71.900000000000006</c:v>
                </c:pt>
                <c:pt idx="12">
                  <c:v>74.2</c:v>
                </c:pt>
                <c:pt idx="13">
                  <c:v>76.599999999999994</c:v>
                </c:pt>
                <c:pt idx="14">
                  <c:v>78.900000000000006</c:v>
                </c:pt>
                <c:pt idx="15">
                  <c:v>78.900000000000006</c:v>
                </c:pt>
                <c:pt idx="16">
                  <c:v>78.900000000000006</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39.5</c:v>
                </c:pt>
                <c:pt idx="7">
                  <c:v>39.5</c:v>
                </c:pt>
                <c:pt idx="8">
                  <c:v>39.5</c:v>
                </c:pt>
                <c:pt idx="9">
                  <c:v>39.5</c:v>
                </c:pt>
                <c:pt idx="10">
                  <c:v>39.5</c:v>
                </c:pt>
                <c:pt idx="11">
                  <c:v>46.1</c:v>
                </c:pt>
                <c:pt idx="12">
                  <c:v>52.6</c:v>
                </c:pt>
                <c:pt idx="13">
                  <c:v>59.2</c:v>
                </c:pt>
                <c:pt idx="14">
                  <c:v>65.7</c:v>
                </c:pt>
                <c:pt idx="15">
                  <c:v>72.3</c:v>
                </c:pt>
                <c:pt idx="16">
                  <c:v>78.900000000000006</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9B2-4254-876B-A6AC1C50E1A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9B2-4254-876B-A6AC1C50E1A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9B2-4254-876B-A6AC1C50E1A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9B2-4254-876B-A6AC1C50E1A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9B2-4254-876B-A6AC1C50E1A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9B2-4254-876B-A6AC1C50E1A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9B2-4254-876B-A6AC1C50E1A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9B2-4254-876B-A6AC1C50E1A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9B2-4254-876B-A6AC1C50E1A2}"/>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9B2-4254-876B-A6AC1C50E1A2}"/>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9B2-4254-876B-A6AC1C50E1A2}"/>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9B2-4254-876B-A6AC1C50E1A2}"/>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9B2-4254-876B-A6AC1C50E1A2}"/>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9B2-4254-876B-A6AC1C50E1A2}"/>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9B2-4254-876B-A6AC1C50E1A2}"/>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9B2-4254-876B-A6AC1C50E1A2}"/>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99B2-4254-876B-A6AC1C50E1A2}"/>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9B2-4254-876B-A6AC1C50E1A2}"/>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9B2-4254-876B-A6AC1C50E1A2}"/>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9B2-4254-876B-A6AC1C50E1A2}"/>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9B2-4254-876B-A6AC1C50E1A2}"/>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9B2-4254-876B-A6AC1C50E1A2}"/>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9B2-4254-876B-A6AC1C50E1A2}"/>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9B2-4254-876B-A6AC1C50E1A2}"/>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F4-4239-A6A7-7818446F6D45}"/>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52.634999999999998</c:v>
                </c:pt>
                <c:pt idx="18">
                  <c:v>#N/A</c:v>
                </c:pt>
                <c:pt idx="19">
                  <c:v>#N/A</c:v>
                </c:pt>
                <c:pt idx="20">
                  <c:v>#N/A</c:v>
                </c:pt>
                <c:pt idx="21">
                  <c:v>#N/A</c:v>
                </c:pt>
                <c:pt idx="22">
                  <c:v>#N/A</c:v>
                </c:pt>
                <c:pt idx="23">
                  <c:v>#N/A</c:v>
                </c:pt>
                <c:pt idx="24">
                  <c:v>#N/A</c:v>
                </c:pt>
                <c:pt idx="25">
                  <c:v>#N/A</c:v>
                </c:pt>
                <c:pt idx="26">
                  <c:v>85.415315473760245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66.599999999999994</c:v>
                </c:pt>
                <c:pt idx="1">
                  <c:v>66.599999999999994</c:v>
                </c:pt>
                <c:pt idx="2">
                  <c:v>66.599999999999994</c:v>
                </c:pt>
                <c:pt idx="3">
                  <c:v>66.599999999999994</c:v>
                </c:pt>
                <c:pt idx="4">
                  <c:v>69</c:v>
                </c:pt>
                <c:pt idx="5">
                  <c:v>71.400000000000006</c:v>
                </c:pt>
                <c:pt idx="6">
                  <c:v>73.8</c:v>
                </c:pt>
                <c:pt idx="7">
                  <c:v>76.2</c:v>
                </c:pt>
                <c:pt idx="8">
                  <c:v>78.599999999999994</c:v>
                </c:pt>
                <c:pt idx="9">
                  <c:v>81</c:v>
                </c:pt>
                <c:pt idx="10">
                  <c:v>83.4</c:v>
                </c:pt>
                <c:pt idx="11">
                  <c:v>85.8</c:v>
                </c:pt>
                <c:pt idx="12">
                  <c:v>88.2</c:v>
                </c:pt>
                <c:pt idx="13">
                  <c:v>90.6</c:v>
                </c:pt>
                <c:pt idx="14">
                  <c:v>93</c:v>
                </c:pt>
                <c:pt idx="15">
                  <c:v>95.4</c:v>
                </c:pt>
                <c:pt idx="16">
                  <c:v>97.8</c:v>
                </c:pt>
              </c:numCache>
            </c:numRef>
          </c:yVal>
          <c:smooth val="0"/>
          <c:extLst xmlns:c16r2="http://schemas.microsoft.com/office/drawing/2015/06/chart">
            <c:ext xmlns:c16="http://schemas.microsoft.com/office/drawing/2014/chart" uri="{C3380CC4-5D6E-409C-BE32-E72D297353CC}">
              <c16:uniqueId val="{00000020-99B2-4254-876B-A6AC1C50E1A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9B2-4254-876B-A6AC1C50E1A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9B2-4254-876B-A6AC1C50E1A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99B2-4254-876B-A6AC1C50E1A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9B2-4254-876B-A6AC1C50E1A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9B2-4254-876B-A6AC1C50E1A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9B2-4254-876B-A6AC1C50E1A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9B2-4254-876B-A6AC1C50E1A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99B2-4254-876B-A6AC1C50E1A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99B2-4254-876B-A6AC1C50E1A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99B2-4254-876B-A6AC1C50E1A2}"/>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99B2-4254-876B-A6AC1C50E1A2}"/>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99B2-4254-876B-A6AC1C50E1A2}"/>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99B2-4254-876B-A6AC1C50E1A2}"/>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99B2-4254-876B-A6AC1C50E1A2}"/>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99B2-4254-876B-A6AC1C50E1A2}"/>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99B2-4254-876B-A6AC1C50E1A2}"/>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99B2-4254-876B-A6AC1C50E1A2}"/>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2-99B2-4254-876B-A6AC1C50E1A2}"/>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99B2-4254-876B-A6AC1C50E1A2}"/>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99B2-4254-876B-A6AC1C50E1A2}"/>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99B2-4254-876B-A6AC1C50E1A2}"/>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99B2-4254-876B-A6AC1C50E1A2}"/>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99B2-4254-876B-A6AC1C50E1A2}"/>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99B2-4254-876B-A6AC1C50E1A2}"/>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99B2-4254-876B-A6AC1C50E1A2}"/>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F4-4239-A6A7-7818446F6D45}"/>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70.073480000000004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91.18</c:v>
                </c:pt>
                <c:pt idx="18">
                  <c:v>#N/A</c:v>
                </c:pt>
                <c:pt idx="19">
                  <c:v>#N/A</c:v>
                </c:pt>
                <c:pt idx="20">
                  <c:v>#N/A</c:v>
                </c:pt>
                <c:pt idx="21">
                  <c:v>#N/A</c:v>
                </c:pt>
                <c:pt idx="22">
                  <c:v>#N/A</c:v>
                </c:pt>
                <c:pt idx="23">
                  <c:v>#N/A</c:v>
                </c:pt>
                <c:pt idx="24">
                  <c:v>97.98</c:v>
                </c:pt>
                <c:pt idx="25">
                  <c:v>#N/A</c:v>
                </c:pt>
                <c:pt idx="26">
                  <c:v>98.19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A-99B2-4254-876B-A6AC1C50E1A2}"/>
            </c:ext>
          </c:extLst>
        </c:ser>
        <c:dLbls>
          <c:showLegendKey val="0"/>
          <c:showVal val="0"/>
          <c:showCatName val="0"/>
          <c:showSerName val="0"/>
          <c:showPercent val="0"/>
          <c:showBubbleSize val="0"/>
        </c:dLbls>
        <c:axId val="97558912"/>
        <c:axId val="97560448"/>
      </c:scatterChart>
      <c:valAx>
        <c:axId val="97558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0448"/>
        <c:crosses val="autoZero"/>
        <c:crossBetween val="midCat"/>
        <c:majorUnit val="5"/>
      </c:valAx>
      <c:valAx>
        <c:axId val="975604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89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E7-45ED-9738-FB98C0BE3BF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E7-45ED-9738-FB98C0BE3BF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E7-45ED-9738-FB98C0BE3BF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E7-45ED-9738-FB98C0BE3BF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E7-45ED-9738-FB98C0BE3BF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E7-45ED-9738-FB98C0BE3BF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E7-45ED-9738-FB98C0BE3BF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3D-4BAD-88EE-EA7C216D0B5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3D-4BAD-88EE-EA7C216D0B5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3D-4BAD-88EE-EA7C216D0B5C}"/>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3D-4BAD-88EE-EA7C216D0B5C}"/>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3D-4BAD-88EE-EA7C216D0B5C}"/>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3D-4BAD-88EE-EA7C216D0B5C}"/>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3D-4BAD-88EE-EA7C216D0B5C}"/>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3D-4BAD-88EE-EA7C216D0B5C}"/>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3D-4BAD-88EE-EA7C216D0B5C}"/>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3D-4BAD-88EE-EA7C216D0B5C}"/>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D3D-4BAD-88EE-EA7C216D0B5C}"/>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D3D-4BAD-88EE-EA7C216D0B5C}"/>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D3D-4BAD-88EE-EA7C216D0B5C}"/>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D3D-4BAD-88EE-EA7C216D0B5C}"/>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D3D-4BAD-88EE-EA7C216D0B5C}"/>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D3D-4BAD-88EE-EA7C216D0B5C}"/>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D3D-4BAD-88EE-EA7C216D0B5C}"/>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D3D-4BAD-88EE-EA7C216D0B5C}"/>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D3D-4BAD-88EE-EA7C216D0B5C}"/>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E7-45ED-9738-FB98C0BE3BF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E7-45ED-9738-FB98C0BE3BF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E7-45ED-9738-FB98C0BE3BF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E7-45ED-9738-FB98C0BE3BF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E7-45ED-9738-FB98C0BE3BF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E7-45ED-9738-FB98C0BE3BF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E7-45ED-9738-FB98C0BE3BF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6E7-45ED-9738-FB98C0BE3BF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6E7-45ED-9738-FB98C0BE3BF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6E7-45ED-9738-FB98C0BE3BF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6E7-45ED-9738-FB98C0BE3BF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6E7-45ED-9738-FB98C0BE3BF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6E7-45ED-9738-FB98C0BE3BF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6E7-45ED-9738-FB98C0BE3BF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6E7-45ED-9738-FB98C0BE3BF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6E7-45ED-9738-FB98C0BE3BF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6E7-45ED-9738-FB98C0BE3BF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6E7-45ED-9738-FB98C0BE3BF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6E7-45ED-9738-FB98C0BE3BF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6E7-45ED-9738-FB98C0BE3BF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6E7-45ED-9738-FB98C0BE3BF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6E7-45ED-9738-FB98C0BE3BF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6E7-45ED-9738-FB98C0BE3BF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48-4FBB-A76A-39CA69D07AF1}"/>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20-56E7-45ED-9738-FB98C0BE3BF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6E7-45ED-9738-FB98C0BE3BF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6E7-45ED-9738-FB98C0BE3BF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6E7-45ED-9738-FB98C0BE3BF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56E7-45ED-9738-FB98C0BE3BF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6E7-45ED-9738-FB98C0BE3BF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56E7-45ED-9738-FB98C0BE3BF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6E7-45ED-9738-FB98C0BE3BF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56E7-45ED-9738-FB98C0BE3BF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56E7-45ED-9738-FB98C0BE3BF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56E7-45ED-9738-FB98C0BE3BF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56E7-45ED-9738-FB98C0BE3BF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56E7-45ED-9738-FB98C0BE3BF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56E7-45ED-9738-FB98C0BE3BF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56E7-45ED-9738-FB98C0BE3BF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56E7-45ED-9738-FB98C0BE3BF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56E7-45ED-9738-FB98C0BE3BF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56E7-45ED-9738-FB98C0BE3BF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56E7-45ED-9738-FB98C0BE3BF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56E7-45ED-9738-FB98C0BE3BF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56E7-45ED-9738-FB98C0BE3BF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56E7-45ED-9738-FB98C0BE3BF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56E7-45ED-9738-FB98C0BE3BF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56E7-45ED-9738-FB98C0BE3BF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56E7-45ED-9738-FB98C0BE3BF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56E7-45ED-9738-FB98C0BE3BF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48-4FBB-A76A-39CA69D07AF1}"/>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A-56E7-45ED-9738-FB98C0BE3BF8}"/>
            </c:ext>
          </c:extLst>
        </c:ser>
        <c:dLbls>
          <c:showLegendKey val="0"/>
          <c:showVal val="0"/>
          <c:showCatName val="0"/>
          <c:showSerName val="0"/>
          <c:showPercent val="0"/>
          <c:showBubbleSize val="0"/>
        </c:dLbls>
        <c:axId val="113639808"/>
        <c:axId val="113641344"/>
      </c:scatterChart>
      <c:valAx>
        <c:axId val="11363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41344"/>
        <c:crosses val="autoZero"/>
        <c:crossBetween val="midCat"/>
        <c:majorUnit val="5"/>
      </c:valAx>
      <c:valAx>
        <c:axId val="1136413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39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00-419D-9AA1-750CCE6D1BA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00-419D-9AA1-750CCE6D1BAF}"/>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9800-419D-9AA1-750CCE6D1BA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800-419D-9AA1-750CCE6D1BAF}"/>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00-419D-9AA1-750CCE6D1BA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00-419D-9AA1-750CCE6D1BA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B92-4928-9F16-E121B77C78A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92-4928-9F16-E121B77C78A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B92-4928-9F16-E121B77C78A6}"/>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92-4928-9F16-E121B77C78A6}"/>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B92-4928-9F16-E121B77C78A6}"/>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92-4928-9F16-E121B77C78A6}"/>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B92-4928-9F16-E121B77C78A6}"/>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B92-4928-9F16-E121B77C78A6}"/>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B92-4928-9F16-E121B77C78A6}"/>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B92-4928-9F16-E121B77C78A6}"/>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0B92-4928-9F16-E121B77C78A6}"/>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B92-4928-9F16-E121B77C78A6}"/>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B92-4928-9F16-E121B77C78A6}"/>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B92-4928-9F16-E121B77C78A6}"/>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B92-4928-9F16-E121B77C78A6}"/>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B92-4928-9F16-E121B77C78A6}"/>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B92-4928-9F16-E121B77C78A6}"/>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B92-4928-9F16-E121B77C78A6}"/>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B92-4928-9F16-E121B77C78A6}"/>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52.702985000000005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70.875000000000014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32.4</c:v>
                </c:pt>
                <c:pt idx="1">
                  <c:v>32.4</c:v>
                </c:pt>
                <c:pt idx="2">
                  <c:v>37</c:v>
                </c:pt>
                <c:pt idx="3">
                  <c:v>41.6</c:v>
                </c:pt>
                <c:pt idx="4">
                  <c:v>46.2</c:v>
                </c:pt>
                <c:pt idx="5">
                  <c:v>50.7</c:v>
                </c:pt>
                <c:pt idx="6">
                  <c:v>55.3</c:v>
                </c:pt>
                <c:pt idx="7">
                  <c:v>57.9</c:v>
                </c:pt>
                <c:pt idx="8">
                  <c:v>60.5</c:v>
                </c:pt>
                <c:pt idx="9">
                  <c:v>63.1</c:v>
                </c:pt>
                <c:pt idx="10">
                  <c:v>65.7</c:v>
                </c:pt>
                <c:pt idx="11">
                  <c:v>68.3</c:v>
                </c:pt>
                <c:pt idx="12">
                  <c:v>70.900000000000006</c:v>
                </c:pt>
                <c:pt idx="13">
                  <c:v>73.5</c:v>
                </c:pt>
                <c:pt idx="14">
                  <c:v>76.099999999999994</c:v>
                </c:pt>
                <c:pt idx="15">
                  <c:v>76.099999999999994</c:v>
                </c:pt>
                <c:pt idx="16">
                  <c:v>76.099999999999994</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38.1</c:v>
                </c:pt>
                <c:pt idx="7">
                  <c:v>38.1</c:v>
                </c:pt>
                <c:pt idx="8">
                  <c:v>38.1</c:v>
                </c:pt>
                <c:pt idx="9">
                  <c:v>38.1</c:v>
                </c:pt>
                <c:pt idx="10">
                  <c:v>38.1</c:v>
                </c:pt>
                <c:pt idx="11">
                  <c:v>43.7</c:v>
                </c:pt>
                <c:pt idx="12">
                  <c:v>49.3</c:v>
                </c:pt>
                <c:pt idx="13">
                  <c:v>55</c:v>
                </c:pt>
                <c:pt idx="14">
                  <c:v>60.6</c:v>
                </c:pt>
                <c:pt idx="15">
                  <c:v>66.2</c:v>
                </c:pt>
                <c:pt idx="16">
                  <c:v>71.8</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800-419D-9AA1-750CCE6D1BA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00-419D-9AA1-750CCE6D1BA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00-419D-9AA1-750CCE6D1BA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800-419D-9AA1-750CCE6D1BA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800-419D-9AA1-750CCE6D1BA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800-419D-9AA1-750CCE6D1BA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800-419D-9AA1-750CCE6D1BA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800-419D-9AA1-750CCE6D1BAF}"/>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800-419D-9AA1-750CCE6D1BAF}"/>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800-419D-9AA1-750CCE6D1BAF}"/>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800-419D-9AA1-750CCE6D1BAF}"/>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800-419D-9AA1-750CCE6D1BAF}"/>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800-419D-9AA1-750CCE6D1BAF}"/>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800-419D-9AA1-750CCE6D1BAF}"/>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800-419D-9AA1-750CCE6D1BAF}"/>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9800-419D-9AA1-750CCE6D1BAF}"/>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800-419D-9AA1-750CCE6D1BAF}"/>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800-419D-9AA1-750CCE6D1BAF}"/>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800-419D-9AA1-750CCE6D1BAF}"/>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800-419D-9AA1-750CCE6D1BAF}"/>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800-419D-9AA1-750CCE6D1BAF}"/>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800-419D-9AA1-750CCE6D1BAF}"/>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800-419D-9AA1-750CCE6D1BAF}"/>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825-4979-BEA7-C6EBE04CA223}"/>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49.344999999999999</c:v>
                </c:pt>
                <c:pt idx="18">
                  <c:v>#N/A</c:v>
                </c:pt>
                <c:pt idx="19">
                  <c:v>#N/A</c:v>
                </c:pt>
                <c:pt idx="20">
                  <c:v>#N/A</c:v>
                </c:pt>
                <c:pt idx="21">
                  <c:v>#N/A</c:v>
                </c:pt>
                <c:pt idx="22">
                  <c:v>#N/A</c:v>
                </c:pt>
                <c:pt idx="23">
                  <c:v>#N/A</c:v>
                </c:pt>
                <c:pt idx="24">
                  <c:v>#N/A</c:v>
                </c:pt>
                <c:pt idx="25">
                  <c:v>#N/A</c:v>
                </c:pt>
                <c:pt idx="26">
                  <c:v>77.474118448961278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32.4</c:v>
                </c:pt>
                <c:pt idx="1">
                  <c:v>32.4</c:v>
                </c:pt>
                <c:pt idx="2">
                  <c:v>37</c:v>
                </c:pt>
                <c:pt idx="3">
                  <c:v>41.6</c:v>
                </c:pt>
                <c:pt idx="4">
                  <c:v>46.2</c:v>
                </c:pt>
                <c:pt idx="5">
                  <c:v>50.7</c:v>
                </c:pt>
                <c:pt idx="6">
                  <c:v>55.3</c:v>
                </c:pt>
                <c:pt idx="7">
                  <c:v>59.9</c:v>
                </c:pt>
                <c:pt idx="8">
                  <c:v>64.5</c:v>
                </c:pt>
                <c:pt idx="9">
                  <c:v>69.099999999999994</c:v>
                </c:pt>
                <c:pt idx="10">
                  <c:v>73.7</c:v>
                </c:pt>
                <c:pt idx="11">
                  <c:v>78.3</c:v>
                </c:pt>
                <c:pt idx="12">
                  <c:v>82.9</c:v>
                </c:pt>
                <c:pt idx="13">
                  <c:v>87.5</c:v>
                </c:pt>
                <c:pt idx="14">
                  <c:v>92</c:v>
                </c:pt>
                <c:pt idx="15">
                  <c:v>96.6</c:v>
                </c:pt>
                <c:pt idx="16">
                  <c:v>100</c:v>
                </c:pt>
              </c:numCache>
            </c:numRef>
          </c:yVal>
          <c:smooth val="0"/>
          <c:extLst xmlns:c16r2="http://schemas.microsoft.com/office/drawing/2015/06/chart">
            <c:ext xmlns:c16="http://schemas.microsoft.com/office/drawing/2014/chart" uri="{C3380CC4-5D6E-409C-BE32-E72D297353CC}">
              <c16:uniqueId val="{00000020-9800-419D-9AA1-750CCE6D1BA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9800-419D-9AA1-750CCE6D1BA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9800-419D-9AA1-750CCE6D1BAF}"/>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9800-419D-9AA1-750CCE6D1BA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9800-419D-9AA1-750CCE6D1BAF}"/>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800-419D-9AA1-750CCE6D1BA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9800-419D-9AA1-750CCE6D1BA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9800-419D-9AA1-750CCE6D1BA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9800-419D-9AA1-750CCE6D1BA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9800-419D-9AA1-750CCE6D1BA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9800-419D-9AA1-750CCE6D1BAF}"/>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9800-419D-9AA1-750CCE6D1BAF}"/>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9800-419D-9AA1-750CCE6D1BAF}"/>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9800-419D-9AA1-750CCE6D1BAF}"/>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E-9800-419D-9AA1-750CCE6D1BAF}"/>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9800-419D-9AA1-750CCE6D1BAF}"/>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0-9800-419D-9AA1-750CCE6D1BAF}"/>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9800-419D-9AA1-750CCE6D1BAF}"/>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2-9800-419D-9AA1-750CCE6D1BAF}"/>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9800-419D-9AA1-750CCE6D1BAF}"/>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9800-419D-9AA1-750CCE6D1BAF}"/>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5-9800-419D-9AA1-750CCE6D1BAF}"/>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9800-419D-9AA1-750CCE6D1BAF}"/>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9800-419D-9AA1-750CCE6D1BAF}"/>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9800-419D-9AA1-750CCE6D1BAF}"/>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9800-419D-9AA1-750CCE6D1BAF}"/>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25-4979-BEA7-C6EBE04CA223}"/>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34.340000000000003</c:v>
                </c:pt>
                <c:pt idx="1">
                  <c:v>41.81</c:v>
                </c:pt>
                <c:pt idx="2">
                  <c:v>63.32629</c:v>
                </c:pt>
                <c:pt idx="3">
                  <c:v>46.82</c:v>
                </c:pt>
                <c:pt idx="4">
                  <c:v>#N/A</c:v>
                </c:pt>
                <c:pt idx="5">
                  <c:v>52.39</c:v>
                </c:pt>
                <c:pt idx="6">
                  <c:v>58.13</c:v>
                </c:pt>
                <c:pt idx="7">
                  <c:v>#N/A</c:v>
                </c:pt>
                <c:pt idx="8">
                  <c:v>62.67</c:v>
                </c:pt>
                <c:pt idx="9">
                  <c:v>66.84</c:v>
                </c:pt>
                <c:pt idx="10">
                  <c:v>#N/A</c:v>
                </c:pt>
                <c:pt idx="11">
                  <c:v>81.63</c:v>
                </c:pt>
                <c:pt idx="12">
                  <c:v>#N/A</c:v>
                </c:pt>
                <c:pt idx="13">
                  <c:v>82.9</c:v>
                </c:pt>
                <c:pt idx="14">
                  <c:v>#N/A</c:v>
                </c:pt>
                <c:pt idx="15">
                  <c:v>92.64</c:v>
                </c:pt>
                <c:pt idx="16">
                  <c:v>#N/A</c:v>
                </c:pt>
                <c:pt idx="17">
                  <c:v>85.575000000000003</c:v>
                </c:pt>
                <c:pt idx="18">
                  <c:v>#N/A</c:v>
                </c:pt>
                <c:pt idx="19">
                  <c:v>#N/A</c:v>
                </c:pt>
                <c:pt idx="20">
                  <c:v>91.23</c:v>
                </c:pt>
                <c:pt idx="21">
                  <c:v>#N/A</c:v>
                </c:pt>
                <c:pt idx="22">
                  <c:v>#N/A</c:v>
                </c:pt>
                <c:pt idx="23">
                  <c:v>#N/A</c:v>
                </c:pt>
                <c:pt idx="24">
                  <c:v>97.07</c:v>
                </c:pt>
                <c:pt idx="25">
                  <c:v>#N/A</c:v>
                </c:pt>
                <c:pt idx="26">
                  <c:v>97.53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A-9800-419D-9AA1-750CCE6D1BAF}"/>
            </c:ext>
          </c:extLst>
        </c:ser>
        <c:dLbls>
          <c:showLegendKey val="0"/>
          <c:showVal val="0"/>
          <c:showCatName val="0"/>
          <c:showSerName val="0"/>
          <c:showPercent val="0"/>
          <c:showBubbleSize val="0"/>
        </c:dLbls>
        <c:axId val="114176768"/>
        <c:axId val="114178304"/>
      </c:scatterChart>
      <c:valAx>
        <c:axId val="11417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8304"/>
        <c:crosses val="autoZero"/>
        <c:crossBetween val="midCat"/>
        <c:majorUnit val="5"/>
      </c:valAx>
      <c:valAx>
        <c:axId val="1141783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67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9.9</c:v>
                </c:pt>
                <c:pt idx="8">
                  <c:v>9.9</c:v>
                </c:pt>
                <c:pt idx="9">
                  <c:v>9.9</c:v>
                </c:pt>
                <c:pt idx="10">
                  <c:v>9.9</c:v>
                </c:pt>
                <c:pt idx="11">
                  <c:v>9.9</c:v>
                </c:pt>
                <c:pt idx="12">
                  <c:v>19.8</c:v>
                </c:pt>
                <c:pt idx="13">
                  <c:v>29.7</c:v>
                </c:pt>
                <c:pt idx="14">
                  <c:v>39.6</c:v>
                </c:pt>
                <c:pt idx="15">
                  <c:v>49.5</c:v>
                </c:pt>
                <c:pt idx="16">
                  <c:v>59.4</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06-465E-AEC3-31199DB4D9C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06-465E-AEC3-31199DB4D9C9}"/>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06-465E-AEC3-31199DB4D9C9}"/>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06-465E-AEC3-31199DB4D9C9}"/>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06-465E-AEC3-31199DB4D9C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06-465E-AEC3-31199DB4D9C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606-465E-AEC3-31199DB4D9C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606-465E-AEC3-31199DB4D9C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606-465E-AEC3-31199DB4D9C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606-465E-AEC3-31199DB4D9C9}"/>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606-465E-AEC3-31199DB4D9C9}"/>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606-465E-AEC3-31199DB4D9C9}"/>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606-465E-AEC3-31199DB4D9C9}"/>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606-465E-AEC3-31199DB4D9C9}"/>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606-465E-AEC3-31199DB4D9C9}"/>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606-465E-AEC3-31199DB4D9C9}"/>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606-465E-AEC3-31199DB4D9C9}"/>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606-465E-AEC3-31199DB4D9C9}"/>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6606-465E-AEC3-31199DB4D9C9}"/>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606-465E-AEC3-31199DB4D9C9}"/>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6606-465E-AEC3-31199DB4D9C9}"/>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606-465E-AEC3-31199DB4D9C9}"/>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6606-465E-AEC3-31199DB4D9C9}"/>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606-465E-AEC3-31199DB4D9C9}"/>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6606-465E-AEC3-31199DB4D9C9}"/>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BB-40FB-977B-6090983FAA4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27.602606141335507</c:v>
                </c:pt>
                <c:pt idx="19">
                  <c:v>#N/A</c:v>
                </c:pt>
                <c:pt idx="20">
                  <c:v>46.555961960419324</c:v>
                </c:pt>
                <c:pt idx="21">
                  <c:v>#N/A</c:v>
                </c:pt>
                <c:pt idx="22">
                  <c:v>46.023552240218642</c:v>
                </c:pt>
                <c:pt idx="23">
                  <c:v>#N/A</c:v>
                </c:pt>
                <c:pt idx="24">
                  <c:v>53.798797710394794</c:v>
                </c:pt>
                <c:pt idx="25">
                  <c:v>#N/A</c:v>
                </c:pt>
                <c:pt idx="26">
                  <c:v>73.539999999999992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5="http://schemas.microsoft.com/office/drawing/2012/char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extLst xmlns:c15="http://schemas.microsoft.com/office/drawing/2012/chart" xmlns:c16r2="http://schemas.microsoft.com/office/drawing/2015/06/chart"/>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29.7</c:v>
                </c:pt>
                <c:pt idx="14">
                  <c:v>39.6</c:v>
                </c:pt>
                <c:pt idx="15">
                  <c:v>49.5</c:v>
                </c:pt>
                <c:pt idx="16">
                  <c:v>59.4</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606-465E-AEC3-31199DB4D9C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606-465E-AEC3-31199DB4D9C9}"/>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606-465E-AEC3-31199DB4D9C9}"/>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606-465E-AEC3-31199DB4D9C9}"/>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606-465E-AEC3-31199DB4D9C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606-465E-AEC3-31199DB4D9C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606-465E-AEC3-31199DB4D9C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606-465E-AEC3-31199DB4D9C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606-465E-AEC3-31199DB4D9C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606-465E-AEC3-31199DB4D9C9}"/>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606-465E-AEC3-31199DB4D9C9}"/>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606-465E-AEC3-31199DB4D9C9}"/>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606-465E-AEC3-31199DB4D9C9}"/>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606-465E-AEC3-31199DB4D9C9}"/>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606-465E-AEC3-31199DB4D9C9}"/>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606-465E-AEC3-31199DB4D9C9}"/>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606-465E-AEC3-31199DB4D9C9}"/>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606-465E-AEC3-31199DB4D9C9}"/>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606-465E-AEC3-31199DB4D9C9}"/>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606-465E-AEC3-31199DB4D9C9}"/>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606-465E-AEC3-31199DB4D9C9}"/>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606-465E-AEC3-31199DB4D9C9}"/>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606-465E-AEC3-31199DB4D9C9}"/>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606-465E-AEC3-31199DB4D9C9}"/>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6606-465E-AEC3-31199DB4D9C9}"/>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BB-40FB-977B-6090983FAA4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72.319235999999989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extLst xmlns:c15="http://schemas.microsoft.com/office/drawing/2012/chart" xmlns:c16r2="http://schemas.microsoft.com/office/drawing/2015/06/chart"/>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29.7</c:v>
                </c:pt>
                <c:pt idx="14">
                  <c:v>39.6</c:v>
                </c:pt>
                <c:pt idx="15">
                  <c:v>49.5</c:v>
                </c:pt>
                <c:pt idx="16">
                  <c:v>54.4</c:v>
                </c:pt>
              </c:numCache>
              <c:extLst xmlns:c15="http://schemas.microsoft.com/office/drawing/2012/chart" xmlns:c16r2="http://schemas.microsoft.com/office/drawing/2015/06/chart"/>
            </c:numRef>
          </c:yVal>
          <c:smooth val="0"/>
          <c:extLst xmlns:c15="http://schemas.microsoft.com/office/drawing/2012/char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606-465E-AEC3-31199DB4D9C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606-465E-AEC3-31199DB4D9C9}"/>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6606-465E-AEC3-31199DB4D9C9}"/>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6606-465E-AEC3-31199DB4D9C9}"/>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606-465E-AEC3-31199DB4D9C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606-465E-AEC3-31199DB4D9C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6606-465E-AEC3-31199DB4D9C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606-465E-AEC3-31199DB4D9C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6606-465E-AEC3-31199DB4D9C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6606-465E-AEC3-31199DB4D9C9}"/>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606-465E-AEC3-31199DB4D9C9}"/>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6606-465E-AEC3-31199DB4D9C9}"/>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606-465E-AEC3-31199DB4D9C9}"/>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6606-465E-AEC3-31199DB4D9C9}"/>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606-465E-AEC3-31199DB4D9C9}"/>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606-465E-AEC3-31199DB4D9C9}"/>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606-465E-AEC3-31199DB4D9C9}"/>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6606-465E-AEC3-31199DB4D9C9}"/>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6606-465E-AEC3-31199DB4D9C9}"/>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606-465E-AEC3-31199DB4D9C9}"/>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6606-465E-AEC3-31199DB4D9C9}"/>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606-465E-AEC3-31199DB4D9C9}"/>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6606-465E-AEC3-31199DB4D9C9}"/>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606-465E-AEC3-31199DB4D9C9}"/>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6606-465E-AEC3-31199DB4D9C9}"/>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BB-40FB-977B-6090983FAA4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54.411521999999998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129043840"/>
        <c:axId val="129127552"/>
        <c:extLst xmlns:c16r2="http://schemas.microsoft.com/office/drawing/2015/06/chart"/>
      </c:scatterChart>
      <c:valAx>
        <c:axId val="129043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27552"/>
        <c:crosses val="autoZero"/>
        <c:crossBetween val="midCat"/>
        <c:majorUnit val="5"/>
      </c:valAx>
      <c:valAx>
        <c:axId val="129127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04384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78.599999999999994</c:v>
                </c:pt>
                <c:pt idx="14">
                  <c:v>78.599999999999994</c:v>
                </c:pt>
                <c:pt idx="15">
                  <c:v>78.599999999999994</c:v>
                </c:pt>
                <c:pt idx="16">
                  <c:v>78.599999999999994</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9E-46C0-A5BE-2E276D89FF4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9E-46C0-A5BE-2E276D89FF4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29E-46C0-A5BE-2E276D89FF4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9E-46C0-A5BE-2E276D89FF4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9E-46C0-A5BE-2E276D89FF4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29E-46C0-A5BE-2E276D89FF4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29E-46C0-A5BE-2E276D89FF4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29E-46C0-A5BE-2E276D89FF4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9E-46C0-A5BE-2E276D89FF4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29E-46C0-A5BE-2E276D89FF4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29E-46C0-A5BE-2E276D89FF4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29E-46C0-A5BE-2E276D89FF4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29E-46C0-A5BE-2E276D89FF4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29E-46C0-A5BE-2E276D89FF4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29E-46C0-A5BE-2E276D89FF4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29E-46C0-A5BE-2E276D89FF4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29E-46C0-A5BE-2E276D89FF4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29E-46C0-A5BE-2E276D89FF4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29E-46C0-A5BE-2E276D89FF4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29E-46C0-A5BE-2E276D89FF4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29E-46C0-A5BE-2E276D89FF4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29E-46C0-A5BE-2E276D89FF4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29E-46C0-A5BE-2E276D89FF4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8C-4495-A7D0-0D54B0E3519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78.649856999999997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57.2</c:v>
                </c:pt>
                <c:pt idx="14">
                  <c:v>57.2</c:v>
                </c:pt>
                <c:pt idx="15">
                  <c:v>57.2</c:v>
                </c:pt>
                <c:pt idx="16">
                  <c:v>57.2</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29E-46C0-A5BE-2E276D89FF4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29E-46C0-A5BE-2E276D89FF45}"/>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29E-46C0-A5BE-2E276D89FF4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129E-46C0-A5BE-2E276D89FF45}"/>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129E-46C0-A5BE-2E276D89FF4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29E-46C0-A5BE-2E276D89FF4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29E-46C0-A5BE-2E276D89FF4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129E-46C0-A5BE-2E276D89FF4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129E-46C0-A5BE-2E276D89FF4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129E-46C0-A5BE-2E276D89FF4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129E-46C0-A5BE-2E276D89FF4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129E-46C0-A5BE-2E276D89FF4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129E-46C0-A5BE-2E276D89FF4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129E-46C0-A5BE-2E276D89FF4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129E-46C0-A5BE-2E276D89FF4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129E-46C0-A5BE-2E276D89FF4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129E-46C0-A5BE-2E276D89FF4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129E-46C0-A5BE-2E276D89FF4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129E-46C0-A5BE-2E276D89FF4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129E-46C0-A5BE-2E276D89FF4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129E-46C0-A5BE-2E276D89FF4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129E-46C0-A5BE-2E276D89FF4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129E-46C0-A5BE-2E276D89FF4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129E-46C0-A5BE-2E276D89FF4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129E-46C0-A5BE-2E276D89FF4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8C-4495-A7D0-0D54B0E3519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57.198998999999993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79.7</c:v>
                </c:pt>
                <c:pt idx="14">
                  <c:v>79.7</c:v>
                </c:pt>
                <c:pt idx="15">
                  <c:v>79.7</c:v>
                </c:pt>
                <c:pt idx="16">
                  <c:v>79.7</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129E-46C0-A5BE-2E276D89FF4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129E-46C0-A5BE-2E276D89FF4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129E-46C0-A5BE-2E276D89FF4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129E-46C0-A5BE-2E276D89FF4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129E-46C0-A5BE-2E276D89FF4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129E-46C0-A5BE-2E276D89FF4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129E-46C0-A5BE-2E276D89FF4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129E-46C0-A5BE-2E276D89FF4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129E-46C0-A5BE-2E276D89FF4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129E-46C0-A5BE-2E276D89FF4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129E-46C0-A5BE-2E276D89FF4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129E-46C0-A5BE-2E276D89FF4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129E-46C0-A5BE-2E276D89FF4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129E-46C0-A5BE-2E276D89FF4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129E-46C0-A5BE-2E276D89FF4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129E-46C0-A5BE-2E276D89FF4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129E-46C0-A5BE-2E276D89FF4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129E-46C0-A5BE-2E276D89FF4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129E-46C0-A5BE-2E276D89FF4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129E-46C0-A5BE-2E276D89FF4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129E-46C0-A5BE-2E276D89FF4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129E-46C0-A5BE-2E276D89FF4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129E-46C0-A5BE-2E276D89FF4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8C-4495-A7D0-0D54B0E3519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79.710000000000008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130900736"/>
        <c:axId val="130902272"/>
      </c:scatterChart>
      <c:valAx>
        <c:axId val="130900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902272"/>
        <c:crosses val="autoZero"/>
        <c:crossBetween val="midCat"/>
        <c:majorUnit val="5"/>
      </c:valAx>
      <c:valAx>
        <c:axId val="13090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900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71.7</c:v>
                </c:pt>
                <c:pt idx="14">
                  <c:v>71.7</c:v>
                </c:pt>
                <c:pt idx="15">
                  <c:v>71.7</c:v>
                </c:pt>
                <c:pt idx="16">
                  <c:v>71.7</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54.1</c:v>
                </c:pt>
                <c:pt idx="14">
                  <c:v>54.1</c:v>
                </c:pt>
                <c:pt idx="15">
                  <c:v>54.1</c:v>
                </c:pt>
                <c:pt idx="16">
                  <c:v>54.1</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9E4-4636-8FB6-141F0D73B47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9E4-4636-8FB6-141F0D73B47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E4-4636-8FB6-141F0D73B47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9E4-4636-8FB6-141F0D73B47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9E4-4636-8FB6-141F0D73B47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E4-4636-8FB6-141F0D73B4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9E4-4636-8FB6-141F0D73B4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9E4-4636-8FB6-141F0D73B47F}"/>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9E4-4636-8FB6-141F0D73B47F}"/>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9E4-4636-8FB6-141F0D73B47F}"/>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9E4-4636-8FB6-141F0D73B47F}"/>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9E4-4636-8FB6-141F0D73B47F}"/>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9E4-4636-8FB6-141F0D73B47F}"/>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9E4-4636-8FB6-141F0D73B47F}"/>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9E4-4636-8FB6-141F0D73B47F}"/>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9E4-4636-8FB6-141F0D73B47F}"/>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9E4-4636-8FB6-141F0D73B47F}"/>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9E4-4636-8FB6-141F0D73B47F}"/>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9E4-4636-8FB6-141F0D73B47F}"/>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9E4-4636-8FB6-141F0D73B47F}"/>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9E4-4636-8FB6-141F0D73B47F}"/>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9E4-4636-8FB6-141F0D73B47F}"/>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9E4-4636-8FB6-141F0D73B47F}"/>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F61-45BD-AE94-B8779DA790A2}"/>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71.732041999999993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9E4-4636-8FB6-141F0D73B47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9E4-4636-8FB6-141F0D73B47F}"/>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9E4-4636-8FB6-141F0D73B47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19E4-4636-8FB6-141F0D73B47F}"/>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19E4-4636-8FB6-141F0D73B47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9E4-4636-8FB6-141F0D73B47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9E4-4636-8FB6-141F0D73B47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19E4-4636-8FB6-141F0D73B4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19E4-4636-8FB6-141F0D73B4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19E4-4636-8FB6-141F0D73B47F}"/>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19E4-4636-8FB6-141F0D73B47F}"/>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19E4-4636-8FB6-141F0D73B47F}"/>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19E4-4636-8FB6-141F0D73B47F}"/>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19E4-4636-8FB6-141F0D73B47F}"/>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19E4-4636-8FB6-141F0D73B47F}"/>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19E4-4636-8FB6-141F0D73B47F}"/>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19E4-4636-8FB6-141F0D73B47F}"/>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19E4-4636-8FB6-141F0D73B47F}"/>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19E4-4636-8FB6-141F0D73B47F}"/>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19E4-4636-8FB6-141F0D73B47F}"/>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19E4-4636-8FB6-141F0D73B47F}"/>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19E4-4636-8FB6-141F0D73B47F}"/>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19E4-4636-8FB6-141F0D73B47F}"/>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19E4-4636-8FB6-141F0D73B47F}"/>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19E4-4636-8FB6-141F0D73B47F}"/>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61-45BD-AE94-B8779DA790A2}"/>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54.147961000000002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73</c:v>
                </c:pt>
                <c:pt idx="14">
                  <c:v>73</c:v>
                </c:pt>
                <c:pt idx="15">
                  <c:v>73</c:v>
                </c:pt>
                <c:pt idx="16">
                  <c:v>73</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19E4-4636-8FB6-141F0D73B47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19E4-4636-8FB6-141F0D73B47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19E4-4636-8FB6-141F0D73B47F}"/>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19E4-4636-8FB6-141F0D73B47F}"/>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19E4-4636-8FB6-141F0D73B47F}"/>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19E4-4636-8FB6-141F0D73B4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19E4-4636-8FB6-141F0D73B4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19E4-4636-8FB6-141F0D73B47F}"/>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19E4-4636-8FB6-141F0D73B47F}"/>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19E4-4636-8FB6-141F0D73B47F}"/>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19E4-4636-8FB6-141F0D73B47F}"/>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19E4-4636-8FB6-141F0D73B47F}"/>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19E4-4636-8FB6-141F0D73B47F}"/>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19E4-4636-8FB6-141F0D73B47F}"/>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19E4-4636-8FB6-141F0D73B47F}"/>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19E4-4636-8FB6-141F0D73B47F}"/>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19E4-4636-8FB6-141F0D73B47F}"/>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19E4-4636-8FB6-141F0D73B47F}"/>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19E4-4636-8FB6-141F0D73B47F}"/>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19E4-4636-8FB6-141F0D73B47F}"/>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19E4-4636-8FB6-141F0D73B47F}"/>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19E4-4636-8FB6-141F0D73B47F}"/>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19E4-4636-8FB6-141F0D73B47F}"/>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F61-45BD-AE94-B8779DA790A2}"/>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72.98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131749376"/>
        <c:axId val="131750912"/>
      </c:scatterChart>
      <c:valAx>
        <c:axId val="13174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0912"/>
        <c:crosses val="autoZero"/>
        <c:crossBetween val="midCat"/>
        <c:majorUnit val="5"/>
      </c:valAx>
      <c:valAx>
        <c:axId val="131750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493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53.6</c:v>
                </c:pt>
                <c:pt idx="14">
                  <c:v>58.4</c:v>
                </c:pt>
                <c:pt idx="15">
                  <c:v>63.1</c:v>
                </c:pt>
                <c:pt idx="16">
                  <c:v>67.8</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52.8</c:v>
                </c:pt>
                <c:pt idx="14">
                  <c:v>52.8</c:v>
                </c:pt>
                <c:pt idx="15">
                  <c:v>52.8</c:v>
                </c:pt>
                <c:pt idx="16">
                  <c:v>52.8</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21-45F0-9C29-6D330A72389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21-45F0-9C29-6D330A72389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21-45F0-9C29-6D330A72389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021-45F0-9C29-6D330A72389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021-45F0-9C29-6D330A72389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021-45F0-9C29-6D330A72389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21-45F0-9C29-6D330A72389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021-45F0-9C29-6D330A72389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021-45F0-9C29-6D330A72389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021-45F0-9C29-6D330A72389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021-45F0-9C29-6D330A72389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021-45F0-9C29-6D330A72389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021-45F0-9C29-6D330A72389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021-45F0-9C29-6D330A72389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021-45F0-9C29-6D330A72389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021-45F0-9C29-6D330A72389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021-45F0-9C29-6D330A72389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021-45F0-9C29-6D330A72389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021-45F0-9C29-6D330A72389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021-45F0-9C29-6D330A72389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021-45F0-9C29-6D330A72389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021-45F0-9C29-6D330A72389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021-45F0-9C29-6D330A72389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021-45F0-9C29-6D330A72389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0E-4372-876B-B52890629779}"/>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77.745525000000001</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021-45F0-9C29-6D330A72389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021-45F0-9C29-6D330A72389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021-45F0-9C29-6D330A72389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021-45F0-9C29-6D330A72389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021-45F0-9C29-6D330A72389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021-45F0-9C29-6D330A72389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021-45F0-9C29-6D330A72389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021-45F0-9C29-6D330A72389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021-45F0-9C29-6D330A72389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021-45F0-9C29-6D330A72389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021-45F0-9C29-6D330A72389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021-45F0-9C29-6D330A72389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3021-45F0-9C29-6D330A72389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3021-45F0-9C29-6D330A72389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3021-45F0-9C29-6D330A72389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3021-45F0-9C29-6D330A72389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3021-45F0-9C29-6D330A72389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3021-45F0-9C29-6D330A72389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3021-45F0-9C29-6D330A72389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3021-45F0-9C29-6D330A72389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3021-45F0-9C29-6D330A72389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3021-45F0-9C29-6D330A72389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3021-45F0-9C29-6D330A72389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3021-45F0-9C29-6D330A72389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3021-45F0-9C29-6D330A72389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0E-4372-876B-B52890629779}"/>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52.815554999999989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44.2</c:v>
                </c:pt>
                <c:pt idx="8">
                  <c:v>44.2</c:v>
                </c:pt>
                <c:pt idx="9">
                  <c:v>44.2</c:v>
                </c:pt>
                <c:pt idx="10">
                  <c:v>44.2</c:v>
                </c:pt>
                <c:pt idx="11">
                  <c:v>44.2</c:v>
                </c:pt>
                <c:pt idx="12">
                  <c:v>48.9</c:v>
                </c:pt>
                <c:pt idx="13">
                  <c:v>53.6</c:v>
                </c:pt>
                <c:pt idx="14">
                  <c:v>58.4</c:v>
                </c:pt>
                <c:pt idx="15">
                  <c:v>63.1</c:v>
                </c:pt>
                <c:pt idx="16">
                  <c:v>67.8</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3021-45F0-9C29-6D330A72389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3021-45F0-9C29-6D330A72389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3021-45F0-9C29-6D330A723898}"/>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3021-45F0-9C29-6D330A723898}"/>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3021-45F0-9C29-6D330A723898}"/>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3021-45F0-9C29-6D330A723898}"/>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3021-45F0-9C29-6D330A72389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3021-45F0-9C29-6D330A72389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3021-45F0-9C29-6D330A723898}"/>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3021-45F0-9C29-6D330A723898}"/>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3021-45F0-9C29-6D330A723898}"/>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3021-45F0-9C29-6D330A723898}"/>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3021-45F0-9C29-6D330A723898}"/>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3021-45F0-9C29-6D330A723898}"/>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3021-45F0-9C29-6D330A723898}"/>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3021-45F0-9C29-6D330A723898}"/>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3021-45F0-9C29-6D330A723898}"/>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3021-45F0-9C29-6D330A723898}"/>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3021-45F0-9C29-6D330A723898}"/>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3021-45F0-9C29-6D330A723898}"/>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3021-45F0-9C29-6D330A723898}"/>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3021-45F0-9C29-6D330A723898}"/>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3021-45F0-9C29-6D330A723898}"/>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3021-45F0-9C29-6D330A723898}"/>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10E-4372-876B-B52890629779}"/>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58.14</c:v>
                </c:pt>
                <c:pt idx="19">
                  <c:v>#N/A</c:v>
                </c:pt>
                <c:pt idx="20">
                  <c:v>58.14</c:v>
                </c:pt>
                <c:pt idx="21">
                  <c:v>#N/A</c:v>
                </c:pt>
                <c:pt idx="22">
                  <c:v>56.15</c:v>
                </c:pt>
                <c:pt idx="23">
                  <c:v>#N/A</c:v>
                </c:pt>
                <c:pt idx="24">
                  <c:v>64.48</c:v>
                </c:pt>
                <c:pt idx="25">
                  <c:v>#N/A</c:v>
                </c:pt>
                <c:pt idx="26">
                  <c:v>78.650000000000006</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33178880"/>
        <c:axId val="133180416"/>
      </c:scatterChart>
      <c:valAx>
        <c:axId val="133178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180416"/>
        <c:crosses val="autoZero"/>
        <c:crossBetween val="midCat"/>
        <c:majorUnit val="5"/>
      </c:valAx>
      <c:valAx>
        <c:axId val="133180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178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68.961850670000004</c:v>
                </c:pt>
                <c:pt idx="1">
                  <c:v>71.900307949999998</c:v>
                </c:pt>
                <c:pt idx="2">
                  <c:v>68.685423159999999</c:v>
                </c:pt>
                <c:pt idx="3">
                  <c:v>0</c:v>
                </c:pt>
                <c:pt idx="4">
                  <c:v>68.141995030000004</c:v>
                </c:pt>
                <c:pt idx="5">
                  <c:v>75.124015170000007</c:v>
                </c:pt>
              </c:numCache>
            </c:numRef>
          </c:val>
          <c:extLst xmlns:c16r2="http://schemas.microsoft.com/office/drawing/2015/06/chart">
            <c:ext xmlns:c16="http://schemas.microsoft.com/office/drawing/2014/chart" uri="{C3380CC4-5D6E-409C-BE32-E72D297353CC}">
              <c16:uniqueId val="{00000000-510A-4175-B26D-FA670D4A5A8B}"/>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22.3077097</c:v>
                </c:pt>
                <c:pt idx="1">
                  <c:v>19.812984549999999</c:v>
                </c:pt>
                <c:pt idx="2">
                  <c:v>20.957209469999999</c:v>
                </c:pt>
                <c:pt idx="3">
                  <c:v>0</c:v>
                </c:pt>
                <c:pt idx="4">
                  <c:v>21.846422650000001</c:v>
                </c:pt>
                <c:pt idx="5">
                  <c:v>20.33829914</c:v>
                </c:pt>
              </c:numCache>
            </c:numRef>
          </c:val>
          <c:extLst xmlns:c16r2="http://schemas.microsoft.com/office/drawing/2015/06/chart">
            <c:ext xmlns:c16="http://schemas.microsoft.com/office/drawing/2014/chart" uri="{C3380CC4-5D6E-409C-BE32-E72D297353CC}">
              <c16:uniqueId val="{00000001-510A-4175-B26D-FA670D4A5A8B}"/>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8.7304396339999997</c:v>
                </c:pt>
                <c:pt idx="1">
                  <c:v>8.2867075000000003</c:v>
                </c:pt>
                <c:pt idx="2">
                  <c:v>10.35736737</c:v>
                </c:pt>
                <c:pt idx="3">
                  <c:v>0</c:v>
                </c:pt>
                <c:pt idx="4">
                  <c:v>10.01158232</c:v>
                </c:pt>
                <c:pt idx="5">
                  <c:v>4.5376856879999998</c:v>
                </c:pt>
              </c:numCache>
            </c:numRef>
          </c:val>
          <c:extLst xmlns:c16r2="http://schemas.microsoft.com/office/drawing/2015/06/chart">
            <c:ext xmlns:c16="http://schemas.microsoft.com/office/drawing/2014/chart" uri="{C3380CC4-5D6E-409C-BE32-E72D297353CC}">
              <c16:uniqueId val="{00000002-510A-4175-B26D-FA670D4A5A8B}"/>
            </c:ext>
          </c:extLst>
        </c:ser>
        <c:dLbls>
          <c:showLegendKey val="0"/>
          <c:showVal val="0"/>
          <c:showCatName val="0"/>
          <c:showSerName val="0"/>
          <c:showPercent val="0"/>
          <c:showBubbleSize val="0"/>
        </c:dLbls>
        <c:gapWidth val="25"/>
        <c:overlap val="100"/>
        <c:axId val="85628800"/>
        <c:axId val="85701376"/>
      </c:barChart>
      <c:catAx>
        <c:axId val="8562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701376"/>
        <c:crosses val="autoZero"/>
        <c:auto val="1"/>
        <c:lblAlgn val="ctr"/>
        <c:lblOffset val="100"/>
        <c:noMultiLvlLbl val="0"/>
      </c:catAx>
      <c:valAx>
        <c:axId val="857013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8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38-4F7B-8FA1-B82E93C12B5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38-4F7B-8FA1-B82E93C12B5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38-4F7B-8FA1-B82E93C12B5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38-4F7B-8FA1-B82E93C12B5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38-4F7B-8FA1-B82E93C12B5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38-4F7B-8FA1-B82E93C12B5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38-4F7B-8FA1-B82E93C12B5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538-4F7B-8FA1-B82E93C12B5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538-4F7B-8FA1-B82E93C12B5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538-4F7B-8FA1-B82E93C12B5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538-4F7B-8FA1-B82E93C12B5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538-4F7B-8FA1-B82E93C12B5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538-4F7B-8FA1-B82E93C12B5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538-4F7B-8FA1-B82E93C12B5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538-4F7B-8FA1-B82E93C12B5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538-4F7B-8FA1-B82E93C12B5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538-4F7B-8FA1-B82E93C12B5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538-4F7B-8FA1-B82E93C12B5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538-4F7B-8FA1-B82E93C12B5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538-4F7B-8FA1-B82E93C12B5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538-4F7B-8FA1-B82E93C12B5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538-4F7B-8FA1-B82E93C12B5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538-4F7B-8FA1-B82E93C12B5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3D-4876-9906-35F01C389164}"/>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538-4F7B-8FA1-B82E93C12B5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538-4F7B-8FA1-B82E93C12B55}"/>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538-4F7B-8FA1-B82E93C12B5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F538-4F7B-8FA1-B82E93C12B55}"/>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538-4F7B-8FA1-B82E93C12B5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F538-4F7B-8FA1-B82E93C12B5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538-4F7B-8FA1-B82E93C12B5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F538-4F7B-8FA1-B82E93C12B5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F538-4F7B-8FA1-B82E93C12B5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F538-4F7B-8FA1-B82E93C12B5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F538-4F7B-8FA1-B82E93C12B5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F538-4F7B-8FA1-B82E93C12B5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F538-4F7B-8FA1-B82E93C12B5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F538-4F7B-8FA1-B82E93C12B5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F538-4F7B-8FA1-B82E93C12B5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F538-4F7B-8FA1-B82E93C12B5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F538-4F7B-8FA1-B82E93C12B5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F538-4F7B-8FA1-B82E93C12B5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F538-4F7B-8FA1-B82E93C12B5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F538-4F7B-8FA1-B82E93C12B5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F538-4F7B-8FA1-B82E93C12B5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F538-4F7B-8FA1-B82E93C12B5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F538-4F7B-8FA1-B82E93C12B5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F538-4F7B-8FA1-B82E93C12B5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F538-4F7B-8FA1-B82E93C12B5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3D-4876-9906-35F01C389164}"/>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F538-4F7B-8FA1-B82E93C12B55}"/>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F538-4F7B-8FA1-B82E93C12B5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F538-4F7B-8FA1-B82E93C12B55}"/>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F538-4F7B-8FA1-B82E93C12B55}"/>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F538-4F7B-8FA1-B82E93C12B55}"/>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F538-4F7B-8FA1-B82E93C12B5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F538-4F7B-8FA1-B82E93C12B5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F538-4F7B-8FA1-B82E93C12B55}"/>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F538-4F7B-8FA1-B82E93C12B55}"/>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F538-4F7B-8FA1-B82E93C12B55}"/>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F538-4F7B-8FA1-B82E93C12B55}"/>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F538-4F7B-8FA1-B82E93C12B55}"/>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F538-4F7B-8FA1-B82E93C12B55}"/>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F538-4F7B-8FA1-B82E93C12B55}"/>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F538-4F7B-8FA1-B82E93C12B55}"/>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F538-4F7B-8FA1-B82E93C12B55}"/>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F538-4F7B-8FA1-B82E93C12B55}"/>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F538-4F7B-8FA1-B82E93C12B55}"/>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F538-4F7B-8FA1-B82E93C12B55}"/>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F538-4F7B-8FA1-B82E93C12B55}"/>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F538-4F7B-8FA1-B82E93C12B55}"/>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F538-4F7B-8FA1-B82E93C12B55}"/>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F538-4F7B-8FA1-B82E93C12B55}"/>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3D-4876-9906-35F01C389164}"/>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35002752"/>
        <c:axId val="135348608"/>
      </c:scatterChart>
      <c:valAx>
        <c:axId val="135002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48608"/>
        <c:crosses val="autoZero"/>
        <c:crossBetween val="midCat"/>
        <c:majorUnit val="5"/>
      </c:valAx>
      <c:valAx>
        <c:axId val="135348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02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25.8</c:v>
                </c:pt>
                <c:pt idx="14">
                  <c:v>36.5</c:v>
                </c:pt>
                <c:pt idx="15">
                  <c:v>47.3</c:v>
                </c:pt>
                <c:pt idx="16">
                  <c:v>58</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25.8</c:v>
                </c:pt>
                <c:pt idx="14">
                  <c:v>36.5</c:v>
                </c:pt>
                <c:pt idx="15">
                  <c:v>47.3</c:v>
                </c:pt>
                <c:pt idx="16">
                  <c:v>54.6</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82-495E-A885-9C03EF31E3A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82-495E-A885-9C03EF31E3A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882-495E-A885-9C03EF31E3AB}"/>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82-495E-A885-9C03EF31E3AB}"/>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82-495E-A885-9C03EF31E3AB}"/>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82-495E-A885-9C03EF31E3AB}"/>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882-495E-A885-9C03EF31E3AB}"/>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882-495E-A885-9C03EF31E3AB}"/>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882-495E-A885-9C03EF31E3AB}"/>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882-495E-A885-9C03EF31E3AB}"/>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882-495E-A885-9C03EF31E3AB}"/>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882-495E-A885-9C03EF31E3AB}"/>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882-495E-A885-9C03EF31E3AB}"/>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882-495E-A885-9C03EF31E3AB}"/>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882-495E-A885-9C03EF31E3AB}"/>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882-495E-A885-9C03EF31E3AB}"/>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882-495E-A885-9C03EF31E3AB}"/>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882-495E-A885-9C03EF31E3AB}"/>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882-495E-A885-9C03EF31E3AB}"/>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882-495E-A885-9C03EF31E3AB}"/>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882-495E-A885-9C03EF31E3AB}"/>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882-495E-A885-9C03EF31E3AB}"/>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882-495E-A885-9C03EF31E3AB}"/>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38-49B2-A08A-1B23B5FF723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71.582409999999996</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882-495E-A885-9C03EF31E3A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882-495E-A885-9C03EF31E3AB}"/>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882-495E-A885-9C03EF31E3A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882-495E-A885-9C03EF31E3AB}"/>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882-495E-A885-9C03EF31E3AB}"/>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882-495E-A885-9C03EF31E3AB}"/>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882-495E-A885-9C03EF31E3AB}"/>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882-495E-A885-9C03EF31E3AB}"/>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882-495E-A885-9C03EF31E3AB}"/>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882-495E-A885-9C03EF31E3AB}"/>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882-495E-A885-9C03EF31E3AB}"/>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A882-495E-A885-9C03EF31E3AB}"/>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882-495E-A885-9C03EF31E3AB}"/>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A882-495E-A885-9C03EF31E3AB}"/>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A882-495E-A885-9C03EF31E3AB}"/>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A882-495E-A885-9C03EF31E3AB}"/>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A882-495E-A885-9C03EF31E3AB}"/>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A882-495E-A885-9C03EF31E3AB}"/>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A882-495E-A885-9C03EF31E3AB}"/>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A882-495E-A885-9C03EF31E3AB}"/>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A882-495E-A885-9C03EF31E3AB}"/>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A882-495E-A885-9C03EF31E3AB}"/>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A882-495E-A885-9C03EF31E3AB}"/>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A882-495E-A885-9C03EF31E3AB}"/>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A882-495E-A885-9C03EF31E3AB}"/>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38-49B2-A08A-1B23B5FF723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54.61290799999999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4.3</c:v>
                </c:pt>
                <c:pt idx="8">
                  <c:v>4.3</c:v>
                </c:pt>
                <c:pt idx="9">
                  <c:v>4.3</c:v>
                </c:pt>
                <c:pt idx="10">
                  <c:v>4.3</c:v>
                </c:pt>
                <c:pt idx="11">
                  <c:v>4.3</c:v>
                </c:pt>
                <c:pt idx="12">
                  <c:v>15</c:v>
                </c:pt>
                <c:pt idx="13">
                  <c:v>25.8</c:v>
                </c:pt>
                <c:pt idx="14">
                  <c:v>36.5</c:v>
                </c:pt>
                <c:pt idx="15">
                  <c:v>47.3</c:v>
                </c:pt>
                <c:pt idx="16">
                  <c:v>58</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A882-495E-A885-9C03EF31E3A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A882-495E-A885-9C03EF31E3AB}"/>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A882-495E-A885-9C03EF31E3A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A882-495E-A885-9C03EF31E3AB}"/>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A882-495E-A885-9C03EF31E3AB}"/>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A882-495E-A885-9C03EF31E3AB}"/>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A882-495E-A885-9C03EF31E3AB}"/>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A882-495E-A885-9C03EF31E3AB}"/>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A882-495E-A885-9C03EF31E3AB}"/>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A882-495E-A885-9C03EF31E3AB}"/>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A882-495E-A885-9C03EF31E3AB}"/>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A882-495E-A885-9C03EF31E3AB}"/>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A882-495E-A885-9C03EF31E3AB}"/>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A882-495E-A885-9C03EF31E3AB}"/>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A882-495E-A885-9C03EF31E3AB}"/>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A882-495E-A885-9C03EF31E3AB}"/>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A882-495E-A885-9C03EF31E3AB}"/>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5-A882-495E-A885-9C03EF31E3AB}"/>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A882-495E-A885-9C03EF31E3AB}"/>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7-A882-495E-A885-9C03EF31E3AB}"/>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A882-495E-A885-9C03EF31E3AB}"/>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9-A882-495E-A885-9C03EF31E3AB}"/>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A882-495E-A885-9C03EF31E3AB}"/>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B-A882-495E-A885-9C03EF31E3AB}"/>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38-49B2-A08A-1B23B5FF7230}"/>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22.72</c:v>
                </c:pt>
                <c:pt idx="19">
                  <c:v>#N/A</c:v>
                </c:pt>
                <c:pt idx="20">
                  <c:v>44.66</c:v>
                </c:pt>
                <c:pt idx="21">
                  <c:v>#N/A</c:v>
                </c:pt>
                <c:pt idx="22">
                  <c:v>44.31</c:v>
                </c:pt>
                <c:pt idx="23">
                  <c:v>#N/A</c:v>
                </c:pt>
                <c:pt idx="24">
                  <c:v>51.94</c:v>
                </c:pt>
                <c:pt idx="25">
                  <c:v>#N/A</c:v>
                </c:pt>
                <c:pt idx="26">
                  <c:v>72.849999999999994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35822720"/>
        <c:axId val="135840896"/>
      </c:scatterChart>
      <c:valAx>
        <c:axId val="135822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40896"/>
        <c:crosses val="autoZero"/>
        <c:crossBetween val="midCat"/>
        <c:majorUnit val="5"/>
      </c:valAx>
      <c:valAx>
        <c:axId val="13584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227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72.592344060000002</c:v>
                </c:pt>
                <c:pt idx="1">
                  <c:v>76.885878919999996</c:v>
                </c:pt>
                <c:pt idx="2">
                  <c:v>71.622400549999995</c:v>
                </c:pt>
                <c:pt idx="3">
                  <c:v>0</c:v>
                </c:pt>
                <c:pt idx="4">
                  <c:v>71.848294760000002</c:v>
                </c:pt>
                <c:pt idx="5">
                  <c:v>78.859252380000001</c:v>
                </c:pt>
              </c:numCache>
            </c:numRef>
          </c:val>
          <c:extLst xmlns:c16r2="http://schemas.microsoft.com/office/drawing/2015/06/chart">
            <c:ext xmlns:c16="http://schemas.microsoft.com/office/drawing/2014/chart" uri="{C3380CC4-5D6E-409C-BE32-E72D297353CC}">
              <c16:uniqueId val="{00000000-A090-4692-A928-398C7890C9B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3.4746602270000002</c:v>
                </c:pt>
                <c:pt idx="1">
                  <c:v>6.8084582210000004</c:v>
                </c:pt>
                <c:pt idx="2">
                  <c:v>0.28497302130000002</c:v>
                </c:pt>
                <c:pt idx="3">
                  <c:v>0</c:v>
                </c:pt>
                <c:pt idx="4">
                  <c:v>4.2187095269999997</c:v>
                </c:pt>
                <c:pt idx="5">
                  <c:v>7.0397620999999994E-2</c:v>
                </c:pt>
              </c:numCache>
            </c:numRef>
          </c:val>
          <c:extLst xmlns:c16r2="http://schemas.microsoft.com/office/drawing/2015/06/chart">
            <c:ext xmlns:c16="http://schemas.microsoft.com/office/drawing/2014/chart" uri="{C3380CC4-5D6E-409C-BE32-E72D297353CC}">
              <c16:uniqueId val="{00000001-A090-4692-A928-398C7890C9B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23.93299571</c:v>
                </c:pt>
                <c:pt idx="1">
                  <c:v>16.305662860000002</c:v>
                </c:pt>
                <c:pt idx="2">
                  <c:v>28.092626429999999</c:v>
                </c:pt>
                <c:pt idx="3">
                  <c:v>0</c:v>
                </c:pt>
                <c:pt idx="4">
                  <c:v>23.93299571</c:v>
                </c:pt>
                <c:pt idx="5">
                  <c:v>21.070350000000001</c:v>
                </c:pt>
              </c:numCache>
            </c:numRef>
          </c:val>
          <c:extLst xmlns:c16r2="http://schemas.microsoft.com/office/drawing/2015/06/chart">
            <c:ext xmlns:c16="http://schemas.microsoft.com/office/drawing/2014/chart" uri="{C3380CC4-5D6E-409C-BE32-E72D297353CC}">
              <c16:uniqueId val="{00000002-A090-4692-A928-398C7890C9B0}"/>
            </c:ext>
          </c:extLst>
        </c:ser>
        <c:dLbls>
          <c:showLegendKey val="0"/>
          <c:showVal val="0"/>
          <c:showCatName val="0"/>
          <c:showSerName val="0"/>
          <c:showPercent val="0"/>
          <c:showBubbleSize val="0"/>
        </c:dLbls>
        <c:gapWidth val="25"/>
        <c:overlap val="100"/>
        <c:axId val="86448000"/>
        <c:axId val="86449536"/>
      </c:barChart>
      <c:catAx>
        <c:axId val="8644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536"/>
        <c:crosses val="autoZero"/>
        <c:auto val="1"/>
        <c:lblAlgn val="ctr"/>
        <c:lblOffset val="100"/>
        <c:noMultiLvlLbl val="0"/>
      </c:catAx>
      <c:valAx>
        <c:axId val="864495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78</c:v>
                </c:pt>
                <c:pt idx="1">
                  <c:v>78</c:v>
                </c:pt>
                <c:pt idx="2">
                  <c:v>79.3</c:v>
                </c:pt>
                <c:pt idx="3">
                  <c:v>80.7</c:v>
                </c:pt>
                <c:pt idx="4">
                  <c:v>82</c:v>
                </c:pt>
                <c:pt idx="5">
                  <c:v>83.3</c:v>
                </c:pt>
                <c:pt idx="6">
                  <c:v>84.7</c:v>
                </c:pt>
                <c:pt idx="7">
                  <c:v>86</c:v>
                </c:pt>
                <c:pt idx="8">
                  <c:v>87.3</c:v>
                </c:pt>
                <c:pt idx="9">
                  <c:v>88.7</c:v>
                </c:pt>
                <c:pt idx="10">
                  <c:v>90</c:v>
                </c:pt>
                <c:pt idx="11">
                  <c:v>91.3</c:v>
                </c:pt>
                <c:pt idx="12">
                  <c:v>92.7</c:v>
                </c:pt>
                <c:pt idx="13">
                  <c:v>94</c:v>
                </c:pt>
                <c:pt idx="14">
                  <c:v>95.3</c:v>
                </c:pt>
                <c:pt idx="15">
                  <c:v>96.7</c:v>
                </c:pt>
                <c:pt idx="16">
                  <c:v>98</c:v>
                </c:pt>
              </c:numCache>
            </c:numRef>
          </c:yVal>
          <c:smooth val="0"/>
          <c:extLst xmlns:c16r2="http://schemas.microsoft.com/office/drawing/2015/06/chart">
            <c:ext xmlns:c16="http://schemas.microsoft.com/office/drawing/2014/chart" uri="{C3380CC4-5D6E-409C-BE32-E72D297353CC}">
              <c16:uniqueId val="{00000000-1B79-4C7F-AA4A-00255C00D0B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1B79-4C7F-AA4A-00255C00D0B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1B79-4C7F-AA4A-00255C00D0BE}"/>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1B79-4C7F-AA4A-00255C00D0BE}"/>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1B79-4C7F-AA4A-00255C00D0BE}"/>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79-4C7F-AA4A-00255C00D0BE}"/>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1B79-4C7F-AA4A-00255C00D0BE}"/>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1B79-4C7F-AA4A-00255C00D0BE}"/>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B79-4C7F-AA4A-00255C00D0BE}"/>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1B79-4C7F-AA4A-00255C00D0BE}"/>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1B79-4C7F-AA4A-00255C00D0BE}"/>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B79-4C7F-AA4A-00255C00D0BE}"/>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1B79-4C7F-AA4A-00255C00D0BE}"/>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B79-4C7F-AA4A-00255C00D0BE}"/>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1B79-4C7F-AA4A-00255C00D0BE}"/>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B79-4C7F-AA4A-00255C00D0BE}"/>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1B79-4C7F-AA4A-00255C00D0BE}"/>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B79-4C7F-AA4A-00255C00D0BE}"/>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1B79-4C7F-AA4A-00255C00D0BE}"/>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1B79-4C7F-AA4A-00255C00D0BE}"/>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B79-4C7F-AA4A-00255C00D0BE}"/>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1B79-4C7F-AA4A-00255C00D0BE}"/>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B79-4C7F-AA4A-00255C00D0BE}"/>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1B79-4C7F-AA4A-00255C00D0BE}"/>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B79-4C7F-AA4A-00255C00D0BE}"/>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1B79-4C7F-AA4A-00255C00D0BE}"/>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77-45D5-BC58-745C107E9C62}"/>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73.290000000000006</c:v>
                </c:pt>
                <c:pt idx="1">
                  <c:v>77.89</c:v>
                </c:pt>
                <c:pt idx="2">
                  <c:v>96.68947</c:v>
                </c:pt>
                <c:pt idx="3">
                  <c:v>80.61</c:v>
                </c:pt>
                <c:pt idx="4">
                  <c:v>#N/A</c:v>
                </c:pt>
                <c:pt idx="5">
                  <c:v>83.58</c:v>
                </c:pt>
                <c:pt idx="6">
                  <c:v>84.87</c:v>
                </c:pt>
                <c:pt idx="7">
                  <c:v>#N/A</c:v>
                </c:pt>
                <c:pt idx="8">
                  <c:v>86.75</c:v>
                </c:pt>
                <c:pt idx="9">
                  <c:v>87.74</c:v>
                </c:pt>
                <c:pt idx="10">
                  <c:v>#N/A</c:v>
                </c:pt>
                <c:pt idx="11">
                  <c:v>92.6</c:v>
                </c:pt>
                <c:pt idx="12">
                  <c:v>#N/A</c:v>
                </c:pt>
                <c:pt idx="13">
                  <c:v>92.735919543520581</c:v>
                </c:pt>
                <c:pt idx="14">
                  <c:v>#N/A</c:v>
                </c:pt>
                <c:pt idx="15">
                  <c:v>94.45</c:v>
                </c:pt>
                <c:pt idx="16">
                  <c:v>#N/A</c:v>
                </c:pt>
                <c:pt idx="17">
                  <c:v>99.516390000000001</c:v>
                </c:pt>
                <c:pt idx="18">
                  <c:v>94.841650001956992</c:v>
                </c:pt>
                <c:pt idx="19">
                  <c:v>#N/A</c:v>
                </c:pt>
                <c:pt idx="20">
                  <c:v>93.553441160228644</c:v>
                </c:pt>
                <c:pt idx="21">
                  <c:v>#N/A</c:v>
                </c:pt>
                <c:pt idx="22">
                  <c:v>96.091239999999999</c:v>
                </c:pt>
                <c:pt idx="23">
                  <c:v>#N/A</c:v>
                </c:pt>
                <c:pt idx="24">
                  <c:v>96.781639999999996</c:v>
                </c:pt>
                <c:pt idx="25">
                  <c:v>#N/A</c:v>
                </c:pt>
                <c:pt idx="26">
                  <c:v>94.02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1B79-4C7F-AA4A-00255C00D0B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71.599999999999994</c:v>
                </c:pt>
                <c:pt idx="1">
                  <c:v>71.599999999999994</c:v>
                </c:pt>
                <c:pt idx="2">
                  <c:v>72.900000000000006</c:v>
                </c:pt>
                <c:pt idx="3">
                  <c:v>74.2</c:v>
                </c:pt>
                <c:pt idx="4">
                  <c:v>75.5</c:v>
                </c:pt>
                <c:pt idx="5">
                  <c:v>76.900000000000006</c:v>
                </c:pt>
                <c:pt idx="6">
                  <c:v>78.2</c:v>
                </c:pt>
                <c:pt idx="7">
                  <c:v>79.5</c:v>
                </c:pt>
                <c:pt idx="8">
                  <c:v>80.8</c:v>
                </c:pt>
                <c:pt idx="9">
                  <c:v>82.1</c:v>
                </c:pt>
                <c:pt idx="10">
                  <c:v>83.4</c:v>
                </c:pt>
                <c:pt idx="11">
                  <c:v>84.7</c:v>
                </c:pt>
                <c:pt idx="12">
                  <c:v>86</c:v>
                </c:pt>
                <c:pt idx="13">
                  <c:v>87.3</c:v>
                </c:pt>
                <c:pt idx="14">
                  <c:v>88.6</c:v>
                </c:pt>
                <c:pt idx="15">
                  <c:v>90</c:v>
                </c:pt>
                <c:pt idx="16">
                  <c:v>91.3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H</a:t>
                    </a:r>
                    <a:r>
                      <a:rPr lang="en-US"/>
                      <a:t>DS05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B79-4C7F-AA4A-00255C00D0BE}"/>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1B79-4C7F-AA4A-00255C00D0BE}"/>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1B79-4C7F-AA4A-00255C00D0BE}"/>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B79-4C7F-AA4A-00255C00D0BE}"/>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1B79-4C7F-AA4A-00255C00D0BE}"/>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1B79-4C7F-AA4A-00255C00D0BE}"/>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1B79-4C7F-AA4A-00255C00D0BE}"/>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1B79-4C7F-AA4A-00255C00D0BE}"/>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1B79-4C7F-AA4A-00255C00D0BE}"/>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1B79-4C7F-AA4A-00255C00D0BE}"/>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1B79-4C7F-AA4A-00255C00D0BE}"/>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1B79-4C7F-AA4A-00255C00D0BE}"/>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1B79-4C7F-AA4A-00255C00D0BE}"/>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1B79-4C7F-AA4A-00255C00D0BE}"/>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1B79-4C7F-AA4A-00255C00D0BE}"/>
                </c:ext>
              </c:extLst>
            </c:dLbl>
            <c:dLbl>
              <c:idx val="2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1B79-4C7F-AA4A-00255C00D0BE}"/>
                </c:ext>
              </c:extLst>
            </c:dLbl>
            <c:dLbl>
              <c:idx val="2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1B79-4C7F-AA4A-00255C00D0BE}"/>
                </c:ext>
              </c:extLst>
            </c:dLbl>
            <c:dLbl>
              <c:idx val="2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1B79-4C7F-AA4A-00255C00D0BE}"/>
                </c:ext>
              </c:extLst>
            </c:dLbl>
            <c:dLbl>
              <c:idx val="2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77-45D5-BC58-745C107E9C62}"/>
                </c:ext>
              </c:extLst>
            </c:dLbl>
            <c:dLbl>
              <c:idx val="2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67.510000000000005</c:v>
                </c:pt>
                <c:pt idx="1">
                  <c:v>71.754999999999995</c:v>
                </c:pt>
                <c:pt idx="2">
                  <c:v>90.118265000000008</c:v>
                </c:pt>
                <c:pt idx="3">
                  <c:v>74.52</c:v>
                </c:pt>
                <c:pt idx="4">
                  <c:v>#N/A</c:v>
                </c:pt>
                <c:pt idx="5">
                  <c:v>77.84</c:v>
                </c:pt>
                <c:pt idx="6">
                  <c:v>78.474999999999994</c:v>
                </c:pt>
                <c:pt idx="7">
                  <c:v>#N/A</c:v>
                </c:pt>
                <c:pt idx="8">
                  <c:v>80.28</c:v>
                </c:pt>
                <c:pt idx="9">
                  <c:v>80.474999999999994</c:v>
                </c:pt>
                <c:pt idx="10">
                  <c:v>#N/A</c:v>
                </c:pt>
                <c:pt idx="11">
                  <c:v>84.555000000000007</c:v>
                </c:pt>
                <c:pt idx="12">
                  <c:v>#N/A</c:v>
                </c:pt>
                <c:pt idx="13">
                  <c:v>84.831316958976757</c:v>
                </c:pt>
                <c:pt idx="14">
                  <c:v>#N/A</c:v>
                </c:pt>
                <c:pt idx="15">
                  <c:v>#N/A</c:v>
                </c:pt>
                <c:pt idx="16">
                  <c:v>#N/A</c:v>
                </c:pt>
                <c:pt idx="17">
                  <c:v>95.924315000000007</c:v>
                </c:pt>
                <c:pt idx="18">
                  <c:v>86.664536874601609</c:v>
                </c:pt>
                <c:pt idx="19">
                  <c:v>#N/A</c:v>
                </c:pt>
                <c:pt idx="20">
                  <c:v>86.853469318494831</c:v>
                </c:pt>
                <c:pt idx="21">
                  <c:v>#N/A</c:v>
                </c:pt>
                <c:pt idx="22">
                  <c:v>87.969090000000008</c:v>
                </c:pt>
                <c:pt idx="23">
                  <c:v>#N/A</c:v>
                </c:pt>
                <c:pt idx="24">
                  <c:v>88.621824999999987</c:v>
                </c:pt>
                <c:pt idx="25">
                  <c:v>#N/A</c:v>
                </c:pt>
                <c:pt idx="26">
                  <c:v>91.579000000000008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69</c:v>
                </c:pt>
                <c:pt idx="14">
                  <c:v>69</c:v>
                </c:pt>
                <c:pt idx="15">
                  <c:v>69</c:v>
                </c:pt>
                <c:pt idx="16">
                  <c:v>69</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1B79-4C7F-AA4A-00255C00D0B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1B79-4C7F-AA4A-00255C00D0BE}"/>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1B79-4C7F-AA4A-00255C00D0BE}"/>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1B79-4C7F-AA4A-00255C00D0BE}"/>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1B79-4C7F-AA4A-00255C00D0BE}"/>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1B79-4C7F-AA4A-00255C00D0BE}"/>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1B79-4C7F-AA4A-00255C00D0BE}"/>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1B79-4C7F-AA4A-00255C00D0BE}"/>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1B79-4C7F-AA4A-00255C00D0BE}"/>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1B79-4C7F-AA4A-00255C00D0BE}"/>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1B79-4C7F-AA4A-00255C00D0BE}"/>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1B79-4C7F-AA4A-00255C00D0BE}"/>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1B79-4C7F-AA4A-00255C00D0BE}"/>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1B79-4C7F-AA4A-00255C00D0BE}"/>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1B79-4C7F-AA4A-00255C00D0BE}"/>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1B79-4C7F-AA4A-00255C00D0BE}"/>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1B79-4C7F-AA4A-00255C00D0BE}"/>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1B79-4C7F-AA4A-00255C00D0BE}"/>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1B79-4C7F-AA4A-00255C00D0BE}"/>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1B79-4C7F-AA4A-00255C00D0BE}"/>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1B79-4C7F-AA4A-00255C00D0BE}"/>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1B79-4C7F-AA4A-00255C00D0BE}"/>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1B79-4C7F-AA4A-00255C00D0BE}"/>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1B79-4C7F-AA4A-00255C00D0BE}"/>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1B79-4C7F-AA4A-00255C00D0BE}"/>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7-45D5-BC58-745C107E9C62}"/>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68.961850670070206</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8367744"/>
        <c:axId val="138369664"/>
      </c:scatterChart>
      <c:valAx>
        <c:axId val="138367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9664"/>
        <c:crosses val="autoZero"/>
        <c:crossBetween val="midCat"/>
        <c:majorUnit val="5"/>
      </c:valAx>
      <c:valAx>
        <c:axId val="138369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8367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84.4</c:v>
                </c:pt>
                <c:pt idx="1">
                  <c:v>84.4</c:v>
                </c:pt>
                <c:pt idx="2">
                  <c:v>84.4</c:v>
                </c:pt>
                <c:pt idx="3">
                  <c:v>84.4</c:v>
                </c:pt>
                <c:pt idx="4">
                  <c:v>84.9</c:v>
                </c:pt>
                <c:pt idx="5">
                  <c:v>85.5</c:v>
                </c:pt>
                <c:pt idx="6">
                  <c:v>86.1</c:v>
                </c:pt>
                <c:pt idx="7">
                  <c:v>86.6</c:v>
                </c:pt>
                <c:pt idx="8">
                  <c:v>87.2</c:v>
                </c:pt>
                <c:pt idx="9">
                  <c:v>87.8</c:v>
                </c:pt>
                <c:pt idx="10">
                  <c:v>88.3</c:v>
                </c:pt>
                <c:pt idx="11">
                  <c:v>88.9</c:v>
                </c:pt>
                <c:pt idx="12">
                  <c:v>89.5</c:v>
                </c:pt>
                <c:pt idx="13">
                  <c:v>90</c:v>
                </c:pt>
                <c:pt idx="14">
                  <c:v>90.6</c:v>
                </c:pt>
                <c:pt idx="15">
                  <c:v>91.1</c:v>
                </c:pt>
                <c:pt idx="16">
                  <c:v>91.7</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9C-4CD3-AEBB-E91D6EDCB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9C-4CD3-AEBB-E91D6EDCBC01}"/>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609C-4CD3-AEBB-E91D6EDCBC0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609C-4CD3-AEBB-E91D6EDCBC01}"/>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9C-4CD3-AEBB-E91D6EDCBC01}"/>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9C-4CD3-AEBB-E91D6EDCBC01}"/>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609C-4CD3-AEBB-E91D6EDCBC01}"/>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9C-4CD3-AEBB-E91D6EDCBC0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609C-4CD3-AEBB-E91D6EDCBC0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609C-4CD3-AEBB-E91D6EDCBC01}"/>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9C-4CD3-AEBB-E91D6EDCBC01}"/>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609C-4CD3-AEBB-E91D6EDCBC01}"/>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09C-4CD3-AEBB-E91D6EDCBC01}"/>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609C-4CD3-AEBB-E91D6EDCBC01}"/>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09C-4CD3-AEBB-E91D6EDCBC01}"/>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09C-4CD3-AEBB-E91D6EDCBC01}"/>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09C-4CD3-AEBB-E91D6EDCBC01}"/>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609C-4CD3-AEBB-E91D6EDCBC01}"/>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609C-4CD3-AEBB-E91D6EDCBC01}"/>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09C-4CD3-AEBB-E91D6EDCBC01}"/>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609C-4CD3-AEBB-E91D6EDCBC01}"/>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09C-4CD3-AEBB-E91D6EDCBC01}"/>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609C-4CD3-AEBB-E91D6EDCBC01}"/>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09C-4CD3-AEBB-E91D6EDCBC01}"/>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609C-4CD3-AEBB-E91D6EDCBC01}"/>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EC5-40FA-A30E-E716B08DCD0C}"/>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93.987795000000006</c:v>
                </c:pt>
                <c:pt idx="3">
                  <c:v>80.835000000000008</c:v>
                </c:pt>
                <c:pt idx="4">
                  <c:v>#N/A</c:v>
                </c:pt>
                <c:pt idx="5">
                  <c:v>#N/A</c:v>
                </c:pt>
                <c:pt idx="6">
                  <c:v>83.48</c:v>
                </c:pt>
                <c:pt idx="7">
                  <c:v>#N/A</c:v>
                </c:pt>
                <c:pt idx="8">
                  <c:v>85.09</c:v>
                </c:pt>
                <c:pt idx="9">
                  <c:v>85.38000000000001</c:v>
                </c:pt>
                <c:pt idx="10">
                  <c:v>#N/A</c:v>
                </c:pt>
                <c:pt idx="11">
                  <c:v>88.155000000000001</c:v>
                </c:pt>
                <c:pt idx="12">
                  <c:v>#N/A</c:v>
                </c:pt>
                <c:pt idx="13">
                  <c:v>88.555000000000007</c:v>
                </c:pt>
                <c:pt idx="14">
                  <c:v>#N/A</c:v>
                </c:pt>
                <c:pt idx="15">
                  <c:v>#N/A</c:v>
                </c:pt>
                <c:pt idx="16">
                  <c:v>#N/A</c:v>
                </c:pt>
                <c:pt idx="17">
                  <c:v>96.39</c:v>
                </c:pt>
                <c:pt idx="18">
                  <c:v>88.884999999999991</c:v>
                </c:pt>
                <c:pt idx="19">
                  <c:v>#N/A</c:v>
                </c:pt>
                <c:pt idx="20">
                  <c:v>90.555000000000007</c:v>
                </c:pt>
                <c:pt idx="21">
                  <c:v>#N/A</c:v>
                </c:pt>
                <c:pt idx="22">
                  <c:v>90.02</c:v>
                </c:pt>
                <c:pt idx="23">
                  <c:v>#N/A</c:v>
                </c:pt>
                <c:pt idx="24">
                  <c:v>90.26</c:v>
                </c:pt>
                <c:pt idx="25">
                  <c:v>#N/A</c:v>
                </c:pt>
                <c:pt idx="26">
                  <c:v>93.351500000000001</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71.900000000000006</c:v>
                </c:pt>
                <c:pt idx="14">
                  <c:v>71.900000000000006</c:v>
                </c:pt>
                <c:pt idx="15">
                  <c:v>71.900000000000006</c:v>
                </c:pt>
                <c:pt idx="16">
                  <c:v>71.900000000000006</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09C-4CD3-AEBB-E91D6EDCB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09C-4CD3-AEBB-E91D6EDCBC01}"/>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09C-4CD3-AEBB-E91D6EDCBC0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09C-4CD3-AEBB-E91D6EDCBC01}"/>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09C-4CD3-AEBB-E91D6EDCBC01}"/>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09C-4CD3-AEBB-E91D6EDCBC01}"/>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09C-4CD3-AEBB-E91D6EDCBC01}"/>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09C-4CD3-AEBB-E91D6EDCBC0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09C-4CD3-AEBB-E91D6EDCBC0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09C-4CD3-AEBB-E91D6EDCBC01}"/>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09C-4CD3-AEBB-E91D6EDCBC01}"/>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09C-4CD3-AEBB-E91D6EDCBC01}"/>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09C-4CD3-AEBB-E91D6EDCBC01}"/>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09C-4CD3-AEBB-E91D6EDCBC01}"/>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09C-4CD3-AEBB-E91D6EDCBC01}"/>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09C-4CD3-AEBB-E91D6EDCBC01}"/>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09C-4CD3-AEBB-E91D6EDCBC01}"/>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09C-4CD3-AEBB-E91D6EDCBC01}"/>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09C-4CD3-AEBB-E91D6EDCBC01}"/>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09C-4CD3-AEBB-E91D6EDCBC01}"/>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09C-4CD3-AEBB-E91D6EDCBC01}"/>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09C-4CD3-AEBB-E91D6EDCBC01}"/>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09C-4CD3-AEBB-E91D6EDCBC01}"/>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09C-4CD3-AEBB-E91D6EDCBC01}"/>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09C-4CD3-AEBB-E91D6EDCBC01}"/>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C5-40FA-A30E-E716B08DCD0C}"/>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71.900307947368418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90.2</c:v>
                </c:pt>
                <c:pt idx="1">
                  <c:v>90.2</c:v>
                </c:pt>
                <c:pt idx="2">
                  <c:v>90.2</c:v>
                </c:pt>
                <c:pt idx="3">
                  <c:v>90.2</c:v>
                </c:pt>
                <c:pt idx="4">
                  <c:v>90.9</c:v>
                </c:pt>
                <c:pt idx="5">
                  <c:v>91.5</c:v>
                </c:pt>
                <c:pt idx="6">
                  <c:v>92.1</c:v>
                </c:pt>
                <c:pt idx="7">
                  <c:v>92.8</c:v>
                </c:pt>
                <c:pt idx="8">
                  <c:v>93.4</c:v>
                </c:pt>
                <c:pt idx="9">
                  <c:v>94</c:v>
                </c:pt>
                <c:pt idx="10">
                  <c:v>94.7</c:v>
                </c:pt>
                <c:pt idx="11">
                  <c:v>95.3</c:v>
                </c:pt>
                <c:pt idx="12">
                  <c:v>95.9</c:v>
                </c:pt>
                <c:pt idx="13">
                  <c:v>96.6</c:v>
                </c:pt>
                <c:pt idx="14">
                  <c:v>97.2</c:v>
                </c:pt>
                <c:pt idx="15">
                  <c:v>97.8</c:v>
                </c:pt>
                <c:pt idx="16">
                  <c:v>98.5</c:v>
                </c:pt>
              </c:numCache>
            </c:numRef>
          </c:yVal>
          <c:smooth val="0"/>
          <c:extLst xmlns:c16r2="http://schemas.microsoft.com/office/drawing/2015/06/chart">
            <c:ext xmlns:c16="http://schemas.microsoft.com/office/drawing/2014/chart" uri="{C3380CC4-5D6E-409C-BE32-E72D297353CC}">
              <c16:uniqueId val="{00000032-609C-4CD3-AEBB-E91D6EDCBC0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09C-4CD3-AEBB-E91D6EDCB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09C-4CD3-AEBB-E91D6EDCBC01}"/>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5-609C-4CD3-AEBB-E91D6EDCBC0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6-609C-4CD3-AEBB-E91D6EDCBC01}"/>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09C-4CD3-AEBB-E91D6EDCBC01}"/>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09C-4CD3-AEBB-E91D6EDCBC01}"/>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609C-4CD3-AEBB-E91D6EDCBC01}"/>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09C-4CD3-AEBB-E91D6EDCBC0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B-609C-4CD3-AEBB-E91D6EDCBC0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C-609C-4CD3-AEBB-E91D6EDCBC01}"/>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09C-4CD3-AEBB-E91D6EDCBC01}"/>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E-609C-4CD3-AEBB-E91D6EDCBC01}"/>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09C-4CD3-AEBB-E91D6EDCBC01}"/>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0-609C-4CD3-AEBB-E91D6EDCBC01}"/>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09C-4CD3-AEBB-E91D6EDCBC01}"/>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09C-4CD3-AEBB-E91D6EDCBC01}"/>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09C-4CD3-AEBB-E91D6EDCBC01}"/>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4-609C-4CD3-AEBB-E91D6EDCBC01}"/>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5-609C-4CD3-AEBB-E91D6EDCBC01}"/>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09C-4CD3-AEBB-E91D6EDCBC01}"/>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7-609C-4CD3-AEBB-E91D6EDCBC01}"/>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09C-4CD3-AEBB-E91D6EDCBC01}"/>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9-609C-4CD3-AEBB-E91D6EDCBC01}"/>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09C-4CD3-AEBB-E91D6EDCBC01}"/>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B-609C-4CD3-AEBB-E91D6EDCBC01}"/>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C5-40FA-A30E-E716B08DCD0C}"/>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96.48057</c:v>
                </c:pt>
                <c:pt idx="3">
                  <c:v>87.05</c:v>
                </c:pt>
                <c:pt idx="4">
                  <c:v>#N/A</c:v>
                </c:pt>
                <c:pt idx="5">
                  <c:v>#N/A</c:v>
                </c:pt>
                <c:pt idx="6">
                  <c:v>90</c:v>
                </c:pt>
                <c:pt idx="7">
                  <c:v>#N/A</c:v>
                </c:pt>
                <c:pt idx="8">
                  <c:v>91.750000000000014</c:v>
                </c:pt>
                <c:pt idx="9">
                  <c:v>92.820000000000007</c:v>
                </c:pt>
                <c:pt idx="10">
                  <c:v>#N/A</c:v>
                </c:pt>
                <c:pt idx="11">
                  <c:v>96.37</c:v>
                </c:pt>
                <c:pt idx="12">
                  <c:v>#N/A</c:v>
                </c:pt>
                <c:pt idx="13">
                  <c:v>96.72</c:v>
                </c:pt>
                <c:pt idx="14">
                  <c:v>#N/A</c:v>
                </c:pt>
                <c:pt idx="15">
                  <c:v>#N/A</c:v>
                </c:pt>
                <c:pt idx="16">
                  <c:v>#N/A</c:v>
                </c:pt>
                <c:pt idx="17">
                  <c:v>99.59</c:v>
                </c:pt>
                <c:pt idx="18">
                  <c:v>97.41</c:v>
                </c:pt>
                <c:pt idx="19">
                  <c:v>#N/A</c:v>
                </c:pt>
                <c:pt idx="20">
                  <c:v>97.74</c:v>
                </c:pt>
                <c:pt idx="21">
                  <c:v>#N/A</c:v>
                </c:pt>
                <c:pt idx="22">
                  <c:v>98.44</c:v>
                </c:pt>
                <c:pt idx="23">
                  <c:v>#N/A</c:v>
                </c:pt>
                <c:pt idx="24">
                  <c:v>98.79</c:v>
                </c:pt>
                <c:pt idx="25">
                  <c:v>#N/A</c:v>
                </c:pt>
                <c:pt idx="26">
                  <c:v>95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4C-609C-4CD3-AEBB-E91D6EDCBC01}"/>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77.7</c:v>
                </c:pt>
                <c:pt idx="1">
                  <c:v>77.7</c:v>
                </c:pt>
                <c:pt idx="2">
                  <c:v>77.7</c:v>
                </c:pt>
                <c:pt idx="3">
                  <c:v>77.7</c:v>
                </c:pt>
                <c:pt idx="4">
                  <c:v>78.599999999999994</c:v>
                </c:pt>
                <c:pt idx="5">
                  <c:v>79.5</c:v>
                </c:pt>
                <c:pt idx="6">
                  <c:v>80.400000000000006</c:v>
                </c:pt>
                <c:pt idx="7">
                  <c:v>81.400000000000006</c:v>
                </c:pt>
                <c:pt idx="8">
                  <c:v>82.3</c:v>
                </c:pt>
                <c:pt idx="9">
                  <c:v>83.2</c:v>
                </c:pt>
                <c:pt idx="10">
                  <c:v>84.1</c:v>
                </c:pt>
                <c:pt idx="11">
                  <c:v>85</c:v>
                </c:pt>
                <c:pt idx="12">
                  <c:v>86</c:v>
                </c:pt>
                <c:pt idx="13">
                  <c:v>86.9</c:v>
                </c:pt>
                <c:pt idx="14">
                  <c:v>87.8</c:v>
                </c:pt>
                <c:pt idx="15">
                  <c:v>88.7</c:v>
                </c:pt>
                <c:pt idx="16">
                  <c:v>89.6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7C-4A0D-81D3-8B67D919D12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7C-4A0D-81D3-8B67D919D12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B07C-4A0D-81D3-8B67D919D12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07C-4A0D-81D3-8B67D919D12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7C-4A0D-81D3-8B67D919D12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7C-4A0D-81D3-8B67D919D12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B07C-4A0D-81D3-8B67D919D12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7C-4A0D-81D3-8B67D919D12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07C-4A0D-81D3-8B67D919D12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B07C-4A0D-81D3-8B67D919D122}"/>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07C-4A0D-81D3-8B67D919D122}"/>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B07C-4A0D-81D3-8B67D919D122}"/>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07C-4A0D-81D3-8B67D919D122}"/>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B07C-4A0D-81D3-8B67D919D122}"/>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07C-4A0D-81D3-8B67D919D122}"/>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07C-4A0D-81D3-8B67D919D122}"/>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07C-4A0D-81D3-8B67D919D122}"/>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B07C-4A0D-81D3-8B67D919D122}"/>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B07C-4A0D-81D3-8B67D919D122}"/>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07C-4A0D-81D3-8B67D919D122}"/>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B07C-4A0D-81D3-8B67D919D122}"/>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07C-4A0D-81D3-8B67D919D122}"/>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B07C-4A0D-81D3-8B67D919D122}"/>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07C-4A0D-81D3-8B67D919D122}"/>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B07C-4A0D-81D3-8B67D919D122}"/>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9FC-47F3-9BB0-C928510CA4AD}"/>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89.022419999999997</c:v>
                </c:pt>
                <c:pt idx="3">
                  <c:v>74.37</c:v>
                </c:pt>
                <c:pt idx="4">
                  <c:v>#N/A</c:v>
                </c:pt>
                <c:pt idx="5">
                  <c:v>#N/A</c:v>
                </c:pt>
                <c:pt idx="6">
                  <c:v>77.88</c:v>
                </c:pt>
                <c:pt idx="7">
                  <c:v>#N/A</c:v>
                </c:pt>
                <c:pt idx="8">
                  <c:v>79.674999999999997</c:v>
                </c:pt>
                <c:pt idx="9">
                  <c:v>79.784999999999997</c:v>
                </c:pt>
                <c:pt idx="10">
                  <c:v>#N/A</c:v>
                </c:pt>
                <c:pt idx="11">
                  <c:v>84.039999999999992</c:v>
                </c:pt>
                <c:pt idx="12">
                  <c:v>#N/A</c:v>
                </c:pt>
                <c:pt idx="13">
                  <c:v>84.265000000000001</c:v>
                </c:pt>
                <c:pt idx="14">
                  <c:v>#N/A</c:v>
                </c:pt>
                <c:pt idx="15">
                  <c:v>#N/A</c:v>
                </c:pt>
                <c:pt idx="16">
                  <c:v>#N/A</c:v>
                </c:pt>
                <c:pt idx="17">
                  <c:v>95.709699999999984</c:v>
                </c:pt>
                <c:pt idx="18">
                  <c:v>86.300000000000011</c:v>
                </c:pt>
                <c:pt idx="19">
                  <c:v>#N/A</c:v>
                </c:pt>
                <c:pt idx="20">
                  <c:v>86.204999999999998</c:v>
                </c:pt>
                <c:pt idx="21">
                  <c:v>#N/A</c:v>
                </c:pt>
                <c:pt idx="22">
                  <c:v>87.61</c:v>
                </c:pt>
                <c:pt idx="23">
                  <c:v>#N/A</c:v>
                </c:pt>
                <c:pt idx="24">
                  <c:v>88.334999999999994</c:v>
                </c:pt>
                <c:pt idx="25">
                  <c:v>#N/A</c:v>
                </c:pt>
                <c:pt idx="26">
                  <c:v>91.366500000000002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68.7</c:v>
                </c:pt>
                <c:pt idx="14">
                  <c:v>68.7</c:v>
                </c:pt>
                <c:pt idx="15">
                  <c:v>68.7</c:v>
                </c:pt>
                <c:pt idx="16">
                  <c:v>68.7</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07C-4A0D-81D3-8B67D919D12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07C-4A0D-81D3-8B67D919D12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07C-4A0D-81D3-8B67D919D12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07C-4A0D-81D3-8B67D919D12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B07C-4A0D-81D3-8B67D919D12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07C-4A0D-81D3-8B67D919D12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07C-4A0D-81D3-8B67D919D12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07C-4A0D-81D3-8B67D919D12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07C-4A0D-81D3-8B67D919D12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07C-4A0D-81D3-8B67D919D122}"/>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07C-4A0D-81D3-8B67D919D122}"/>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B07C-4A0D-81D3-8B67D919D122}"/>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B07C-4A0D-81D3-8B67D919D122}"/>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B07C-4A0D-81D3-8B67D919D122}"/>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B07C-4A0D-81D3-8B67D919D122}"/>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B07C-4A0D-81D3-8B67D919D122}"/>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B07C-4A0D-81D3-8B67D919D122}"/>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B07C-4A0D-81D3-8B67D919D122}"/>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B07C-4A0D-81D3-8B67D919D122}"/>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B07C-4A0D-81D3-8B67D919D122}"/>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B07C-4A0D-81D3-8B67D919D122}"/>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B07C-4A0D-81D3-8B67D919D122}"/>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B07C-4A0D-81D3-8B67D919D122}"/>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B07C-4A0D-81D3-8B67D919D122}"/>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B07C-4A0D-81D3-8B67D919D122}"/>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FC-47F3-9BB0-C928510CA4AD}"/>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68.685423162939301</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85.3</c:v>
                </c:pt>
                <c:pt idx="1">
                  <c:v>85.3</c:v>
                </c:pt>
                <c:pt idx="2">
                  <c:v>85.3</c:v>
                </c:pt>
                <c:pt idx="3">
                  <c:v>85.3</c:v>
                </c:pt>
                <c:pt idx="4">
                  <c:v>86.1</c:v>
                </c:pt>
                <c:pt idx="5">
                  <c:v>86.9</c:v>
                </c:pt>
                <c:pt idx="6">
                  <c:v>87.7</c:v>
                </c:pt>
                <c:pt idx="7">
                  <c:v>88.5</c:v>
                </c:pt>
                <c:pt idx="8">
                  <c:v>89.3</c:v>
                </c:pt>
                <c:pt idx="9">
                  <c:v>90.2</c:v>
                </c:pt>
                <c:pt idx="10">
                  <c:v>91</c:v>
                </c:pt>
                <c:pt idx="11">
                  <c:v>91.8</c:v>
                </c:pt>
                <c:pt idx="12">
                  <c:v>92.6</c:v>
                </c:pt>
                <c:pt idx="13">
                  <c:v>93.4</c:v>
                </c:pt>
                <c:pt idx="14">
                  <c:v>94.2</c:v>
                </c:pt>
                <c:pt idx="15">
                  <c:v>95</c:v>
                </c:pt>
                <c:pt idx="16">
                  <c:v>95.9</c:v>
                </c:pt>
              </c:numCache>
            </c:numRef>
          </c:yVal>
          <c:smooth val="0"/>
          <c:extLst xmlns:c16r2="http://schemas.microsoft.com/office/drawing/2015/06/chart">
            <c:ext xmlns:c16="http://schemas.microsoft.com/office/drawing/2014/chart" uri="{C3380CC4-5D6E-409C-BE32-E72D297353CC}">
              <c16:uniqueId val="{00000032-B07C-4A0D-81D3-8B67D919D12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B07C-4A0D-81D3-8B67D919D12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B07C-4A0D-81D3-8B67D919D122}"/>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5-B07C-4A0D-81D3-8B67D919D122}"/>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6-B07C-4A0D-81D3-8B67D919D122}"/>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B07C-4A0D-81D3-8B67D919D122}"/>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B07C-4A0D-81D3-8B67D919D122}"/>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B07C-4A0D-81D3-8B67D919D122}"/>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B07C-4A0D-81D3-8B67D919D12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B-B07C-4A0D-81D3-8B67D919D12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C-B07C-4A0D-81D3-8B67D919D122}"/>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B07C-4A0D-81D3-8B67D919D122}"/>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E-B07C-4A0D-81D3-8B67D919D122}"/>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B07C-4A0D-81D3-8B67D919D122}"/>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0-B07C-4A0D-81D3-8B67D919D122}"/>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B07C-4A0D-81D3-8B67D919D122}"/>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B07C-4A0D-81D3-8B67D919D122}"/>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B07C-4A0D-81D3-8B67D919D122}"/>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4-B07C-4A0D-81D3-8B67D919D122}"/>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5-B07C-4A0D-81D3-8B67D919D122}"/>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B07C-4A0D-81D3-8B67D919D122}"/>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7-B07C-4A0D-81D3-8B67D919D122}"/>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B07C-4A0D-81D3-8B67D919D122}"/>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9-B07C-4A0D-81D3-8B67D919D122}"/>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B07C-4A0D-81D3-8B67D919D122}"/>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B-B07C-4A0D-81D3-8B67D919D122}"/>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FC-47F3-9BB0-C928510CA4AD}"/>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97.427130000000005</c:v>
                </c:pt>
                <c:pt idx="3">
                  <c:v>80.56</c:v>
                </c:pt>
                <c:pt idx="4">
                  <c:v>#N/A</c:v>
                </c:pt>
                <c:pt idx="5">
                  <c:v>#N/A</c:v>
                </c:pt>
                <c:pt idx="6">
                  <c:v>84.28</c:v>
                </c:pt>
                <c:pt idx="7">
                  <c:v>#N/A</c:v>
                </c:pt>
                <c:pt idx="8">
                  <c:v>86.11999999999999</c:v>
                </c:pt>
                <c:pt idx="9">
                  <c:v>87.03</c:v>
                </c:pt>
                <c:pt idx="10">
                  <c:v>#N/A</c:v>
                </c:pt>
                <c:pt idx="11">
                  <c:v>92.049999999999983</c:v>
                </c:pt>
                <c:pt idx="12">
                  <c:v>#N/A</c:v>
                </c:pt>
                <c:pt idx="13">
                  <c:v>92.13</c:v>
                </c:pt>
                <c:pt idx="14">
                  <c:v>#N/A</c:v>
                </c:pt>
                <c:pt idx="15">
                  <c:v>#N/A</c:v>
                </c:pt>
                <c:pt idx="16">
                  <c:v>#N/A</c:v>
                </c:pt>
                <c:pt idx="17">
                  <c:v>99.483000000000004</c:v>
                </c:pt>
                <c:pt idx="18">
                  <c:v>94.42</c:v>
                </c:pt>
                <c:pt idx="19">
                  <c:v>#N/A</c:v>
                </c:pt>
                <c:pt idx="20">
                  <c:v>92.82</c:v>
                </c:pt>
                <c:pt idx="21">
                  <c:v>#N/A</c:v>
                </c:pt>
                <c:pt idx="22">
                  <c:v>95.68</c:v>
                </c:pt>
                <c:pt idx="23">
                  <c:v>#N/A</c:v>
                </c:pt>
                <c:pt idx="24">
                  <c:v>96.43</c:v>
                </c:pt>
                <c:pt idx="25">
                  <c:v>#N/A</c:v>
                </c:pt>
                <c:pt idx="26">
                  <c:v>93.9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4C-B07C-4A0D-81D3-8B67D919D122}"/>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32.700000000000003</c:v>
                </c:pt>
                <c:pt idx="1">
                  <c:v>32.700000000000003</c:v>
                </c:pt>
                <c:pt idx="2">
                  <c:v>37.200000000000003</c:v>
                </c:pt>
                <c:pt idx="3">
                  <c:v>41.8</c:v>
                </c:pt>
                <c:pt idx="4">
                  <c:v>46.3</c:v>
                </c:pt>
                <c:pt idx="5">
                  <c:v>50.8</c:v>
                </c:pt>
                <c:pt idx="6">
                  <c:v>55.3</c:v>
                </c:pt>
                <c:pt idx="7">
                  <c:v>59.9</c:v>
                </c:pt>
                <c:pt idx="8">
                  <c:v>64.400000000000006</c:v>
                </c:pt>
                <c:pt idx="9">
                  <c:v>68.900000000000006</c:v>
                </c:pt>
                <c:pt idx="10">
                  <c:v>73.5</c:v>
                </c:pt>
                <c:pt idx="11">
                  <c:v>78</c:v>
                </c:pt>
                <c:pt idx="12">
                  <c:v>82.5</c:v>
                </c:pt>
                <c:pt idx="13">
                  <c:v>87</c:v>
                </c:pt>
                <c:pt idx="14">
                  <c:v>91.6</c:v>
                </c:pt>
                <c:pt idx="15">
                  <c:v>96.1</c:v>
                </c:pt>
                <c:pt idx="16">
                  <c:v>100</c:v>
                </c:pt>
              </c:numCache>
            </c:numRef>
          </c:yVal>
          <c:smooth val="0"/>
          <c:extLst xmlns:c16r2="http://schemas.microsoft.com/office/drawing/2015/06/chart">
            <c:ext xmlns:c16="http://schemas.microsoft.com/office/drawing/2014/chart" uri="{C3380CC4-5D6E-409C-BE32-E72D297353CC}">
              <c16:uniqueId val="{00000000-C78E-4DAF-955D-0E8538922E2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78E-4DAF-955D-0E8538922E2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C78E-4DAF-955D-0E8538922E20}"/>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C78E-4DAF-955D-0E8538922E2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C78E-4DAF-955D-0E8538922E20}"/>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8E-4DAF-955D-0E8538922E20}"/>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C78E-4DAF-955D-0E8538922E20}"/>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C78E-4DAF-955D-0E8538922E20}"/>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8E-4DAF-955D-0E8538922E20}"/>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C78E-4DAF-955D-0E8538922E20}"/>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C78E-4DAF-955D-0E8538922E20}"/>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78E-4DAF-955D-0E8538922E20}"/>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C78E-4DAF-955D-0E8538922E20}"/>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78E-4DAF-955D-0E8538922E20}"/>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C78E-4DAF-955D-0E8538922E20}"/>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78E-4DAF-955D-0E8538922E20}"/>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C78E-4DAF-955D-0E8538922E20}"/>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78E-4DAF-955D-0E8538922E20}"/>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C78E-4DAF-955D-0E8538922E20}"/>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78E-4DAF-955D-0E8538922E20}"/>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78E-4DAF-955D-0E8538922E20}"/>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C78E-4DAF-955D-0E8538922E20}"/>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78E-4DAF-955D-0E8538922E20}"/>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C78E-4DAF-955D-0E8538922E20}"/>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78E-4DAF-955D-0E8538922E20}"/>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C78E-4DAF-955D-0E8538922E20}"/>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E1-4EA3-80A0-C98434C85F4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34.340000000000003</c:v>
                </c:pt>
                <c:pt idx="1">
                  <c:v>41.81</c:v>
                </c:pt>
                <c:pt idx="2">
                  <c:v>63.32629</c:v>
                </c:pt>
                <c:pt idx="3">
                  <c:v>46.82</c:v>
                </c:pt>
                <c:pt idx="4">
                  <c:v>#N/A</c:v>
                </c:pt>
                <c:pt idx="5">
                  <c:v>52.39</c:v>
                </c:pt>
                <c:pt idx="6">
                  <c:v>58.13</c:v>
                </c:pt>
                <c:pt idx="7">
                  <c:v>#N/A</c:v>
                </c:pt>
                <c:pt idx="8">
                  <c:v>62.67</c:v>
                </c:pt>
                <c:pt idx="9">
                  <c:v>66.84</c:v>
                </c:pt>
                <c:pt idx="10">
                  <c:v>#N/A</c:v>
                </c:pt>
                <c:pt idx="11">
                  <c:v>81.63</c:v>
                </c:pt>
                <c:pt idx="12">
                  <c:v>#N/A</c:v>
                </c:pt>
                <c:pt idx="13">
                  <c:v>82.9</c:v>
                </c:pt>
                <c:pt idx="14">
                  <c:v>#N/A</c:v>
                </c:pt>
                <c:pt idx="15">
                  <c:v>92.64</c:v>
                </c:pt>
                <c:pt idx="16">
                  <c:v>#N/A</c:v>
                </c:pt>
                <c:pt idx="17">
                  <c:v>85.575000000000003</c:v>
                </c:pt>
                <c:pt idx="18">
                  <c:v>#N/A</c:v>
                </c:pt>
                <c:pt idx="19">
                  <c:v>#N/A</c:v>
                </c:pt>
                <c:pt idx="20">
                  <c:v>91.23</c:v>
                </c:pt>
                <c:pt idx="21">
                  <c:v>#N/A</c:v>
                </c:pt>
                <c:pt idx="22">
                  <c:v>93.08</c:v>
                </c:pt>
                <c:pt idx="23">
                  <c:v>#N/A</c:v>
                </c:pt>
                <c:pt idx="24">
                  <c:v>97.02</c:v>
                </c:pt>
                <c:pt idx="25">
                  <c:v>#N/A</c:v>
                </c:pt>
                <c:pt idx="26">
                  <c:v>97.65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C78E-4DAF-955D-0E8538922E20}"/>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32.700000000000003</c:v>
                </c:pt>
                <c:pt idx="1">
                  <c:v>32.700000000000003</c:v>
                </c:pt>
                <c:pt idx="2">
                  <c:v>37.200000000000003</c:v>
                </c:pt>
                <c:pt idx="3">
                  <c:v>41.8</c:v>
                </c:pt>
                <c:pt idx="4">
                  <c:v>46.3</c:v>
                </c:pt>
                <c:pt idx="5">
                  <c:v>50.8</c:v>
                </c:pt>
                <c:pt idx="6">
                  <c:v>55.3</c:v>
                </c:pt>
                <c:pt idx="7">
                  <c:v>57.9</c:v>
                </c:pt>
                <c:pt idx="8">
                  <c:v>60.5</c:v>
                </c:pt>
                <c:pt idx="9">
                  <c:v>63.1</c:v>
                </c:pt>
                <c:pt idx="10">
                  <c:v>65.7</c:v>
                </c:pt>
                <c:pt idx="11">
                  <c:v>68.3</c:v>
                </c:pt>
                <c:pt idx="12">
                  <c:v>70.900000000000006</c:v>
                </c:pt>
                <c:pt idx="13">
                  <c:v>73.5</c:v>
                </c:pt>
                <c:pt idx="14">
                  <c:v>76.099999999999994</c:v>
                </c:pt>
                <c:pt idx="15">
                  <c:v>76.099999999999994</c:v>
                </c:pt>
                <c:pt idx="16">
                  <c:v>76.099999999999994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H</a:t>
                    </a:r>
                    <a:r>
                      <a:rPr lang="en-US"/>
                      <a:t>DS05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E647-467C-8810-9DCFD3FD5331}"/>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52.702985000000005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70.875000000000014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37.799999999999997</c:v>
                </c:pt>
                <c:pt idx="7">
                  <c:v>37.799999999999997</c:v>
                </c:pt>
                <c:pt idx="8">
                  <c:v>37.799999999999997</c:v>
                </c:pt>
                <c:pt idx="9">
                  <c:v>37.799999999999997</c:v>
                </c:pt>
                <c:pt idx="10">
                  <c:v>37.799999999999997</c:v>
                </c:pt>
                <c:pt idx="11">
                  <c:v>43.6</c:v>
                </c:pt>
                <c:pt idx="12">
                  <c:v>49.4</c:v>
                </c:pt>
                <c:pt idx="13">
                  <c:v>55.2</c:v>
                </c:pt>
                <c:pt idx="14">
                  <c:v>61</c:v>
                </c:pt>
                <c:pt idx="15">
                  <c:v>66.8</c:v>
                </c:pt>
                <c:pt idx="16">
                  <c:v>72.599999999999994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78E-4DAF-955D-0E8538922E2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78E-4DAF-955D-0E8538922E20}"/>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78E-4DAF-955D-0E8538922E2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78E-4DAF-955D-0E8538922E20}"/>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78E-4DAF-955D-0E8538922E20}"/>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78E-4DAF-955D-0E8538922E20}"/>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78E-4DAF-955D-0E8538922E20}"/>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78E-4DAF-955D-0E8538922E20}"/>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78E-4DAF-955D-0E8538922E20}"/>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78E-4DAF-955D-0E8538922E20}"/>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C78E-4DAF-955D-0E8538922E20}"/>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78E-4DAF-955D-0E8538922E20}"/>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78E-4DAF-955D-0E8538922E20}"/>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C78E-4DAF-955D-0E8538922E20}"/>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78E-4DAF-955D-0E8538922E20}"/>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78E-4DAF-955D-0E8538922E20}"/>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78E-4DAF-955D-0E8538922E20}"/>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C78E-4DAF-955D-0E8538922E20}"/>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78E-4DAF-955D-0E8538922E20}"/>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C78E-4DAF-955D-0E8538922E20}"/>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C78E-4DAF-955D-0E8538922E20}"/>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78E-4DAF-955D-0E8538922E20}"/>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78E-4DAF-955D-0E8538922E20}"/>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78E-4DAF-955D-0E8538922E20}"/>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78E-4DAF-955D-0E8538922E20}"/>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5E1-4EA3-80A0-C98434C85F4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49.365000000000002</c:v>
                </c:pt>
                <c:pt idx="18">
                  <c:v>#N/A</c:v>
                </c:pt>
                <c:pt idx="19">
                  <c:v>#N/A</c:v>
                </c:pt>
                <c:pt idx="20">
                  <c:v>#N/A</c:v>
                </c:pt>
                <c:pt idx="21">
                  <c:v>#N/A</c:v>
                </c:pt>
                <c:pt idx="22">
                  <c:v>#N/A</c:v>
                </c:pt>
                <c:pt idx="23">
                  <c:v>#N/A</c:v>
                </c:pt>
                <c:pt idx="24">
                  <c:v>#N/A</c:v>
                </c:pt>
                <c:pt idx="25">
                  <c:v>#N/A</c:v>
                </c:pt>
                <c:pt idx="26">
                  <c:v>78.399180073564452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84884864"/>
        <c:axId val="84890752"/>
      </c:scatterChart>
      <c:valAx>
        <c:axId val="84884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0752"/>
        <c:crosses val="autoZero"/>
        <c:crossBetween val="midCat"/>
        <c:majorUnit val="5"/>
      </c:valAx>
      <c:valAx>
        <c:axId val="84890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86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61.8</c:v>
                </c:pt>
                <c:pt idx="1">
                  <c:v>61.8</c:v>
                </c:pt>
                <c:pt idx="2">
                  <c:v>61.8</c:v>
                </c:pt>
                <c:pt idx="3">
                  <c:v>61.8</c:v>
                </c:pt>
                <c:pt idx="4">
                  <c:v>64.599999999999994</c:v>
                </c:pt>
                <c:pt idx="5">
                  <c:v>67.5</c:v>
                </c:pt>
                <c:pt idx="6">
                  <c:v>70.3</c:v>
                </c:pt>
                <c:pt idx="7">
                  <c:v>72.2</c:v>
                </c:pt>
                <c:pt idx="8">
                  <c:v>73.900000000000006</c:v>
                </c:pt>
                <c:pt idx="9">
                  <c:v>75.5</c:v>
                </c:pt>
                <c:pt idx="10">
                  <c:v>77.099999999999994</c:v>
                </c:pt>
                <c:pt idx="11">
                  <c:v>78.8</c:v>
                </c:pt>
                <c:pt idx="12">
                  <c:v>80.400000000000006</c:v>
                </c:pt>
                <c:pt idx="13">
                  <c:v>82.1</c:v>
                </c:pt>
                <c:pt idx="14">
                  <c:v>83.7</c:v>
                </c:pt>
                <c:pt idx="15">
                  <c:v>83.7</c:v>
                </c:pt>
                <c:pt idx="16">
                  <c:v>83.7</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E84-44D2-9EE2-4BD73D31F00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E84-44D2-9EE2-4BD73D31F00C}"/>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EE84-44D2-9EE2-4BD73D31F00C}"/>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84-44D2-9EE2-4BD73D31F00C}"/>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E84-44D2-9EE2-4BD73D31F00C}"/>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84-44D2-9EE2-4BD73D31F00C}"/>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84-44D2-9EE2-4BD73D31F00C}"/>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84-44D2-9EE2-4BD73D31F00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84-44D2-9EE2-4BD73D31F00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E84-44D2-9EE2-4BD73D31F00C}"/>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84-44D2-9EE2-4BD73D31F00C}"/>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84-44D2-9EE2-4BD73D31F00C}"/>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E84-44D2-9EE2-4BD73D31F00C}"/>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84-44D2-9EE2-4BD73D31F00C}"/>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E84-44D2-9EE2-4BD73D31F00C}"/>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E84-44D2-9EE2-4BD73D31F00C}"/>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E84-44D2-9EE2-4BD73D31F00C}"/>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EE84-44D2-9EE2-4BD73D31F00C}"/>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E84-44D2-9EE2-4BD73D31F00C}"/>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E84-44D2-9EE2-4BD73D31F00C}"/>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E84-44D2-9EE2-4BD73D31F00C}"/>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E84-44D2-9EE2-4BD73D31F00C}"/>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E84-44D2-9EE2-4BD73D31F00C}"/>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E84-44D2-9EE2-4BD73D31F00C}"/>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E84-44D2-9EE2-4BD73D31F00C}"/>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B0-48F3-87BD-BF9342B9895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68.94632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80.417000000000016</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47.8</c:v>
                </c:pt>
                <c:pt idx="7">
                  <c:v>47.8</c:v>
                </c:pt>
                <c:pt idx="8">
                  <c:v>47.8</c:v>
                </c:pt>
                <c:pt idx="9">
                  <c:v>47.8</c:v>
                </c:pt>
                <c:pt idx="10">
                  <c:v>47.8</c:v>
                </c:pt>
                <c:pt idx="11">
                  <c:v>52.7</c:v>
                </c:pt>
                <c:pt idx="12">
                  <c:v>57.5</c:v>
                </c:pt>
                <c:pt idx="13">
                  <c:v>62.3</c:v>
                </c:pt>
                <c:pt idx="14">
                  <c:v>67.2</c:v>
                </c:pt>
                <c:pt idx="15">
                  <c:v>72</c:v>
                </c:pt>
                <c:pt idx="16">
                  <c:v>76.900000000000006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E84-44D2-9EE2-4BD73D31F00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E84-44D2-9EE2-4BD73D31F00C}"/>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E84-44D2-9EE2-4BD73D31F00C}"/>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E84-44D2-9EE2-4BD73D31F00C}"/>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E84-44D2-9EE2-4BD73D31F00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E84-44D2-9EE2-4BD73D31F00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E84-44D2-9EE2-4BD73D31F00C}"/>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E84-44D2-9EE2-4BD73D31F00C}"/>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E84-44D2-9EE2-4BD73D31F00C}"/>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E84-44D2-9EE2-4BD73D31F00C}"/>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E84-44D2-9EE2-4BD73D31F00C}"/>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E84-44D2-9EE2-4BD73D31F00C}"/>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E84-44D2-9EE2-4BD73D31F00C}"/>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E84-44D2-9EE2-4BD73D31F00C}"/>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EE84-44D2-9EE2-4BD73D31F00C}"/>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E84-44D2-9EE2-4BD73D31F00C}"/>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E84-44D2-9EE2-4BD73D31F00C}"/>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E84-44D2-9EE2-4BD73D31F00C}"/>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E84-44D2-9EE2-4BD73D31F00C}"/>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E84-44D2-9EE2-4BD73D31F00C}"/>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EE84-44D2-9EE2-4BD73D31F00C}"/>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EE84-44D2-9EE2-4BD73D31F00C}"/>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B0-48F3-87BD-BF9342B9895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57.5</c:v>
                </c:pt>
                <c:pt idx="18">
                  <c:v>#N/A</c:v>
                </c:pt>
                <c:pt idx="19">
                  <c:v>#N/A</c:v>
                </c:pt>
                <c:pt idx="20">
                  <c:v>#N/A</c:v>
                </c:pt>
                <c:pt idx="21">
                  <c:v>#N/A</c:v>
                </c:pt>
                <c:pt idx="22">
                  <c:v>#N/A</c:v>
                </c:pt>
                <c:pt idx="23">
                  <c:v>#N/A</c:v>
                </c:pt>
                <c:pt idx="24">
                  <c:v>#N/A</c:v>
                </c:pt>
                <c:pt idx="25">
                  <c:v>#N/A</c:v>
                </c:pt>
                <c:pt idx="26">
                  <c:v>81.732348652423511</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61.8</c:v>
                </c:pt>
                <c:pt idx="1">
                  <c:v>61.8</c:v>
                </c:pt>
                <c:pt idx="2">
                  <c:v>61.8</c:v>
                </c:pt>
                <c:pt idx="3">
                  <c:v>61.8</c:v>
                </c:pt>
                <c:pt idx="4">
                  <c:v>64.599999999999994</c:v>
                </c:pt>
                <c:pt idx="5">
                  <c:v>67.5</c:v>
                </c:pt>
                <c:pt idx="6">
                  <c:v>70.3</c:v>
                </c:pt>
                <c:pt idx="7">
                  <c:v>73.2</c:v>
                </c:pt>
                <c:pt idx="8">
                  <c:v>76</c:v>
                </c:pt>
                <c:pt idx="9">
                  <c:v>78.8</c:v>
                </c:pt>
                <c:pt idx="10">
                  <c:v>81.7</c:v>
                </c:pt>
                <c:pt idx="11">
                  <c:v>84.5</c:v>
                </c:pt>
                <c:pt idx="12">
                  <c:v>87.4</c:v>
                </c:pt>
                <c:pt idx="13">
                  <c:v>90.2</c:v>
                </c:pt>
                <c:pt idx="14">
                  <c:v>93</c:v>
                </c:pt>
                <c:pt idx="15">
                  <c:v>95.9</c:v>
                </c:pt>
                <c:pt idx="16">
                  <c:v>98.7</c:v>
                </c:pt>
              </c:numCache>
            </c:numRef>
          </c:yVal>
          <c:smooth val="0"/>
          <c:extLst xmlns:c16r2="http://schemas.microsoft.com/office/drawing/2015/06/chart">
            <c:ext xmlns:c16="http://schemas.microsoft.com/office/drawing/2014/chart" uri="{C3380CC4-5D6E-409C-BE32-E72D297353CC}">
              <c16:uniqueId val="{00000032-EE84-44D2-9EE2-4BD73D31F00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EE84-44D2-9EE2-4BD73D31F00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EE84-44D2-9EE2-4BD73D31F00C}"/>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5-EE84-44D2-9EE2-4BD73D31F00C}"/>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6-EE84-44D2-9EE2-4BD73D31F00C}"/>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EE84-44D2-9EE2-4BD73D31F00C}"/>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EE84-44D2-9EE2-4BD73D31F00C}"/>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EE84-44D2-9EE2-4BD73D31F00C}"/>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EE84-44D2-9EE2-4BD73D31F00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B-EE84-44D2-9EE2-4BD73D31F00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C-EE84-44D2-9EE2-4BD73D31F00C}"/>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EE84-44D2-9EE2-4BD73D31F00C}"/>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EE84-44D2-9EE2-4BD73D31F00C}"/>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EE84-44D2-9EE2-4BD73D31F00C}"/>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EE84-44D2-9EE2-4BD73D31F00C}"/>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EE84-44D2-9EE2-4BD73D31F00C}"/>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EE84-44D2-9EE2-4BD73D31F00C}"/>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EE84-44D2-9EE2-4BD73D31F00C}"/>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4-EE84-44D2-9EE2-4BD73D31F00C}"/>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EE84-44D2-9EE2-4BD73D31F00C}"/>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EE84-44D2-9EE2-4BD73D31F00C}"/>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7-EE84-44D2-9EE2-4BD73D31F00C}"/>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EE84-44D2-9EE2-4BD73D31F00C}"/>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9-EE84-44D2-9EE2-4BD73D31F00C}"/>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EE84-44D2-9EE2-4BD73D31F00C}"/>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4B-EE84-44D2-9EE2-4BD73D31F00C}"/>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B0-48F3-87BD-BF9342B9895B}"/>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77.674639999999997</c:v>
                </c:pt>
                <c:pt idx="3">
                  <c:v>64.44</c:v>
                </c:pt>
                <c:pt idx="4">
                  <c:v>#N/A</c:v>
                </c:pt>
                <c:pt idx="5">
                  <c:v>#N/A</c:v>
                </c:pt>
                <c:pt idx="6">
                  <c:v>68.89</c:v>
                </c:pt>
                <c:pt idx="7">
                  <c:v>#N/A</c:v>
                </c:pt>
                <c:pt idx="8">
                  <c:v>70.930000000000007</c:v>
                </c:pt>
                <c:pt idx="9">
                  <c:v>73.77</c:v>
                </c:pt>
                <c:pt idx="10">
                  <c:v>#N/A</c:v>
                </c:pt>
                <c:pt idx="11">
                  <c:v>#N/A</c:v>
                </c:pt>
                <c:pt idx="12">
                  <c:v>#N/A</c:v>
                </c:pt>
                <c:pt idx="13">
                  <c:v>#N/A</c:v>
                </c:pt>
                <c:pt idx="14">
                  <c:v>#N/A</c:v>
                </c:pt>
                <c:pt idx="15">
                  <c:v>#N/A</c:v>
                </c:pt>
                <c:pt idx="16">
                  <c:v>#N/A</c:v>
                </c:pt>
                <c:pt idx="17">
                  <c:v>92.927499999999995</c:v>
                </c:pt>
                <c:pt idx="18">
                  <c:v>#N/A</c:v>
                </c:pt>
                <c:pt idx="19">
                  <c:v>#N/A</c:v>
                </c:pt>
                <c:pt idx="20">
                  <c:v>96.96</c:v>
                </c:pt>
                <c:pt idx="21">
                  <c:v>#N/A</c:v>
                </c:pt>
                <c:pt idx="22">
                  <c:v>97.75</c:v>
                </c:pt>
                <c:pt idx="23">
                  <c:v>#N/A</c:v>
                </c:pt>
                <c:pt idx="24">
                  <c:v>98.35</c:v>
                </c:pt>
                <c:pt idx="25">
                  <c:v>#N/A</c:v>
                </c:pt>
                <c:pt idx="26">
                  <c:v>97.87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4C-EE84-44D2-9EE2-4BD73D31F00C}"/>
            </c:ext>
          </c:extLst>
        </c:ser>
        <c:dLbls>
          <c:showLegendKey val="0"/>
          <c:showVal val="0"/>
          <c:showCatName val="0"/>
          <c:showSerName val="0"/>
          <c:showPercent val="0"/>
          <c:showBubbleSize val="0"/>
        </c:dLbls>
        <c:axId val="85885312"/>
        <c:axId val="85886848"/>
      </c:scatterChart>
      <c:valAx>
        <c:axId val="8588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848"/>
        <c:crosses val="autoZero"/>
        <c:crossBetween val="midCat"/>
        <c:majorUnit val="5"/>
      </c:valAx>
      <c:valAx>
        <c:axId val="8588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42.4</c:v>
                </c:pt>
                <c:pt idx="1">
                  <c:v>42.4</c:v>
                </c:pt>
                <c:pt idx="2">
                  <c:v>42.4</c:v>
                </c:pt>
                <c:pt idx="3">
                  <c:v>42.4</c:v>
                </c:pt>
                <c:pt idx="4">
                  <c:v>45.5</c:v>
                </c:pt>
                <c:pt idx="5">
                  <c:v>48.1</c:v>
                </c:pt>
                <c:pt idx="6">
                  <c:v>50.7</c:v>
                </c:pt>
                <c:pt idx="7">
                  <c:v>53.4</c:v>
                </c:pt>
                <c:pt idx="8">
                  <c:v>56</c:v>
                </c:pt>
                <c:pt idx="9">
                  <c:v>58.7</c:v>
                </c:pt>
                <c:pt idx="10">
                  <c:v>61.3</c:v>
                </c:pt>
                <c:pt idx="11">
                  <c:v>64</c:v>
                </c:pt>
                <c:pt idx="12">
                  <c:v>66.599999999999994</c:v>
                </c:pt>
                <c:pt idx="13">
                  <c:v>69.3</c:v>
                </c:pt>
                <c:pt idx="14">
                  <c:v>71.900000000000006</c:v>
                </c:pt>
                <c:pt idx="15">
                  <c:v>71.900000000000006</c:v>
                </c:pt>
                <c:pt idx="16">
                  <c:v>71.900000000000006</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80-43D3-9276-AF3999C6F86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80-43D3-9276-AF3999C6F869}"/>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F80-43D3-9276-AF3999C6F869}"/>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80-43D3-9276-AF3999C6F869}"/>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80-43D3-9276-AF3999C6F86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F80-43D3-9276-AF3999C6F86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80-43D3-9276-AF3999C6F86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14-4AF1-BE43-C9D3674C4E4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14-4AF1-BE43-C9D3674C4E4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14-4AF1-BE43-C9D3674C4E4C}"/>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14-4AF1-BE43-C9D3674C4E4C}"/>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14-4AF1-BE43-C9D3674C4E4C}"/>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14-4AF1-BE43-C9D3674C4E4C}"/>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14-4AF1-BE43-C9D3674C4E4C}"/>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14-4AF1-BE43-C9D3674C4E4C}"/>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E14-4AF1-BE43-C9D3674C4E4C}"/>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14-4AF1-BE43-C9D3674C4E4C}"/>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CE14-4AF1-BE43-C9D3674C4E4C}"/>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14-4AF1-BE43-C9D3674C4E4C}"/>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14-4AF1-BE43-C9D3674C4E4C}"/>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14-4AF1-BE43-C9D3674C4E4C}"/>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E14-4AF1-BE43-C9D3674C4E4C}"/>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E14-4AF1-BE43-C9D3674C4E4C}"/>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14-4AF1-BE43-C9D3674C4E4C}"/>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14-4AF1-BE43-C9D3674C4E4C}"/>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E14-4AF1-BE43-C9D3674C4E4C}"/>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48.102942500000005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66.617499999999993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32.799999999999997</c:v>
                </c:pt>
                <c:pt idx="7">
                  <c:v>32.799999999999997</c:v>
                </c:pt>
                <c:pt idx="8">
                  <c:v>32.799999999999997</c:v>
                </c:pt>
                <c:pt idx="9">
                  <c:v>32.799999999999997</c:v>
                </c:pt>
                <c:pt idx="10">
                  <c:v>32.799999999999997</c:v>
                </c:pt>
                <c:pt idx="11">
                  <c:v>39.299999999999997</c:v>
                </c:pt>
                <c:pt idx="12">
                  <c:v>45.7</c:v>
                </c:pt>
                <c:pt idx="13">
                  <c:v>52.2</c:v>
                </c:pt>
                <c:pt idx="14">
                  <c:v>58.7</c:v>
                </c:pt>
                <c:pt idx="15">
                  <c:v>65.099999999999994</c:v>
                </c:pt>
                <c:pt idx="16">
                  <c:v>71.599999999999994</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F80-43D3-9276-AF3999C6F86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F80-43D3-9276-AF3999C6F86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F80-43D3-9276-AF3999C6F86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F80-43D3-9276-AF3999C6F86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F80-43D3-9276-AF3999C6F86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F80-43D3-9276-AF3999C6F86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F80-43D3-9276-AF3999C6F869}"/>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F80-43D3-9276-AF3999C6F869}"/>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F80-43D3-9276-AF3999C6F869}"/>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F80-43D3-9276-AF3999C6F869}"/>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F80-43D3-9276-AF3999C6F869}"/>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F80-43D3-9276-AF3999C6F869}"/>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F80-43D3-9276-AF3999C6F869}"/>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F80-43D3-9276-AF3999C6F869}"/>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8F80-43D3-9276-AF3999C6F869}"/>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F80-43D3-9276-AF3999C6F869}"/>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F80-43D3-9276-AF3999C6F869}"/>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F80-43D3-9276-AF3999C6F869}"/>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F80-43D3-9276-AF3999C6F869}"/>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F80-43D3-9276-AF3999C6F869}"/>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F80-43D3-9276-AF3999C6F869}"/>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F80-43D3-9276-AF3999C6F869}"/>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08-4967-9ED7-96EE7CF07BEA}"/>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45.730000000000004</c:v>
                </c:pt>
                <c:pt idx="18">
                  <c:v>#N/A</c:v>
                </c:pt>
                <c:pt idx="19">
                  <c:v>#N/A</c:v>
                </c:pt>
                <c:pt idx="20">
                  <c:v>#N/A</c:v>
                </c:pt>
                <c:pt idx="21">
                  <c:v>#N/A</c:v>
                </c:pt>
                <c:pt idx="22">
                  <c:v>#N/A</c:v>
                </c:pt>
                <c:pt idx="23">
                  <c:v>#N/A</c:v>
                </c:pt>
                <c:pt idx="24">
                  <c:v>#N/A</c:v>
                </c:pt>
                <c:pt idx="25">
                  <c:v>#N/A</c:v>
                </c:pt>
                <c:pt idx="26">
                  <c:v>78.095500687709162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42.4</c:v>
                </c:pt>
                <c:pt idx="1">
                  <c:v>42.4</c:v>
                </c:pt>
                <c:pt idx="2">
                  <c:v>42.4</c:v>
                </c:pt>
                <c:pt idx="3">
                  <c:v>42.4</c:v>
                </c:pt>
                <c:pt idx="4">
                  <c:v>46.6</c:v>
                </c:pt>
                <c:pt idx="5">
                  <c:v>50.7</c:v>
                </c:pt>
                <c:pt idx="6">
                  <c:v>54.9</c:v>
                </c:pt>
                <c:pt idx="7">
                  <c:v>59</c:v>
                </c:pt>
                <c:pt idx="8">
                  <c:v>63.2</c:v>
                </c:pt>
                <c:pt idx="9">
                  <c:v>67.3</c:v>
                </c:pt>
                <c:pt idx="10">
                  <c:v>71.5</c:v>
                </c:pt>
                <c:pt idx="11">
                  <c:v>75.599999999999994</c:v>
                </c:pt>
                <c:pt idx="12">
                  <c:v>79.8</c:v>
                </c:pt>
                <c:pt idx="13">
                  <c:v>83.9</c:v>
                </c:pt>
                <c:pt idx="14">
                  <c:v>88.1</c:v>
                </c:pt>
                <c:pt idx="15">
                  <c:v>92.2</c:v>
                </c:pt>
                <c:pt idx="16">
                  <c:v>96.4</c:v>
                </c:pt>
              </c:numCache>
            </c:numRef>
          </c:yVal>
          <c:smooth val="0"/>
          <c:extLst xmlns:c16r2="http://schemas.microsoft.com/office/drawing/2015/06/chart">
            <c:ext xmlns:c16="http://schemas.microsoft.com/office/drawing/2014/chart" uri="{C3380CC4-5D6E-409C-BE32-E72D297353CC}">
              <c16:uniqueId val="{00000020-8F80-43D3-9276-AF3999C6F86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F80-43D3-9276-AF3999C6F86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F80-43D3-9276-AF3999C6F869}"/>
                </c:ext>
              </c:extLst>
            </c:dLbl>
            <c:dLbl>
              <c:idx val="2"/>
              <c:tx>
                <c:rich>
                  <a:bodyPr/>
                  <a:lstStyle/>
                  <a:p>
                    <a:pPr>
                      <a:defRPr sz="600" b="0" i="0">
                        <a:solidFill>
                          <a:srgbClr val="000000"/>
                        </a:solidFill>
                        <a:latin typeface="Arial"/>
                        <a:ea typeface="Arial"/>
                        <a:cs typeface="Arial"/>
                      </a:defRPr>
                    </a:pPr>
                    <a:r>
                      <a:rPr lang="en-US" sz="600"/>
                      <a:t>H</a:t>
                    </a:r>
                    <a:r>
                      <a:rPr lang="en-US"/>
                      <a:t>DS05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8F80-43D3-9276-AF3999C6F869}"/>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8F80-43D3-9276-AF3999C6F869}"/>
                </c:ext>
              </c:extLst>
            </c:dLbl>
            <c:dLbl>
              <c:idx val="4"/>
              <c:tx>
                <c:rich>
                  <a:bodyPr/>
                  <a:lstStyle/>
                  <a:p>
                    <a:pPr>
                      <a:defRPr sz="600" b="0" i="0">
                        <a:solidFill>
                          <a:srgbClr val="000000"/>
                        </a:solidFill>
                        <a:latin typeface="Arial"/>
                        <a:ea typeface="Arial"/>
                        <a:cs typeface="Arial"/>
                      </a:defRPr>
                    </a:pPr>
                    <a:r>
                      <a:rPr lang="en-US" sz="600"/>
                      <a:t>A</a:t>
                    </a:r>
                    <a:r>
                      <a:rPr lang="en-US"/>
                      <a:t>SER05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F80-43D3-9276-AF3999C6F869}"/>
                </c:ext>
              </c:extLst>
            </c:dLbl>
            <c:dLbl>
              <c:idx val="5"/>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F80-43D3-9276-AF3999C6F869}"/>
                </c:ext>
              </c:extLst>
            </c:dLbl>
            <c:dLbl>
              <c:idx val="6"/>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8F80-43D3-9276-AF3999C6F869}"/>
                </c:ext>
              </c:extLst>
            </c:dLbl>
            <c:dLbl>
              <c:idx val="7"/>
              <c:tx>
                <c:rich>
                  <a:bodyPr/>
                  <a:lstStyle/>
                  <a:p>
                    <a:pPr>
                      <a:defRPr sz="600" b="0" i="0">
                        <a:solidFill>
                          <a:srgbClr val="000000"/>
                        </a:solidFill>
                        <a:latin typeface="Arial"/>
                        <a:ea typeface="Arial"/>
                        <a:cs typeface="Arial"/>
                      </a:defRPr>
                    </a:pPr>
                    <a:r>
                      <a:rPr lang="en-US" sz="600"/>
                      <a:t>A</a:t>
                    </a:r>
                    <a:r>
                      <a:rPr lang="en-US"/>
                      <a:t>SER07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F80-43D3-9276-AF3999C6F86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8F80-43D3-9276-AF3999C6F86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8F80-43D3-9276-AF3999C6F869}"/>
                </c:ext>
              </c:extLst>
            </c:dLbl>
            <c:dLbl>
              <c:idx val="10"/>
              <c:tx>
                <c:rich>
                  <a:bodyPr/>
                  <a:lstStyle/>
                  <a:p>
                    <a:pPr>
                      <a:defRPr sz="600" b="0" i="0">
                        <a:solidFill>
                          <a:srgbClr val="000000"/>
                        </a:solidFill>
                        <a:latin typeface="Arial"/>
                        <a:ea typeface="Arial"/>
                        <a:cs typeface="Arial"/>
                      </a:defRPr>
                    </a:pPr>
                    <a:r>
                      <a:rPr lang="en-US" sz="600"/>
                      <a:t>A</a:t>
                    </a:r>
                    <a:r>
                      <a:rPr lang="en-US"/>
                      <a:t>SER09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F80-43D3-9276-AF3999C6F869}"/>
                </c:ext>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F80-43D3-9276-AF3999C6F869}"/>
                </c:ext>
              </c:extLst>
            </c:dLbl>
            <c:dLbl>
              <c:idx val="12"/>
              <c:tx>
                <c:rich>
                  <a:bodyPr/>
                  <a:lstStyle/>
                  <a:p>
                    <a:pPr>
                      <a:defRPr sz="600" b="0" i="0">
                        <a:solidFill>
                          <a:srgbClr val="000000"/>
                        </a:solidFill>
                        <a:latin typeface="Arial"/>
                        <a:ea typeface="Arial"/>
                        <a:cs typeface="Arial"/>
                      </a:defRPr>
                    </a:pPr>
                    <a:r>
                      <a:rPr lang="en-US" sz="600"/>
                      <a:t>A</a:t>
                    </a:r>
                    <a:r>
                      <a:rPr lang="en-US"/>
                      <a:t>SER10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F80-43D3-9276-AF3999C6F869}"/>
                </c:ext>
              </c:extLst>
            </c:dLbl>
            <c:dLbl>
              <c:idx val="1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F80-43D3-9276-AF3999C6F869}"/>
                </c:ext>
              </c:extLst>
            </c:dLbl>
            <c:dLbl>
              <c:idx val="14"/>
              <c:tx>
                <c:rich>
                  <a:bodyPr/>
                  <a:lstStyle/>
                  <a:p>
                    <a:pPr>
                      <a:defRPr sz="600" b="0" i="0">
                        <a:solidFill>
                          <a:srgbClr val="000000"/>
                        </a:solidFill>
                        <a:latin typeface="Arial"/>
                        <a:ea typeface="Arial"/>
                        <a:cs typeface="Arial"/>
                      </a:defRPr>
                    </a:pPr>
                    <a:r>
                      <a:rPr lang="en-US" sz="600"/>
                      <a:t>A</a:t>
                    </a:r>
                    <a:r>
                      <a:rPr lang="en-US"/>
                      <a:t>SER11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F80-43D3-9276-AF3999C6F869}"/>
                </c:ext>
              </c:extLst>
            </c:dLbl>
            <c:dLbl>
              <c:idx val="1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F80-43D3-9276-AF3999C6F869}"/>
                </c:ext>
              </c:extLst>
            </c:dLbl>
            <c:dLbl>
              <c:idx val="16"/>
              <c:tx>
                <c:rich>
                  <a:bodyPr/>
                  <a:lstStyle/>
                  <a:p>
                    <a:pPr>
                      <a:defRPr sz="600" b="0" i="0">
                        <a:solidFill>
                          <a:srgbClr val="000000"/>
                        </a:solidFill>
                        <a:latin typeface="Arial"/>
                        <a:ea typeface="Arial"/>
                        <a:cs typeface="Arial"/>
                      </a:defRPr>
                    </a:pPr>
                    <a:r>
                      <a:rPr lang="en-US" sz="600"/>
                      <a:t>A</a:t>
                    </a:r>
                    <a:r>
                      <a:rPr lang="en-US"/>
                      <a:t>SER12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F80-43D3-9276-AF3999C6F869}"/>
                </c:ext>
              </c:extLst>
            </c:dLbl>
            <c:dLbl>
              <c:idx val="17"/>
              <c:tx>
                <c:rich>
                  <a:bodyPr/>
                  <a:lstStyle/>
                  <a:p>
                    <a:pPr>
                      <a:defRPr sz="600" b="0" i="0">
                        <a:solidFill>
                          <a:srgbClr val="000000"/>
                        </a:solidFill>
                        <a:latin typeface="Arial"/>
                        <a:ea typeface="Arial"/>
                        <a:cs typeface="Arial"/>
                      </a:defRPr>
                    </a:pPr>
                    <a:r>
                      <a:rPr lang="en-US" sz="600"/>
                      <a:t>H</a:t>
                    </a:r>
                    <a:r>
                      <a:rPr lang="en-US"/>
                      <a:t>DS12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2-8F80-43D3-9276-AF3999C6F869}"/>
                </c:ext>
              </c:extLst>
            </c:dLbl>
            <c:dLbl>
              <c:idx val="18"/>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F80-43D3-9276-AF3999C6F869}"/>
                </c:ext>
              </c:extLst>
            </c:dLbl>
            <c:dLbl>
              <c:idx val="19"/>
              <c:tx>
                <c:rich>
                  <a:bodyPr/>
                  <a:lstStyle/>
                  <a:p>
                    <a:pPr>
                      <a:defRPr sz="600" b="0" i="0">
                        <a:solidFill>
                          <a:srgbClr val="000000"/>
                        </a:solidFill>
                        <a:latin typeface="Arial"/>
                        <a:ea typeface="Arial"/>
                        <a:cs typeface="Arial"/>
                      </a:defRPr>
                    </a:pPr>
                    <a:r>
                      <a:rPr lang="en-US" sz="600"/>
                      <a:t>A</a:t>
                    </a:r>
                    <a:r>
                      <a:rPr lang="en-US"/>
                      <a:t>SER13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F80-43D3-9276-AF3999C6F869}"/>
                </c:ext>
              </c:extLst>
            </c:dLbl>
            <c:dLbl>
              <c:idx val="2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F80-43D3-9276-AF3999C6F869}"/>
                </c:ext>
              </c:extLst>
            </c:dLbl>
            <c:dLbl>
              <c:idx val="21"/>
              <c:tx>
                <c:rich>
                  <a:bodyPr/>
                  <a:lstStyle/>
                  <a:p>
                    <a:pPr>
                      <a:defRPr sz="600" b="0" i="0">
                        <a:solidFill>
                          <a:srgbClr val="000000"/>
                        </a:solidFill>
                        <a:latin typeface="Arial"/>
                        <a:ea typeface="Arial"/>
                        <a:cs typeface="Arial"/>
                      </a:defRPr>
                    </a:pPr>
                    <a:r>
                      <a:rPr lang="en-US" sz="600"/>
                      <a:t>A</a:t>
                    </a:r>
                    <a:r>
                      <a:rPr lang="en-US"/>
                      <a:t>SER14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8F80-43D3-9276-AF3999C6F869}"/>
                </c:ext>
              </c:extLst>
            </c:dLbl>
            <c:dLbl>
              <c:idx val="2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7-8F80-43D3-9276-AF3999C6F869}"/>
                </c:ext>
              </c:extLst>
            </c:dLbl>
            <c:dLbl>
              <c:idx val="23"/>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8F80-43D3-9276-AF3999C6F869}"/>
                </c:ext>
              </c:extLst>
            </c:dLbl>
            <c:dLbl>
              <c:idx val="24"/>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9-8F80-43D3-9276-AF3999C6F869}"/>
                </c:ext>
              </c:extLst>
            </c:dLbl>
            <c:dLbl>
              <c:idx val="2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08-4967-9ED7-96EE7CF07BEA}"/>
                </c:ext>
              </c:extLst>
            </c:dLbl>
            <c:dLbl>
              <c:idx val="26"/>
              <c:tx>
                <c:rich>
                  <a:bodyPr/>
                  <a:lstStyle/>
                  <a:p>
                    <a:pPr>
                      <a:defRPr sz="600" b="0" i="0">
                        <a:solidFill>
                          <a:srgbClr val="000000"/>
                        </a:solidFill>
                        <a:latin typeface="Arial"/>
                        <a:ea typeface="Arial"/>
                        <a:cs typeface="Arial"/>
                      </a:defRPr>
                    </a:pPr>
                    <a:r>
                      <a:rPr lang="en-US" sz="600"/>
                      <a:t>S</a:t>
                    </a:r>
                    <a:r>
                      <a:rPr lang="en-US"/>
                      <a:t>VP17</a:t>
                    </a:r>
                  </a:p>
                </c:rich>
              </c:tx>
              <c:spPr>
                <a:noFill/>
                <a:ln>
                  <a:noFill/>
                </a:ln>
                <a:effectLst/>
              </c:spPr>
              <c:dLblPos val="b"/>
              <c:showLegendKey val="0"/>
              <c:showVal val="1"/>
              <c:showCatName val="0"/>
              <c:showSerName val="0"/>
              <c:showPercent val="0"/>
              <c:showBubbleSize val="0"/>
            </c:dLbl>
            <c:dLbl>
              <c:idx val="2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2005</c:v>
                </c:pt>
                <c:pt idx="4">
                  <c:v>2005</c:v>
                </c:pt>
                <c:pt idx="5">
                  <c:v>2006</c:v>
                </c:pt>
                <c:pt idx="6">
                  <c:v>2007</c:v>
                </c:pt>
                <c:pt idx="7">
                  <c:v>2007</c:v>
                </c:pt>
                <c:pt idx="8">
                  <c:v>2008</c:v>
                </c:pt>
                <c:pt idx="9">
                  <c:v>2009</c:v>
                </c:pt>
                <c:pt idx="10">
                  <c:v>2009</c:v>
                </c:pt>
                <c:pt idx="11">
                  <c:v>2010</c:v>
                </c:pt>
                <c:pt idx="12">
                  <c:v>2010</c:v>
                </c:pt>
                <c:pt idx="13">
                  <c:v>2011</c:v>
                </c:pt>
                <c:pt idx="14">
                  <c:v>2011</c:v>
                </c:pt>
                <c:pt idx="15">
                  <c:v>2012</c:v>
                </c:pt>
                <c:pt idx="16">
                  <c:v>2012</c:v>
                </c:pt>
                <c:pt idx="17">
                  <c:v>2012</c:v>
                </c:pt>
                <c:pt idx="18">
                  <c:v>2013</c:v>
                </c:pt>
                <c:pt idx="19">
                  <c:v>2013</c:v>
                </c:pt>
                <c:pt idx="20">
                  <c:v>2014</c:v>
                </c:pt>
                <c:pt idx="21">
                  <c:v>2014</c:v>
                </c:pt>
                <c:pt idx="22">
                  <c:v>2015</c:v>
                </c:pt>
                <c:pt idx="23">
                  <c:v>2016</c:v>
                </c:pt>
                <c:pt idx="24">
                  <c:v>2016</c:v>
                </c:pt>
                <c:pt idx="25">
                  <c:v>2016</c:v>
                </c:pt>
                <c:pt idx="26">
                  <c:v>2017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59.262900000000002</c:v>
                </c:pt>
                <c:pt idx="3">
                  <c:v>44.86</c:v>
                </c:pt>
                <c:pt idx="4">
                  <c:v>#N/A</c:v>
                </c:pt>
                <c:pt idx="5">
                  <c:v>#N/A</c:v>
                </c:pt>
                <c:pt idx="6">
                  <c:v>56.66</c:v>
                </c:pt>
                <c:pt idx="7">
                  <c:v>#N/A</c:v>
                </c:pt>
                <c:pt idx="8">
                  <c:v>61.56</c:v>
                </c:pt>
                <c:pt idx="9">
                  <c:v>65.849999999999994</c:v>
                </c:pt>
                <c:pt idx="10">
                  <c:v>#N/A</c:v>
                </c:pt>
                <c:pt idx="11">
                  <c:v>#N/A</c:v>
                </c:pt>
                <c:pt idx="12">
                  <c:v>#N/A</c:v>
                </c:pt>
                <c:pt idx="13">
                  <c:v>#N/A</c:v>
                </c:pt>
                <c:pt idx="14">
                  <c:v>#N/A</c:v>
                </c:pt>
                <c:pt idx="15">
                  <c:v>#N/A</c:v>
                </c:pt>
                <c:pt idx="16">
                  <c:v>#N/A</c:v>
                </c:pt>
                <c:pt idx="17">
                  <c:v>82.31</c:v>
                </c:pt>
                <c:pt idx="18">
                  <c:v>#N/A</c:v>
                </c:pt>
                <c:pt idx="19">
                  <c:v>#N/A</c:v>
                </c:pt>
                <c:pt idx="20">
                  <c:v>#N/A</c:v>
                </c:pt>
                <c:pt idx="21">
                  <c:v>#N/A</c:v>
                </c:pt>
                <c:pt idx="22">
                  <c:v>95.05</c:v>
                </c:pt>
                <c:pt idx="23">
                  <c:v>#N/A</c:v>
                </c:pt>
                <c:pt idx="24">
                  <c:v>96.86</c:v>
                </c:pt>
                <c:pt idx="25">
                  <c:v>#N/A</c:v>
                </c:pt>
                <c:pt idx="26">
                  <c:v>97.58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A-8F80-43D3-9276-AF3999C6F869}"/>
            </c:ext>
          </c:extLst>
        </c:ser>
        <c:dLbls>
          <c:showLegendKey val="0"/>
          <c:showVal val="0"/>
          <c:showCatName val="0"/>
          <c:showSerName val="0"/>
          <c:showPercent val="0"/>
          <c:showBubbleSize val="0"/>
        </c:dLbls>
        <c:axId val="89359872"/>
        <c:axId val="89361408"/>
      </c:scatterChart>
      <c:valAx>
        <c:axId val="89359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408"/>
        <c:crosses val="autoZero"/>
        <c:crossBetween val="midCat"/>
        <c:majorUnit val="5"/>
      </c:valAx>
      <c:valAx>
        <c:axId val="893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4" customWidth="true"/>
    <col min="2" max="2" width="2.375" style="204" customWidth="true"/>
    <col min="3" max="3" width="58" style="204" customWidth="true"/>
    <col min="4" max="4" width="7.75" style="204" customWidth="true"/>
    <col min="5" max="16384" width="7.75" style="204"/>
  </cols>
  <sheetData>
    <row r="1" ht="44.1" customHeight="true" x14ac:dyDescent="0.25">
      <c r="A1" s="34"/>
      <c r="B1" s="35"/>
      <c r="C1" s="35"/>
      <c r="D1" s="35"/>
      <c r="E1" s="203"/>
      <c r="F1" s="203"/>
      <c r="G1" s="203"/>
      <c r="H1" s="203"/>
      <c r="I1" s="203"/>
      <c r="J1" s="203"/>
      <c r="K1" s="203"/>
      <c r="L1" s="203"/>
      <c r="M1" s="203"/>
      <c r="N1" s="203"/>
      <c r="O1" s="203"/>
      <c r="P1" s="203"/>
      <c r="Q1" s="203"/>
      <c r="R1" s="203"/>
    </row>
    <row r="2" ht="23.25" x14ac:dyDescent="0.35">
      <c r="A2" s="35"/>
      <c r="B2" s="35"/>
      <c r="C2" s="37"/>
      <c r="D2" s="35"/>
      <c r="E2" s="203"/>
      <c r="F2" s="203"/>
      <c r="G2" s="35"/>
      <c r="H2" s="203"/>
      <c r="I2" s="203"/>
      <c r="J2" s="203"/>
      <c r="K2" s="203"/>
      <c r="L2" s="203"/>
      <c r="M2" s="203"/>
      <c r="N2" s="203"/>
      <c r="O2" s="203"/>
      <c r="P2" s="203"/>
      <c r="Q2" s="203"/>
      <c r="R2" s="203"/>
    </row>
    <row r="3" ht="15" x14ac:dyDescent="0.2">
      <c r="A3" s="35"/>
      <c r="B3" s="35"/>
      <c r="C3" s="35"/>
      <c r="D3" s="35"/>
      <c r="F3" s="35"/>
      <c r="G3" s="35"/>
      <c r="H3" s="205"/>
      <c r="I3" s="205"/>
      <c r="J3" s="205"/>
      <c r="K3" s="205"/>
      <c r="L3" s="203"/>
      <c r="M3" s="203"/>
      <c r="N3" s="203"/>
      <c r="O3" s="203"/>
      <c r="P3" s="203"/>
      <c r="Q3" s="203"/>
      <c r="R3" s="203"/>
    </row>
    <row r="4" ht="40.5" x14ac:dyDescent="0.2">
      <c r="A4" s="35"/>
      <c r="B4" s="35"/>
      <c r="C4" s="206" t="s">
        <v>163</v>
      </c>
      <c r="D4" s="35"/>
      <c r="E4" s="207"/>
      <c r="F4" s="203"/>
      <c r="G4" s="35"/>
      <c r="H4" s="203"/>
      <c r="I4" s="203"/>
      <c r="J4" s="203"/>
      <c r="K4" s="203"/>
      <c r="L4" s="203"/>
      <c r="M4" s="203"/>
      <c r="N4" s="203"/>
      <c r="O4" s="203"/>
      <c r="P4" s="203"/>
      <c r="Q4" s="203"/>
      <c r="R4" s="203"/>
    </row>
    <row r="5" ht="20.25" x14ac:dyDescent="0.2">
      <c r="A5" s="35"/>
      <c r="B5" s="35"/>
      <c r="C5" s="206"/>
      <c r="D5" s="35"/>
      <c r="E5" s="207"/>
      <c r="F5" s="203"/>
      <c r="G5" s="35"/>
      <c r="H5" s="203"/>
      <c r="I5" s="203"/>
      <c r="J5" s="203"/>
      <c r="K5" s="203"/>
      <c r="L5" s="203"/>
      <c r="M5" s="203"/>
      <c r="N5" s="203"/>
      <c r="O5" s="203"/>
      <c r="P5" s="203"/>
      <c r="Q5" s="203"/>
      <c r="R5" s="203"/>
    </row>
    <row r="6" ht="15" x14ac:dyDescent="0.2">
      <c r="A6" s="35"/>
      <c r="B6" s="35"/>
      <c r="C6" s="38" t="s">
        <v>170</v>
      </c>
      <c r="D6" s="203"/>
      <c r="E6" s="203"/>
      <c r="F6" s="203"/>
      <c r="G6" s="203"/>
      <c r="H6" s="203"/>
      <c r="I6" s="203"/>
      <c r="J6" s="203"/>
      <c r="K6" s="203"/>
      <c r="L6" s="203"/>
      <c r="M6" s="203"/>
      <c r="N6" s="203"/>
      <c r="O6" s="203"/>
      <c r="P6" s="203"/>
      <c r="Q6" s="203"/>
      <c r="R6" s="203"/>
    </row>
    <row r="7" ht="26.25" x14ac:dyDescent="0.4">
      <c r="A7" s="35"/>
      <c r="B7" s="35"/>
      <c r="C7" s="208" t="str">
        <f>'Water Data'!C1</f>
        <v>India</v>
      </c>
      <c r="D7" s="203"/>
      <c r="E7" s="203"/>
      <c r="F7" s="203"/>
      <c r="G7" s="203"/>
      <c r="H7" s="203"/>
      <c r="I7" s="203"/>
      <c r="J7" s="203"/>
      <c r="K7" s="203"/>
      <c r="L7" s="203"/>
      <c r="M7" s="203"/>
      <c r="N7" s="203"/>
      <c r="O7" s="203"/>
      <c r="P7" s="203"/>
      <c r="Q7" s="203"/>
      <c r="R7" s="203"/>
    </row>
    <row r="8" ht="15" x14ac:dyDescent="0.2">
      <c r="A8" s="35"/>
      <c r="B8" s="35"/>
      <c r="C8" s="35"/>
      <c r="D8" s="203"/>
      <c r="E8" s="203"/>
      <c r="F8" s="203"/>
      <c r="G8" s="203"/>
      <c r="H8" s="203"/>
      <c r="I8" s="203"/>
      <c r="J8" s="203"/>
      <c r="K8" s="203"/>
      <c r="L8" s="203"/>
      <c r="M8" s="203"/>
      <c r="N8" s="203"/>
      <c r="O8" s="203"/>
      <c r="P8" s="203"/>
      <c r="Q8" s="203"/>
      <c r="R8" s="203"/>
    </row>
    <row r="9" ht="15" x14ac:dyDescent="0.2">
      <c r="A9" s="35"/>
      <c r="B9" s="35"/>
      <c r="C9" s="635" t="s">
        <v>349</v>
      </c>
      <c r="D9" s="203"/>
      <c r="E9" s="203"/>
      <c r="F9" s="203"/>
      <c r="G9" s="203"/>
      <c r="H9" s="203"/>
      <c r="I9" s="203"/>
      <c r="J9" s="203"/>
      <c r="K9" s="203"/>
      <c r="L9" s="203"/>
      <c r="M9" s="203"/>
      <c r="N9" s="203"/>
      <c r="O9" s="203"/>
      <c r="P9" s="203"/>
      <c r="Q9" s="203"/>
      <c r="R9" s="203"/>
    </row>
    <row r="10" ht="15" x14ac:dyDescent="0.2">
      <c r="A10" s="35"/>
      <c r="B10" s="35"/>
      <c r="C10" s="38"/>
      <c r="D10" s="203"/>
      <c r="E10" s="203"/>
      <c r="F10" s="203"/>
      <c r="G10" s="203"/>
      <c r="H10" s="203"/>
      <c r="I10" s="203"/>
      <c r="J10" s="203"/>
      <c r="K10" s="203"/>
      <c r="L10" s="203"/>
      <c r="M10" s="203"/>
      <c r="N10" s="203"/>
      <c r="O10" s="203"/>
      <c r="P10" s="203"/>
      <c r="Q10" s="203"/>
      <c r="R10" s="203"/>
    </row>
    <row r="11" ht="15.95" customHeight="true" x14ac:dyDescent="0.2">
      <c r="A11" s="35"/>
      <c r="C11" s="210" t="s">
        <v>33</v>
      </c>
      <c r="D11" s="211"/>
      <c r="E11" s="212"/>
      <c r="F11" s="211"/>
      <c r="G11" s="211"/>
      <c r="H11" s="203"/>
      <c r="I11" s="203"/>
      <c r="J11" s="203"/>
      <c r="K11" s="203"/>
      <c r="L11" s="203"/>
      <c r="M11" s="203"/>
      <c r="N11" s="203"/>
      <c r="O11" s="203"/>
      <c r="P11" s="203"/>
      <c r="Q11" s="203"/>
      <c r="R11" s="203"/>
    </row>
    <row r="12" ht="9" customHeight="true" x14ac:dyDescent="0.2">
      <c r="A12" s="35"/>
      <c r="B12" s="203"/>
      <c r="C12" s="213"/>
      <c r="D12" s="211"/>
      <c r="E12" s="212"/>
      <c r="F12" s="211"/>
      <c r="G12" s="211"/>
      <c r="H12" s="203"/>
      <c r="I12" s="203"/>
      <c r="J12" s="203"/>
      <c r="K12" s="203"/>
      <c r="L12" s="203"/>
      <c r="M12" s="203"/>
      <c r="N12" s="203"/>
      <c r="O12" s="203"/>
      <c r="P12" s="203"/>
      <c r="Q12" s="203"/>
      <c r="R12" s="203"/>
    </row>
    <row r="13" ht="24.95" customHeight="true" x14ac:dyDescent="0.25">
      <c r="A13" s="35"/>
      <c r="B13" s="203"/>
      <c r="C13" s="214" t="s">
        <v>164</v>
      </c>
      <c r="D13" s="211"/>
      <c r="E13" s="212"/>
      <c r="F13" s="211"/>
      <c r="G13" s="211"/>
      <c r="H13" s="203"/>
      <c r="I13" s="203"/>
      <c r="J13" s="203"/>
      <c r="K13" s="203"/>
      <c r="L13" s="203"/>
      <c r="M13" s="203"/>
      <c r="N13" s="203"/>
      <c r="O13" s="203"/>
      <c r="P13" s="203"/>
      <c r="Q13" s="203"/>
      <c r="R13" s="203"/>
    </row>
    <row r="14" ht="21.95" customHeight="true" x14ac:dyDescent="0.2">
      <c r="A14" s="35"/>
      <c r="B14" s="215"/>
      <c r="C14" s="216" t="s">
        <v>171</v>
      </c>
      <c r="D14" s="211"/>
      <c r="E14" s="212"/>
      <c r="F14" s="211"/>
      <c r="G14" s="211"/>
      <c r="H14" s="203"/>
      <c r="I14" s="203"/>
      <c r="J14" s="203"/>
      <c r="K14" s="203"/>
      <c r="L14" s="203"/>
      <c r="M14" s="203"/>
      <c r="N14" s="203"/>
      <c r="O14" s="203"/>
      <c r="P14" s="203"/>
      <c r="Q14" s="203"/>
      <c r="R14" s="203"/>
    </row>
    <row r="15" ht="15" x14ac:dyDescent="0.2">
      <c r="A15" s="35"/>
      <c r="B15" s="215"/>
      <c r="C15" s="248" t="s">
        <v>172</v>
      </c>
      <c r="D15" s="211"/>
      <c r="E15" s="212"/>
      <c r="F15" s="211"/>
      <c r="G15" s="211"/>
      <c r="H15" s="203"/>
      <c r="I15" s="203"/>
      <c r="J15" s="203"/>
      <c r="K15" s="203"/>
      <c r="L15" s="203"/>
      <c r="M15" s="203"/>
      <c r="N15" s="203"/>
      <c r="O15" s="203"/>
      <c r="P15" s="203"/>
      <c r="Q15" s="203"/>
      <c r="R15" s="203"/>
    </row>
    <row r="16" ht="15" x14ac:dyDescent="0.2">
      <c r="A16" s="35"/>
      <c r="B16" s="215"/>
      <c r="C16" s="216" t="s">
        <v>173</v>
      </c>
      <c r="D16" s="211"/>
      <c r="E16" s="212"/>
      <c r="F16" s="211"/>
      <c r="G16" s="211"/>
      <c r="H16" s="203"/>
      <c r="I16" s="203"/>
      <c r="J16" s="203"/>
      <c r="K16" s="203"/>
      <c r="L16" s="203"/>
      <c r="M16" s="203"/>
      <c r="N16" s="203"/>
      <c r="O16" s="203"/>
      <c r="P16" s="203"/>
      <c r="Q16" s="203"/>
      <c r="R16" s="203"/>
    </row>
    <row r="17" ht="26.1" customHeight="true" x14ac:dyDescent="0.2">
      <c r="A17" s="35"/>
      <c r="B17" s="212"/>
      <c r="C17" s="217"/>
      <c r="D17" s="211"/>
      <c r="E17" s="215"/>
      <c r="F17" s="211"/>
      <c r="G17" s="211"/>
      <c r="H17" s="203"/>
      <c r="I17" s="203"/>
      <c r="J17" s="203"/>
      <c r="K17" s="203"/>
      <c r="L17" s="203"/>
      <c r="M17" s="203"/>
      <c r="N17" s="203"/>
      <c r="O17" s="203"/>
      <c r="P17" s="203"/>
      <c r="Q17" s="203"/>
      <c r="R17" s="203"/>
    </row>
    <row r="18" ht="15.75" x14ac:dyDescent="0.25">
      <c r="A18" s="35"/>
      <c r="B18" s="212"/>
      <c r="C18" s="247" t="s">
        <v>34</v>
      </c>
      <c r="D18" s="211"/>
      <c r="E18" s="218"/>
      <c r="F18" s="211"/>
      <c r="G18" s="211"/>
      <c r="H18" s="203"/>
      <c r="I18" s="203"/>
      <c r="J18" s="203"/>
      <c r="K18" s="203"/>
      <c r="L18" s="203"/>
      <c r="M18" s="203"/>
      <c r="N18" s="203"/>
      <c r="O18" s="203"/>
      <c r="P18" s="203"/>
      <c r="Q18" s="203"/>
      <c r="R18" s="203"/>
    </row>
    <row r="19" ht="15" x14ac:dyDescent="0.2">
      <c r="A19" s="35"/>
      <c r="B19" s="212"/>
      <c r="C19" s="219" t="s">
        <v>165</v>
      </c>
      <c r="D19" s="211"/>
      <c r="E19" s="220"/>
      <c r="F19" s="211"/>
      <c r="G19" s="211"/>
      <c r="H19" s="203"/>
      <c r="I19" s="203"/>
      <c r="J19" s="203"/>
      <c r="K19" s="203"/>
      <c r="L19" s="203"/>
      <c r="M19" s="203"/>
      <c r="N19" s="203"/>
      <c r="O19" s="203"/>
      <c r="P19" s="203"/>
      <c r="Q19" s="203"/>
      <c r="R19" s="203"/>
    </row>
    <row r="20" ht="15" x14ac:dyDescent="0.2">
      <c r="A20" s="35"/>
      <c r="B20" s="212"/>
      <c r="C20" s="219" t="s">
        <v>166</v>
      </c>
      <c r="D20" s="211"/>
      <c r="E20" s="221"/>
      <c r="F20" s="211"/>
      <c r="G20" s="211"/>
      <c r="H20" s="203"/>
      <c r="I20" s="203"/>
      <c r="J20" s="203"/>
      <c r="K20" s="203"/>
      <c r="L20" s="203"/>
      <c r="M20" s="203"/>
      <c r="N20" s="203"/>
      <c r="O20" s="203"/>
      <c r="P20" s="203"/>
      <c r="Q20" s="203"/>
      <c r="R20" s="203"/>
    </row>
    <row r="21" ht="15" x14ac:dyDescent="0.2">
      <c r="A21" s="35"/>
      <c r="B21" s="212"/>
      <c r="C21" s="219" t="s">
        <v>167</v>
      </c>
      <c r="D21" s="211"/>
      <c r="E21" s="222"/>
      <c r="F21" s="211"/>
      <c r="G21" s="211"/>
      <c r="H21" s="203"/>
      <c r="I21" s="203"/>
      <c r="J21" s="203"/>
      <c r="K21" s="203"/>
      <c r="L21" s="203"/>
      <c r="M21" s="203"/>
      <c r="N21" s="203"/>
      <c r="O21" s="203"/>
      <c r="P21" s="203"/>
      <c r="Q21" s="203"/>
      <c r="R21" s="203"/>
    </row>
    <row r="22" ht="15" x14ac:dyDescent="0.2">
      <c r="A22" s="35"/>
      <c r="B22" s="212"/>
      <c r="C22" s="219" t="s">
        <v>168</v>
      </c>
      <c r="D22" s="211"/>
      <c r="E22" s="211"/>
      <c r="F22" s="211"/>
      <c r="G22" s="211"/>
      <c r="H22" s="203"/>
      <c r="I22" s="203"/>
      <c r="J22" s="203"/>
      <c r="K22" s="203"/>
      <c r="L22" s="203"/>
      <c r="M22" s="203"/>
      <c r="N22" s="203"/>
      <c r="O22" s="203"/>
      <c r="P22" s="203"/>
      <c r="Q22" s="203"/>
      <c r="R22" s="203"/>
    </row>
    <row r="23" ht="15" x14ac:dyDescent="0.2">
      <c r="A23" s="35"/>
      <c r="B23" s="212"/>
      <c r="C23" s="219" t="s">
        <v>169</v>
      </c>
      <c r="D23" s="211"/>
      <c r="E23" s="211"/>
      <c r="F23" s="211"/>
      <c r="G23" s="211"/>
      <c r="H23" s="203"/>
      <c r="I23" s="203"/>
      <c r="J23" s="203"/>
      <c r="K23" s="203"/>
      <c r="L23" s="203"/>
      <c r="M23" s="203"/>
      <c r="N23" s="203"/>
      <c r="O23" s="203"/>
      <c r="P23" s="203"/>
      <c r="Q23" s="203"/>
      <c r="R23" s="203"/>
    </row>
    <row r="24" ht="15" x14ac:dyDescent="0.2">
      <c r="A24" s="35"/>
      <c r="B24" s="212"/>
      <c r="C24" s="223"/>
      <c r="D24" s="211"/>
      <c r="E24" s="211"/>
      <c r="F24" s="211"/>
      <c r="G24" s="211"/>
      <c r="H24" s="203"/>
      <c r="I24" s="203"/>
      <c r="J24" s="203"/>
      <c r="K24" s="203"/>
      <c r="L24" s="203"/>
      <c r="M24" s="203"/>
      <c r="N24" s="203"/>
      <c r="O24" s="203"/>
      <c r="P24" s="203"/>
      <c r="Q24" s="203"/>
      <c r="R24" s="203"/>
    </row>
    <row r="25" ht="15.95" customHeight="true" x14ac:dyDescent="0.2">
      <c r="A25" s="224"/>
      <c r="B25" s="224"/>
      <c r="C25" s="225"/>
      <c r="D25" s="35"/>
      <c r="E25" s="203"/>
      <c r="F25" s="203"/>
      <c r="G25" s="203"/>
      <c r="H25" s="203"/>
      <c r="I25" s="203"/>
      <c r="J25" s="203"/>
      <c r="K25" s="203"/>
      <c r="L25" s="203"/>
      <c r="M25" s="203"/>
      <c r="N25" s="203"/>
      <c r="O25" s="203"/>
      <c r="P25" s="203"/>
      <c r="Q25" s="203"/>
      <c r="R25" s="203"/>
    </row>
    <row r="26" ht="23.25" x14ac:dyDescent="0.2">
      <c r="A26" s="224"/>
      <c r="B26" s="224"/>
      <c r="C26" s="224"/>
      <c r="D26" s="35"/>
      <c r="E26" s="203"/>
      <c r="F26" s="203"/>
      <c r="G26" s="203"/>
      <c r="H26" s="203"/>
      <c r="I26" s="203"/>
      <c r="J26" s="203"/>
      <c r="K26" s="203"/>
      <c r="L26" s="203"/>
      <c r="M26" s="203"/>
      <c r="N26" s="203"/>
      <c r="O26" s="203"/>
      <c r="P26" s="203"/>
      <c r="Q26" s="203"/>
      <c r="R26" s="203"/>
    </row>
    <row r="27" ht="15" x14ac:dyDescent="0.2">
      <c r="A27" s="226"/>
      <c r="B27" s="227"/>
      <c r="C27" s="228"/>
      <c r="D27" s="35"/>
      <c r="E27" s="203"/>
      <c r="F27" s="203"/>
      <c r="G27" s="203"/>
      <c r="H27" s="203"/>
      <c r="I27" s="203"/>
      <c r="J27" s="203"/>
      <c r="K27" s="203"/>
      <c r="L27" s="203"/>
      <c r="M27" s="203"/>
      <c r="N27" s="203"/>
      <c r="O27" s="203"/>
      <c r="P27" s="203"/>
      <c r="Q27" s="203"/>
      <c r="R27" s="203"/>
    </row>
    <row r="28" ht="15" x14ac:dyDescent="0.2">
      <c r="A28" s="226"/>
      <c r="B28" s="227"/>
      <c r="C28" s="229"/>
      <c r="D28" s="35"/>
      <c r="E28" s="203"/>
      <c r="F28" s="203"/>
      <c r="G28" s="203"/>
      <c r="H28" s="203"/>
      <c r="I28" s="203"/>
      <c r="J28" s="203"/>
      <c r="K28" s="203"/>
      <c r="L28" s="203"/>
      <c r="M28" s="203"/>
      <c r="N28" s="203"/>
      <c r="O28" s="203"/>
      <c r="P28" s="203"/>
      <c r="Q28" s="203"/>
      <c r="R28" s="203"/>
    </row>
    <row r="29" ht="15" x14ac:dyDescent="0.2">
      <c r="A29" s="226"/>
      <c r="B29" s="227"/>
      <c r="C29" s="230"/>
      <c r="D29" s="35"/>
      <c r="E29" s="203"/>
      <c r="F29" s="203"/>
      <c r="G29" s="203"/>
      <c r="H29" s="203"/>
      <c r="I29" s="203"/>
      <c r="J29" s="203"/>
      <c r="K29" s="203"/>
      <c r="L29" s="203"/>
      <c r="M29" s="203"/>
      <c r="N29" s="203"/>
      <c r="O29" s="203"/>
      <c r="P29" s="203"/>
      <c r="Q29" s="203"/>
      <c r="R29" s="203"/>
    </row>
    <row r="30" ht="15" x14ac:dyDescent="0.2">
      <c r="A30" s="226"/>
      <c r="B30" s="227"/>
      <c r="C30" s="230"/>
      <c r="D30" s="35"/>
      <c r="E30" s="203"/>
      <c r="F30" s="203"/>
      <c r="G30" s="203"/>
      <c r="H30" s="203"/>
      <c r="I30" s="203"/>
      <c r="J30" s="203"/>
      <c r="K30" s="203"/>
      <c r="L30" s="203"/>
      <c r="M30" s="203"/>
      <c r="N30" s="203"/>
      <c r="O30" s="203"/>
      <c r="P30" s="203"/>
      <c r="Q30" s="203"/>
      <c r="R30" s="203"/>
    </row>
    <row r="31" ht="15" x14ac:dyDescent="0.2">
      <c r="A31" s="226"/>
      <c r="B31" s="227"/>
      <c r="C31" s="230"/>
      <c r="D31" s="35"/>
      <c r="E31" s="203"/>
      <c r="F31" s="203"/>
      <c r="G31" s="203"/>
      <c r="H31" s="203"/>
      <c r="I31" s="203"/>
      <c r="J31" s="203"/>
      <c r="K31" s="203"/>
      <c r="L31" s="203"/>
      <c r="M31" s="203"/>
      <c r="N31" s="203"/>
      <c r="O31" s="203"/>
      <c r="P31" s="203"/>
      <c r="Q31" s="203"/>
      <c r="R31" s="203"/>
    </row>
    <row r="32" ht="15" x14ac:dyDescent="0.2">
      <c r="A32" s="226"/>
      <c r="B32" s="227"/>
      <c r="C32" s="230"/>
      <c r="D32" s="35"/>
      <c r="E32" s="203"/>
      <c r="F32" s="203"/>
      <c r="G32" s="203"/>
      <c r="H32" s="203"/>
      <c r="I32" s="203"/>
      <c r="J32" s="203"/>
      <c r="K32" s="203"/>
      <c r="L32" s="203"/>
      <c r="M32" s="203"/>
      <c r="N32" s="203"/>
      <c r="O32" s="203"/>
      <c r="P32" s="203"/>
      <c r="Q32" s="203"/>
      <c r="R32" s="203"/>
    </row>
    <row r="33" ht="15" x14ac:dyDescent="0.2">
      <c r="A33" s="226"/>
      <c r="B33" s="227"/>
      <c r="C33" s="230"/>
      <c r="D33" s="35"/>
      <c r="E33" s="203"/>
      <c r="F33" s="203"/>
      <c r="G33" s="203"/>
      <c r="H33" s="203"/>
      <c r="I33" s="203"/>
      <c r="J33" s="203"/>
      <c r="K33" s="203"/>
      <c r="L33" s="203"/>
      <c r="M33" s="203"/>
      <c r="N33" s="203"/>
      <c r="O33" s="203"/>
      <c r="P33" s="203"/>
      <c r="Q33" s="203"/>
      <c r="R33" s="203"/>
    </row>
    <row r="34" ht="15" x14ac:dyDescent="0.2">
      <c r="A34" s="226"/>
      <c r="B34" s="227"/>
      <c r="D34" s="35"/>
      <c r="E34" s="203"/>
      <c r="F34" s="203"/>
      <c r="G34" s="203"/>
      <c r="H34" s="203"/>
      <c r="I34" s="203"/>
      <c r="J34" s="203"/>
      <c r="K34" s="203"/>
      <c r="L34" s="203"/>
      <c r="M34" s="203"/>
      <c r="N34" s="203"/>
      <c r="O34" s="203"/>
      <c r="P34" s="203"/>
      <c r="Q34" s="203"/>
      <c r="R34" s="203"/>
    </row>
    <row r="35" ht="15" x14ac:dyDescent="0.2">
      <c r="A35" s="35"/>
      <c r="B35" s="35"/>
      <c r="C35" s="35"/>
      <c r="D35" s="35"/>
      <c r="E35" s="203"/>
      <c r="F35" s="203"/>
      <c r="G35" s="203"/>
      <c r="H35" s="203"/>
      <c r="I35" s="203"/>
      <c r="J35" s="203"/>
      <c r="K35" s="203"/>
      <c r="L35" s="203"/>
      <c r="M35" s="203"/>
      <c r="N35" s="203"/>
      <c r="O35" s="203"/>
      <c r="P35" s="203"/>
      <c r="Q35" s="203"/>
      <c r="R35" s="203"/>
    </row>
    <row r="36" ht="15" x14ac:dyDescent="0.2">
      <c r="A36" s="35"/>
      <c r="B36" s="35"/>
      <c r="C36" s="35"/>
      <c r="D36" s="35"/>
      <c r="E36" s="203"/>
      <c r="F36" s="203"/>
      <c r="G36" s="203"/>
      <c r="H36" s="203"/>
      <c r="I36" s="203"/>
      <c r="J36" s="203"/>
      <c r="K36" s="203"/>
      <c r="L36" s="203"/>
      <c r="M36" s="203"/>
      <c r="N36" s="203"/>
      <c r="O36" s="203"/>
      <c r="P36" s="203"/>
      <c r="Q36" s="203"/>
      <c r="R36" s="203"/>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JJ623"/>
  <sheetViews>
    <sheetView showGridLines="false" zoomScale="90" zoomScaleNormal="90" workbookViewId="0"/>
  </sheetViews>
  <sheetFormatPr defaultRowHeight="15.75" x14ac:dyDescent="0.25"/>
  <cols>
    <col min="1" max="1" width="24.625" style="334" customWidth="true"/>
    <col min="2" max="2" width="29.75" customWidth="true"/>
    <col min="3" max="8" width="7.875" customWidth="true"/>
    <col min="9" max="10" width="1.125" customWidth="true"/>
    <col min="11" max="11" width="24.625" style="334" customWidth="true"/>
    <col min="12" max="12" width="29.75" customWidth="true"/>
    <col min="13" max="18" width="7.875" customWidth="true"/>
    <col min="19" max="20" width="1.125" customWidth="true"/>
    <col min="21" max="21" width="24.625" style="334" customWidth="true"/>
    <col min="22" max="22" width="29.75" customWidth="true"/>
    <col min="23" max="28" width="7.875" customWidth="true"/>
    <col min="29" max="30" width="1.125" customWidth="true"/>
    <col min="31" max="31" width="24.625" style="334" customWidth="true"/>
    <col min="32" max="32" width="29.75" customWidth="true"/>
    <col min="33" max="38" width="7.875" customWidth="true"/>
    <col min="39" max="40" width="1.125" customWidth="true"/>
    <col min="41" max="41" width="24.625" style="334" customWidth="true"/>
    <col min="42" max="42" width="29.75" customWidth="true"/>
    <col min="43" max="48" width="7.875" customWidth="true"/>
    <col min="49" max="50" width="1.125" customWidth="true"/>
    <col min="51" max="51" width="24.625" style="334" customWidth="true"/>
    <col min="52" max="52" width="29.75" customWidth="true"/>
    <col min="53" max="58" width="7.875" customWidth="true"/>
    <col min="59" max="60" width="1.125" customWidth="true"/>
    <col min="61" max="61" width="24.625" style="334" customWidth="true"/>
    <col min="62" max="62" width="29.75" style="334" customWidth="true"/>
    <col min="63" max="68" width="7.875" style="334" customWidth="true"/>
    <col min="69" max="70" width="1.125" customWidth="true"/>
    <col min="71" max="71" width="24.625" style="334" customWidth="true"/>
    <col min="72" max="72" width="29.75" customWidth="true"/>
    <col min="73" max="78" width="7.875" customWidth="true"/>
    <col min="79" max="80" width="1.125" customWidth="true"/>
    <col min="81" max="81" width="24.625" style="334" customWidth="true"/>
    <col min="82" max="82" width="29.75" customWidth="true"/>
    <col min="83" max="88" width="7.875" customWidth="true"/>
    <col min="89" max="90" width="1.125" customWidth="true"/>
    <col min="91" max="91" width="24.625" style="334" customWidth="true"/>
    <col min="92" max="92" width="29.75" customWidth="true"/>
    <col min="93" max="98" width="7.875" customWidth="true"/>
    <col min="99" max="100" width="1.125" customWidth="true"/>
    <col min="101" max="101" width="24.625" style="334" customWidth="true"/>
    <col min="102" max="102" width="29.75" customWidth="true"/>
    <col min="103" max="108" width="7.875" customWidth="true"/>
    <col min="109" max="110" width="1.125" customWidth="true"/>
    <col min="111" max="111" width="24.625" style="334" customWidth="true"/>
    <col min="112" max="112" width="29.75" customWidth="true"/>
    <col min="113" max="118" width="7.875" customWidth="true"/>
    <col min="119" max="120" width="1.125" customWidth="true"/>
    <col min="121" max="121" width="24.625" style="334" customWidth="true"/>
    <col min="122" max="122" width="29.75" customWidth="true"/>
    <col min="123" max="128" width="7.875" customWidth="true"/>
    <col min="129" max="130" width="1.125" customWidth="true"/>
    <col min="131" max="131" width="24.625" style="334" customWidth="true"/>
    <col min="132" max="132" width="29.75" customWidth="true"/>
    <col min="133" max="138" width="7.875" customWidth="true"/>
    <col min="139" max="140" width="1.125" customWidth="true"/>
    <col min="141" max="141" width="24.625" style="334" customWidth="true"/>
    <col min="142" max="142" width="29.75" customWidth="true"/>
    <col min="143" max="148" width="7.875" customWidth="true"/>
    <col min="149" max="150" width="1.125" customWidth="true"/>
    <col min="151" max="151" width="24.625" style="334" customWidth="true"/>
    <col min="152" max="152" width="29.75" customWidth="true"/>
    <col min="153" max="158" width="7.875" customWidth="true"/>
    <col min="159" max="160" width="1.125" customWidth="true"/>
    <col min="161" max="161" width="24.625" style="334" customWidth="true"/>
    <col min="162" max="162" width="29.75" customWidth="true"/>
    <col min="163" max="168" width="7.875" customWidth="true"/>
    <col min="169" max="170" width="1.125" customWidth="true"/>
    <col min="171" max="171" width="24.625" style="334" customWidth="true"/>
    <col min="172" max="172" width="29.75" customWidth="true"/>
    <col min="173" max="178" width="7.875" customWidth="true"/>
    <col min="179" max="180" width="1.125" customWidth="true"/>
    <col min="181" max="181" width="24.625" style="334" customWidth="true"/>
    <col min="182" max="182" width="29.75" customWidth="true"/>
    <col min="183" max="188" width="7.875" customWidth="true"/>
    <col min="189" max="190" width="1.125" customWidth="true"/>
    <col min="191" max="191" width="24.625" style="334" customWidth="true"/>
    <col min="192" max="192" width="29.75" customWidth="true"/>
    <col min="193" max="198" width="7.875" customWidth="true"/>
    <col min="199" max="200" width="1.125" customWidth="true"/>
    <col min="201" max="201" width="24.625" style="334" customWidth="true"/>
    <col min="202" max="202" width="29.75" customWidth="true"/>
    <col min="203" max="208" width="7.875" customWidth="true"/>
    <col min="209" max="210" width="1.125" customWidth="true"/>
    <col min="211" max="211" width="24.625" style="334" customWidth="true"/>
    <col min="212" max="212" width="29.75" customWidth="true"/>
    <col min="213" max="218" width="7.875" customWidth="true"/>
    <col min="219" max="220" width="1.125" customWidth="true"/>
    <col min="221" max="221" width="24.625" style="334" customWidth="true"/>
    <col min="222" max="222" width="29.75" customWidth="true"/>
    <col min="223" max="228" width="7.875" customWidth="true"/>
    <col min="229" max="230" width="1.125" customWidth="true"/>
    <col min="231" max="231" width="24.625" style="334" customWidth="true"/>
    <col min="232" max="232" width="29.75" customWidth="true"/>
    <col min="233" max="238" width="7.875" customWidth="true"/>
    <col min="239" max="240" width="1.125" customWidth="true"/>
    <col min="241" max="241" width="24.625" style="334" customWidth="true"/>
    <col min="242" max="242" width="29.75" customWidth="true"/>
    <col min="243" max="248" width="7.875" customWidth="true"/>
    <col min="249" max="250" width="1.125" customWidth="true"/>
    <col min="251" max="251" width="24.625" customWidth="true"/>
    <col min="252" max="252" width="29.75" customWidth="true"/>
    <col min="253" max="258" width="7.875" customWidth="true"/>
    <col min="259" max="260" width="1.125" customWidth="true"/>
    <col min="261" max="261" width="24.625" customWidth="true"/>
    <col min="262" max="262" width="29.75" customWidth="true"/>
    <col min="263" max="268" width="7.875" customWidth="true"/>
    <col min="269" max="270" width="1.125" customWidth="true"/>
  </cols>
  <sheetData>
    <row r="1" ht="15.75" customHeight="true" x14ac:dyDescent="0.25">
      <c r="A1" s="379" t="s">
        <v>32</v>
      </c>
      <c r="B1" s="380" t="str">
        <f>'Water Data'!B1</f>
        <v>EMIS03</v>
      </c>
      <c r="C1" s="622" t="s">
        <v>180</v>
      </c>
      <c r="D1" s="623"/>
      <c r="E1" s="623"/>
      <c r="F1" s="623"/>
      <c r="G1" s="623"/>
      <c r="H1" s="624"/>
      <c r="I1" s="25"/>
      <c r="J1" s="25"/>
      <c r="K1" s="379" t="s">
        <v>32</v>
      </c>
      <c r="L1" s="455" t="str">
        <f>'Water Data'!L1</f>
        <v>EMIS04</v>
      </c>
      <c r="M1" s="622" t="s">
        <v>180</v>
      </c>
      <c r="N1" s="623"/>
      <c r="O1" s="623"/>
      <c r="P1" s="623"/>
      <c r="Q1" s="623"/>
      <c r="R1" s="624"/>
      <c r="S1" s="25"/>
      <c r="T1" s="25"/>
      <c r="U1" s="379" t="s">
        <v>32</v>
      </c>
      <c r="V1" s="462" t="str">
        <f>'Water Data'!V1</f>
        <v>HDS05</v>
      </c>
      <c r="W1" s="622" t="s">
        <v>180</v>
      </c>
      <c r="X1" s="623"/>
      <c r="Y1" s="623"/>
      <c r="Z1" s="623"/>
      <c r="AA1" s="623"/>
      <c r="AB1" s="624"/>
      <c r="AC1" s="25"/>
      <c r="AD1" s="25"/>
      <c r="AE1" s="379" t="s">
        <v>32</v>
      </c>
      <c r="AF1" s="455" t="str">
        <f>'Water Data'!AF1</f>
        <v>EMIS05</v>
      </c>
      <c r="AG1" s="622" t="s">
        <v>180</v>
      </c>
      <c r="AH1" s="623"/>
      <c r="AI1" s="623"/>
      <c r="AJ1" s="623"/>
      <c r="AK1" s="623"/>
      <c r="AL1" s="624"/>
      <c r="AM1" s="25"/>
      <c r="AN1" s="25"/>
      <c r="AO1" s="379" t="s">
        <v>32</v>
      </c>
      <c r="AP1" s="455" t="str">
        <f>'Water Data'!AP1</f>
        <v>ASER05</v>
      </c>
      <c r="AQ1" s="622" t="s">
        <v>180</v>
      </c>
      <c r="AR1" s="623"/>
      <c r="AS1" s="623"/>
      <c r="AT1" s="623"/>
      <c r="AU1" s="623"/>
      <c r="AV1" s="624"/>
      <c r="AW1" s="25"/>
      <c r="AX1" s="25"/>
      <c r="AY1" s="379" t="s">
        <v>32</v>
      </c>
      <c r="AZ1" s="455" t="str">
        <f>'Water Data'!AZ1</f>
        <v>EMIS06</v>
      </c>
      <c r="BA1" s="622" t="s">
        <v>180</v>
      </c>
      <c r="BB1" s="623"/>
      <c r="BC1" s="623"/>
      <c r="BD1" s="623"/>
      <c r="BE1" s="623"/>
      <c r="BF1" s="624"/>
      <c r="BG1" s="25"/>
      <c r="BH1" s="25"/>
      <c r="BI1" s="379" t="s">
        <v>32</v>
      </c>
      <c r="BJ1" s="455" t="str">
        <f>'Water Data'!BJ1</f>
        <v>EMIS07</v>
      </c>
      <c r="BK1" s="622" t="s">
        <v>180</v>
      </c>
      <c r="BL1" s="623"/>
      <c r="BM1" s="623"/>
      <c r="BN1" s="623"/>
      <c r="BO1" s="623"/>
      <c r="BP1" s="624"/>
      <c r="BQ1" s="25"/>
      <c r="BR1" s="25"/>
      <c r="BS1" s="379" t="s">
        <v>32</v>
      </c>
      <c r="BT1" s="455" t="str">
        <f>'Water Data'!BT1</f>
        <v>ASER07</v>
      </c>
      <c r="BU1" s="622" t="s">
        <v>180</v>
      </c>
      <c r="BV1" s="623"/>
      <c r="BW1" s="623"/>
      <c r="BX1" s="623"/>
      <c r="BY1" s="623"/>
      <c r="BZ1" s="624"/>
      <c r="CA1" s="25"/>
      <c r="CB1" s="25"/>
      <c r="CC1" s="379" t="s">
        <v>32</v>
      </c>
      <c r="CD1" s="455" t="str">
        <f>'Water Data'!CD1</f>
        <v>EMIS08</v>
      </c>
      <c r="CE1" s="622" t="s">
        <v>180</v>
      </c>
      <c r="CF1" s="623"/>
      <c r="CG1" s="623"/>
      <c r="CH1" s="623"/>
      <c r="CI1" s="623"/>
      <c r="CJ1" s="624"/>
      <c r="CK1" s="25"/>
      <c r="CL1" s="25"/>
      <c r="CM1" s="379" t="s">
        <v>32</v>
      </c>
      <c r="CN1" s="455" t="str">
        <f>'Water Data'!CN1</f>
        <v>EMIS09</v>
      </c>
      <c r="CO1" s="622" t="s">
        <v>180</v>
      </c>
      <c r="CP1" s="623"/>
      <c r="CQ1" s="623"/>
      <c r="CR1" s="623"/>
      <c r="CS1" s="623"/>
      <c r="CT1" s="624"/>
      <c r="CU1" s="25"/>
      <c r="CV1" s="25"/>
      <c r="CW1" s="379" t="s">
        <v>32</v>
      </c>
      <c r="CX1" s="455" t="str">
        <f>'Water Data'!CX1</f>
        <v>ASER09</v>
      </c>
      <c r="CY1" s="622" t="s">
        <v>180</v>
      </c>
      <c r="CZ1" s="623"/>
      <c r="DA1" s="623"/>
      <c r="DB1" s="623"/>
      <c r="DC1" s="623"/>
      <c r="DD1" s="624"/>
      <c r="DE1" s="25"/>
      <c r="DF1" s="25"/>
      <c r="DG1" s="379" t="s">
        <v>32</v>
      </c>
      <c r="DH1" s="455" t="str">
        <f>'Water Data'!DH1</f>
        <v>EMIS10</v>
      </c>
      <c r="DI1" s="622" t="s">
        <v>180</v>
      </c>
      <c r="DJ1" s="623"/>
      <c r="DK1" s="623"/>
      <c r="DL1" s="623"/>
      <c r="DM1" s="623"/>
      <c r="DN1" s="624"/>
      <c r="DO1" s="25"/>
      <c r="DP1" s="25"/>
      <c r="DQ1" s="379" t="s">
        <v>32</v>
      </c>
      <c r="DR1" s="455" t="str">
        <f>'Water Data'!DR1</f>
        <v>ASER10</v>
      </c>
      <c r="DS1" s="622" t="s">
        <v>180</v>
      </c>
      <c r="DT1" s="623"/>
      <c r="DU1" s="623"/>
      <c r="DV1" s="623"/>
      <c r="DW1" s="623"/>
      <c r="DX1" s="624"/>
      <c r="DY1" s="25"/>
      <c r="DZ1" s="25"/>
      <c r="EA1" s="379" t="s">
        <v>32</v>
      </c>
      <c r="EB1" s="455" t="str">
        <f>'Water Data'!EB1</f>
        <v>EMIS11</v>
      </c>
      <c r="EC1" s="622" t="s">
        <v>180</v>
      </c>
      <c r="ED1" s="623"/>
      <c r="EE1" s="623"/>
      <c r="EF1" s="623"/>
      <c r="EG1" s="623"/>
      <c r="EH1" s="624"/>
      <c r="EI1" s="25"/>
      <c r="EJ1" s="25"/>
      <c r="EK1" s="379" t="s">
        <v>32</v>
      </c>
      <c r="EL1" s="455" t="str">
        <f>'Water Data'!EL1</f>
        <v>ASER11</v>
      </c>
      <c r="EM1" s="622" t="s">
        <v>180</v>
      </c>
      <c r="EN1" s="623"/>
      <c r="EO1" s="623"/>
      <c r="EP1" s="623"/>
      <c r="EQ1" s="623"/>
      <c r="ER1" s="624"/>
      <c r="ES1" s="25"/>
      <c r="ET1" s="25"/>
      <c r="EU1" s="379" t="s">
        <v>32</v>
      </c>
      <c r="EV1" s="455" t="str">
        <f>'Water Data'!EV1</f>
        <v>EMIS12</v>
      </c>
      <c r="EW1" s="622" t="s">
        <v>180</v>
      </c>
      <c r="EX1" s="623"/>
      <c r="EY1" s="623"/>
      <c r="EZ1" s="623"/>
      <c r="FA1" s="623"/>
      <c r="FB1" s="624"/>
      <c r="FC1" s="25"/>
      <c r="FD1" s="25"/>
      <c r="FE1" s="379" t="s">
        <v>32</v>
      </c>
      <c r="FF1" s="455" t="str">
        <f>'Water Data'!FF1</f>
        <v>ASER12</v>
      </c>
      <c r="FG1" s="622" t="s">
        <v>180</v>
      </c>
      <c r="FH1" s="623"/>
      <c r="FI1" s="623"/>
      <c r="FJ1" s="623"/>
      <c r="FK1" s="623"/>
      <c r="FL1" s="624"/>
      <c r="FM1" s="25"/>
      <c r="FN1" s="25"/>
      <c r="FO1" s="379" t="s">
        <v>32</v>
      </c>
      <c r="FP1" s="455" t="str">
        <f>'Water Data'!FP1</f>
        <v>HDS12</v>
      </c>
      <c r="FQ1" s="622" t="s">
        <v>180</v>
      </c>
      <c r="FR1" s="623"/>
      <c r="FS1" s="623"/>
      <c r="FT1" s="623"/>
      <c r="FU1" s="623"/>
      <c r="FV1" s="624"/>
      <c r="FW1" s="25"/>
      <c r="FX1" s="25"/>
      <c r="FY1" s="379" t="s">
        <v>32</v>
      </c>
      <c r="FZ1" s="455" t="str">
        <f>'Water Data'!FZ1</f>
        <v>EMIS13</v>
      </c>
      <c r="GA1" s="622" t="s">
        <v>180</v>
      </c>
      <c r="GB1" s="623"/>
      <c r="GC1" s="623"/>
      <c r="GD1" s="623"/>
      <c r="GE1" s="623"/>
      <c r="GF1" s="624"/>
      <c r="GG1" s="25"/>
      <c r="GH1" s="25"/>
      <c r="GI1" s="379" t="s">
        <v>32</v>
      </c>
      <c r="GJ1" s="455" t="str">
        <f>'Water Data'!GJ1</f>
        <v>ASER13</v>
      </c>
      <c r="GK1" s="622" t="s">
        <v>180</v>
      </c>
      <c r="GL1" s="623"/>
      <c r="GM1" s="623"/>
      <c r="GN1" s="623"/>
      <c r="GO1" s="623"/>
      <c r="GP1" s="624"/>
      <c r="GQ1" s="25"/>
      <c r="GR1" s="25"/>
      <c r="GS1" s="379" t="s">
        <v>32</v>
      </c>
      <c r="GT1" s="455" t="str">
        <f>'Water Data'!GT1</f>
        <v>EMIS14</v>
      </c>
      <c r="GU1" s="622" t="s">
        <v>180</v>
      </c>
      <c r="GV1" s="623"/>
      <c r="GW1" s="623"/>
      <c r="GX1" s="623"/>
      <c r="GY1" s="623"/>
      <c r="GZ1" s="624"/>
      <c r="HA1" s="25"/>
      <c r="HB1" s="25"/>
      <c r="HC1" s="379" t="s">
        <v>32</v>
      </c>
      <c r="HD1" s="455" t="str">
        <f>'Water Data'!HD1</f>
        <v>ASER14</v>
      </c>
      <c r="HE1" s="622" t="s">
        <v>180</v>
      </c>
      <c r="HF1" s="623"/>
      <c r="HG1" s="623"/>
      <c r="HH1" s="623"/>
      <c r="HI1" s="623"/>
      <c r="HJ1" s="624"/>
      <c r="HK1" s="25"/>
      <c r="HL1" s="25"/>
      <c r="HM1" s="379" t="s">
        <v>32</v>
      </c>
      <c r="HN1" s="455" t="str">
        <f>'Water Data'!HN1</f>
        <v>EMIS15</v>
      </c>
      <c r="HO1" s="622" t="s">
        <v>180</v>
      </c>
      <c r="HP1" s="623"/>
      <c r="HQ1" s="623"/>
      <c r="HR1" s="623"/>
      <c r="HS1" s="623"/>
      <c r="HT1" s="624"/>
      <c r="HU1" s="25"/>
      <c r="HV1" s="25"/>
      <c r="HW1" s="379" t="s">
        <v>32</v>
      </c>
      <c r="HX1" s="455" t="str">
        <f>'Water Data'!HX1</f>
        <v>ASER16</v>
      </c>
      <c r="HY1" s="622" t="s">
        <v>180</v>
      </c>
      <c r="HZ1" s="623"/>
      <c r="IA1" s="623"/>
      <c r="IB1" s="623"/>
      <c r="IC1" s="623"/>
      <c r="ID1" s="624"/>
      <c r="IE1" s="25"/>
      <c r="IF1" s="25"/>
      <c r="IG1" s="379" t="s">
        <v>32</v>
      </c>
      <c r="IH1" s="455" t="str">
        <f>'Water Data'!IH1</f>
        <v>EMIS16</v>
      </c>
      <c r="II1" s="622" t="s">
        <v>180</v>
      </c>
      <c r="IJ1" s="623"/>
      <c r="IK1" s="623"/>
      <c r="IL1" s="623"/>
      <c r="IM1" s="623"/>
      <c r="IN1" s="624"/>
      <c r="IO1" s="25"/>
      <c r="IP1" s="25"/>
      <c r="IQ1" s="379" t="s">
        <v>32</v>
      </c>
      <c r="IR1" s="455" t="str">
        <f>'Water Data'!IR1</f>
        <v>UIS16</v>
      </c>
      <c r="IS1" s="622" t="s">
        <v>180</v>
      </c>
      <c r="IT1" s="623"/>
      <c r="IU1" s="623"/>
      <c r="IV1" s="623"/>
      <c r="IW1" s="623"/>
      <c r="IX1" s="624"/>
      <c r="IY1" s="25"/>
      <c r="IZ1" s="25"/>
      <c r="JA1" s="379" t="s">
        <v>32</v>
      </c>
      <c r="JB1" s="455" t="str">
        <f>'Water Data'!JB1</f>
        <v>SVP17</v>
      </c>
      <c r="JC1" s="622" t="s">
        <v>180</v>
      </c>
      <c r="JD1" s="623"/>
      <c r="JE1" s="623"/>
      <c r="JF1" s="623"/>
      <c r="JG1" s="623"/>
      <c r="JH1" s="624"/>
      <c r="JI1" s="25"/>
      <c r="JJ1" s="25"/>
    </row>
    <row r="2" x14ac:dyDescent="0.25">
      <c r="A2" s="381" t="str">
        <f>'Water Data'!A2</f>
        <v>National Census (DISE) 2002-03</v>
      </c>
      <c r="B2" s="382"/>
      <c r="C2" s="625"/>
      <c r="D2" s="625"/>
      <c r="E2" s="625"/>
      <c r="F2" s="625"/>
      <c r="G2" s="625"/>
      <c r="H2" s="626"/>
      <c r="I2" s="11"/>
      <c r="J2" s="11"/>
      <c r="K2" s="381" t="str">
        <f>'Water Data'!K2</f>
        <v>National Census (DISE) 2003-04</v>
      </c>
      <c r="L2" s="382"/>
      <c r="M2" s="625"/>
      <c r="N2" s="625"/>
      <c r="O2" s="625"/>
      <c r="P2" s="625"/>
      <c r="Q2" s="625"/>
      <c r="R2" s="626"/>
      <c r="S2" s="11"/>
      <c r="T2" s="11"/>
      <c r="U2" s="381" t="str">
        <f>'Water Data'!U2</f>
        <v>India Human Development Survey-I, 2005</v>
      </c>
      <c r="V2" s="382"/>
      <c r="W2" s="625"/>
      <c r="X2" s="625"/>
      <c r="Y2" s="625"/>
      <c r="Z2" s="625"/>
      <c r="AA2" s="625"/>
      <c r="AB2" s="626"/>
      <c r="AC2" s="11"/>
      <c r="AD2" s="11"/>
      <c r="AE2" s="381" t="str">
        <f>'Water Data'!AE2</f>
        <v>National Census (DISE) 2004-05</v>
      </c>
      <c r="AF2" s="382"/>
      <c r="AG2" s="625"/>
      <c r="AH2" s="625"/>
      <c r="AI2" s="625"/>
      <c r="AJ2" s="625"/>
      <c r="AK2" s="625"/>
      <c r="AL2" s="626"/>
      <c r="AM2" s="11"/>
      <c r="AN2" s="11"/>
      <c r="AO2" s="381" t="str">
        <f>'Water Data'!AO2</f>
        <v>Annual Status of Education Report (ASER) 2005</v>
      </c>
      <c r="AP2" s="382"/>
      <c r="AQ2" s="625"/>
      <c r="AR2" s="625"/>
      <c r="AS2" s="625"/>
      <c r="AT2" s="625"/>
      <c r="AU2" s="625"/>
      <c r="AV2" s="626"/>
      <c r="AW2" s="11"/>
      <c r="AX2" s="11"/>
      <c r="AY2" s="381" t="str">
        <f>'Water Data'!AY2</f>
        <v>National Census (DISE) 2005-06</v>
      </c>
      <c r="AZ2" s="382"/>
      <c r="BA2" s="625"/>
      <c r="BB2" s="625"/>
      <c r="BC2" s="625"/>
      <c r="BD2" s="625"/>
      <c r="BE2" s="625"/>
      <c r="BF2" s="626"/>
      <c r="BG2" s="11"/>
      <c r="BH2" s="11"/>
      <c r="BI2" s="381" t="str">
        <f>'Water Data'!BI2</f>
        <v>National Census (DISE) 2006-07</v>
      </c>
      <c r="BJ2" s="382"/>
      <c r="BK2" s="625"/>
      <c r="BL2" s="625"/>
      <c r="BM2" s="625"/>
      <c r="BN2" s="625"/>
      <c r="BO2" s="625"/>
      <c r="BP2" s="626"/>
      <c r="BQ2" s="11"/>
      <c r="BR2" s="11"/>
      <c r="BS2" s="381" t="str">
        <f>'Water Data'!BS2</f>
        <v>Annual Status of Education Report (ASER) 2007</v>
      </c>
      <c r="BT2" s="382"/>
      <c r="BU2" s="625"/>
      <c r="BV2" s="625"/>
      <c r="BW2" s="625"/>
      <c r="BX2" s="625"/>
      <c r="BY2" s="625"/>
      <c r="BZ2" s="626"/>
      <c r="CA2" s="11"/>
      <c r="CB2" s="11"/>
      <c r="CC2" s="381" t="str">
        <f>'Water Data'!CC2</f>
        <v>National Census (DISE) 2007-08</v>
      </c>
      <c r="CD2" s="382"/>
      <c r="CE2" s="625"/>
      <c r="CF2" s="625"/>
      <c r="CG2" s="625"/>
      <c r="CH2" s="625"/>
      <c r="CI2" s="625"/>
      <c r="CJ2" s="626"/>
      <c r="CK2" s="11"/>
      <c r="CL2" s="11"/>
      <c r="CM2" s="381" t="str">
        <f>'Water Data'!CM2</f>
        <v>National Census (DISE) 2008-09</v>
      </c>
      <c r="CN2" s="382"/>
      <c r="CO2" s="625"/>
      <c r="CP2" s="625"/>
      <c r="CQ2" s="625"/>
      <c r="CR2" s="625"/>
      <c r="CS2" s="625"/>
      <c r="CT2" s="626"/>
      <c r="CU2" s="11"/>
      <c r="CV2" s="11"/>
      <c r="CW2" s="381" t="str">
        <f>'Water Data'!CW2</f>
        <v>Annual Status of Education Report (ASER) 2009</v>
      </c>
      <c r="CX2" s="382"/>
      <c r="CY2" s="625"/>
      <c r="CZ2" s="625"/>
      <c r="DA2" s="625"/>
      <c r="DB2" s="625"/>
      <c r="DC2" s="625"/>
      <c r="DD2" s="626"/>
      <c r="DE2" s="11"/>
      <c r="DF2" s="11"/>
      <c r="DG2" s="381" t="str">
        <f>'Water Data'!DG2</f>
        <v>National Census (DISE) 2009-10</v>
      </c>
      <c r="DH2" s="382"/>
      <c r="DI2" s="625"/>
      <c r="DJ2" s="625"/>
      <c r="DK2" s="625"/>
      <c r="DL2" s="625"/>
      <c r="DM2" s="625"/>
      <c r="DN2" s="626"/>
      <c r="DO2" s="11"/>
      <c r="DP2" s="11"/>
      <c r="DQ2" s="381" t="str">
        <f>'Water Data'!DQ2</f>
        <v>Annual Status of Education Report (ASER) 2010</v>
      </c>
      <c r="DR2" s="382"/>
      <c r="DS2" s="625"/>
      <c r="DT2" s="625"/>
      <c r="DU2" s="625"/>
      <c r="DV2" s="625"/>
      <c r="DW2" s="625"/>
      <c r="DX2" s="626"/>
      <c r="DY2" s="11"/>
      <c r="DZ2" s="11"/>
      <c r="EA2" s="381" t="str">
        <f>'Water Data'!EA2</f>
        <v>National Census (DISE) 2010-11</v>
      </c>
      <c r="EB2" s="382"/>
      <c r="EC2" s="625"/>
      <c r="ED2" s="625"/>
      <c r="EE2" s="625"/>
      <c r="EF2" s="625"/>
      <c r="EG2" s="625"/>
      <c r="EH2" s="626"/>
      <c r="EI2" s="11"/>
      <c r="EJ2" s="11"/>
      <c r="EK2" s="381" t="str">
        <f>'Water Data'!EK2</f>
        <v>Annual Status of Education Report (ASER) 2011</v>
      </c>
      <c r="EL2" s="382"/>
      <c r="EM2" s="625"/>
      <c r="EN2" s="625"/>
      <c r="EO2" s="625"/>
      <c r="EP2" s="625"/>
      <c r="EQ2" s="625"/>
      <c r="ER2" s="626"/>
      <c r="ES2" s="11"/>
      <c r="ET2" s="11"/>
      <c r="EU2" s="381" t="str">
        <f>'Water Data'!EU2</f>
        <v>National Census (DISE) 2011-12</v>
      </c>
      <c r="EV2" s="382"/>
      <c r="EW2" s="625"/>
      <c r="EX2" s="625"/>
      <c r="EY2" s="625"/>
      <c r="EZ2" s="625"/>
      <c r="FA2" s="625"/>
      <c r="FB2" s="626"/>
      <c r="FC2" s="11"/>
      <c r="FD2" s="11"/>
      <c r="FE2" s="381" t="str">
        <f>'Water Data'!FE2</f>
        <v>Annual Status of Education Report (ASER) 2012</v>
      </c>
      <c r="FF2" s="382"/>
      <c r="FG2" s="625"/>
      <c r="FH2" s="625"/>
      <c r="FI2" s="625"/>
      <c r="FJ2" s="625"/>
      <c r="FK2" s="625"/>
      <c r="FL2" s="626"/>
      <c r="FM2" s="11"/>
      <c r="FN2" s="11"/>
      <c r="FO2" s="381" t="str">
        <f>'Water Data'!FO2</f>
        <v>India Human Development Survey-II, 2011-12</v>
      </c>
      <c r="FP2" s="382"/>
      <c r="FQ2" s="625"/>
      <c r="FR2" s="625"/>
      <c r="FS2" s="625"/>
      <c r="FT2" s="625"/>
      <c r="FU2" s="625"/>
      <c r="FV2" s="626"/>
      <c r="FW2" s="11"/>
      <c r="FX2" s="11"/>
      <c r="FY2" s="381" t="str">
        <f>'Water Data'!FY2</f>
        <v>National Census (DISE) 2012-13</v>
      </c>
      <c r="FZ2" s="382"/>
      <c r="GA2" s="625"/>
      <c r="GB2" s="625"/>
      <c r="GC2" s="625"/>
      <c r="GD2" s="625"/>
      <c r="GE2" s="625"/>
      <c r="GF2" s="626"/>
      <c r="GG2" s="11"/>
      <c r="GH2" s="11"/>
      <c r="GI2" s="381" t="str">
        <f>'Water Data'!GI2</f>
        <v>Annual Status of Education Report (ASER) 2013</v>
      </c>
      <c r="GJ2" s="382"/>
      <c r="GK2" s="625"/>
      <c r="GL2" s="625"/>
      <c r="GM2" s="625"/>
      <c r="GN2" s="625"/>
      <c r="GO2" s="625"/>
      <c r="GP2" s="626"/>
      <c r="GQ2" s="11"/>
      <c r="GR2" s="11"/>
      <c r="GS2" s="381" t="str">
        <f>'Water Data'!GS2</f>
        <v>National Census (DISE) 2013-14</v>
      </c>
      <c r="GT2" s="382"/>
      <c r="GU2" s="625"/>
      <c r="GV2" s="625"/>
      <c r="GW2" s="625"/>
      <c r="GX2" s="625"/>
      <c r="GY2" s="625"/>
      <c r="GZ2" s="626"/>
      <c r="HA2" s="11"/>
      <c r="HB2" s="11"/>
      <c r="HC2" s="381" t="str">
        <f>'Water Data'!HC2</f>
        <v>Annual Status of Education Report (ASER) 2014</v>
      </c>
      <c r="HD2" s="382"/>
      <c r="HE2" s="625"/>
      <c r="HF2" s="625"/>
      <c r="HG2" s="625"/>
      <c r="HH2" s="625"/>
      <c r="HI2" s="625"/>
      <c r="HJ2" s="626"/>
      <c r="HK2" s="11"/>
      <c r="HL2" s="11"/>
      <c r="HM2" s="381" t="str">
        <f>'Water Data'!HM2</f>
        <v>National Census (DISE) 2014-15</v>
      </c>
      <c r="HN2" s="382"/>
      <c r="HO2" s="625"/>
      <c r="HP2" s="625"/>
      <c r="HQ2" s="625"/>
      <c r="HR2" s="625"/>
      <c r="HS2" s="625"/>
      <c r="HT2" s="626"/>
      <c r="HU2" s="11"/>
      <c r="HV2" s="11"/>
      <c r="HW2" s="381" t="str">
        <f>'Water Data'!HW2</f>
        <v>Annual Status of Education Report (ASER) 2016</v>
      </c>
      <c r="HX2" s="382"/>
      <c r="HY2" s="625"/>
      <c r="HZ2" s="625"/>
      <c r="IA2" s="625"/>
      <c r="IB2" s="625"/>
      <c r="IC2" s="625"/>
      <c r="ID2" s="626"/>
      <c r="IE2" s="11"/>
      <c r="IF2" s="11"/>
      <c r="IG2" s="381" t="str">
        <f>'Water Data'!IG2</f>
        <v>National Census (DISE) 2015-16</v>
      </c>
      <c r="IH2" s="382"/>
      <c r="II2" s="625"/>
      <c r="IJ2" s="625"/>
      <c r="IK2" s="625"/>
      <c r="IL2" s="625"/>
      <c r="IM2" s="625"/>
      <c r="IN2" s="626"/>
      <c r="IO2" s="11"/>
      <c r="IP2" s="11"/>
      <c r="IQ2" s="381" t="str">
        <f>'Water Data'!IQ2</f>
        <v>UNESCO UIS (data.uis.unesco.org)</v>
      </c>
      <c r="IR2" s="382"/>
      <c r="IS2" s="625"/>
      <c r="IT2" s="625"/>
      <c r="IU2" s="625"/>
      <c r="IV2" s="625"/>
      <c r="IW2" s="625"/>
      <c r="IX2" s="626"/>
      <c r="IY2" s="11"/>
      <c r="IZ2" s="11"/>
      <c r="JA2" s="381" t="str">
        <f>'Water Data'!JA2</f>
        <v>2016-17 Swachh Vidyalaya Puraskar</v>
      </c>
      <c r="JB2" s="382"/>
      <c r="JC2" s="625"/>
      <c r="JD2" s="625"/>
      <c r="JE2" s="625"/>
      <c r="JF2" s="625"/>
      <c r="JG2" s="625"/>
      <c r="JH2" s="626"/>
      <c r="JI2" s="11"/>
      <c r="JJ2" s="11"/>
    </row>
    <row r="3" x14ac:dyDescent="0.25">
      <c r="A3" s="383" t="str">
        <f>'Water Data'!A3</f>
        <v>EMIS</v>
      </c>
      <c r="B3" s="384"/>
      <c r="C3" s="627">
        <f>'Water Data'!C3:H3</f>
        <v>2003</v>
      </c>
      <c r="D3" s="628"/>
      <c r="E3" s="628"/>
      <c r="F3" s="628"/>
      <c r="G3" s="628"/>
      <c r="H3" s="629"/>
      <c r="I3" s="11"/>
      <c r="J3" s="11"/>
      <c r="K3" s="383" t="str">
        <f>'Water Data'!K3</f>
        <v>EMIS</v>
      </c>
      <c r="L3" s="384"/>
      <c r="M3" s="627">
        <f>'Water Data'!M3:R3</f>
        <v>2004</v>
      </c>
      <c r="N3" s="628"/>
      <c r="O3" s="628"/>
      <c r="P3" s="628"/>
      <c r="Q3" s="628"/>
      <c r="R3" s="629"/>
      <c r="S3" s="11"/>
      <c r="T3" s="11"/>
      <c r="U3" s="383" t="str">
        <f>'Water Data'!U3</f>
        <v>Survey</v>
      </c>
      <c r="V3" s="384"/>
      <c r="W3" s="627">
        <f>'Water Data'!W3:AB3</f>
        <v>2005</v>
      </c>
      <c r="X3" s="628"/>
      <c r="Y3" s="628"/>
      <c r="Z3" s="628"/>
      <c r="AA3" s="628"/>
      <c r="AB3" s="629"/>
      <c r="AC3" s="11"/>
      <c r="AD3" s="11"/>
      <c r="AE3" s="383" t="str">
        <f>'Water Data'!AE3</f>
        <v>EMIS</v>
      </c>
      <c r="AF3" s="384"/>
      <c r="AG3" s="627">
        <f>'Water Data'!AG3:AL3</f>
        <v>2005</v>
      </c>
      <c r="AH3" s="628"/>
      <c r="AI3" s="628"/>
      <c r="AJ3" s="628"/>
      <c r="AK3" s="628"/>
      <c r="AL3" s="629"/>
      <c r="AM3" s="11"/>
      <c r="AN3" s="11"/>
      <c r="AO3" s="383" t="str">
        <f>'Water Data'!AO3</f>
        <v>Survey</v>
      </c>
      <c r="AP3" s="384"/>
      <c r="AQ3" s="627">
        <f>'Water Data'!AQ3:AV3</f>
        <v>2005</v>
      </c>
      <c r="AR3" s="628"/>
      <c r="AS3" s="628"/>
      <c r="AT3" s="628"/>
      <c r="AU3" s="628"/>
      <c r="AV3" s="629"/>
      <c r="AW3" s="11"/>
      <c r="AX3" s="11"/>
      <c r="AY3" s="383" t="str">
        <f>'Water Data'!AY3</f>
        <v>EMIS</v>
      </c>
      <c r="AZ3" s="384"/>
      <c r="BA3" s="627">
        <f>'Water Data'!BA3:BF3</f>
        <v>2006</v>
      </c>
      <c r="BB3" s="628"/>
      <c r="BC3" s="628"/>
      <c r="BD3" s="628"/>
      <c r="BE3" s="628"/>
      <c r="BF3" s="629"/>
      <c r="BG3" s="11"/>
      <c r="BH3" s="11"/>
      <c r="BI3" s="383" t="str">
        <f>'Water Data'!BI3</f>
        <v>EMIS</v>
      </c>
      <c r="BJ3" s="384"/>
      <c r="BK3" s="627">
        <f>'Water Data'!BK3:BP3</f>
        <v>2007</v>
      </c>
      <c r="BL3" s="628"/>
      <c r="BM3" s="628"/>
      <c r="BN3" s="628"/>
      <c r="BO3" s="628"/>
      <c r="BP3" s="629"/>
      <c r="BQ3" s="11"/>
      <c r="BR3" s="11"/>
      <c r="BS3" s="383" t="str">
        <f>'Water Data'!BS3</f>
        <v>Survey</v>
      </c>
      <c r="BT3" s="384"/>
      <c r="BU3" s="627">
        <f>'Water Data'!BU3:BZ3</f>
        <v>2007</v>
      </c>
      <c r="BV3" s="628"/>
      <c r="BW3" s="628"/>
      <c r="BX3" s="628"/>
      <c r="BY3" s="628"/>
      <c r="BZ3" s="629"/>
      <c r="CA3" s="11"/>
      <c r="CB3" s="11"/>
      <c r="CC3" s="383" t="str">
        <f>'Water Data'!CC3</f>
        <v>EMIS</v>
      </c>
      <c r="CD3" s="384"/>
      <c r="CE3" s="627">
        <f>'Water Data'!CE3:CJ3</f>
        <v>2008</v>
      </c>
      <c r="CF3" s="628"/>
      <c r="CG3" s="628"/>
      <c r="CH3" s="628"/>
      <c r="CI3" s="628"/>
      <c r="CJ3" s="629"/>
      <c r="CK3" s="11"/>
      <c r="CL3" s="11"/>
      <c r="CM3" s="383" t="str">
        <f>'Water Data'!CM3</f>
        <v>EMIS</v>
      </c>
      <c r="CN3" s="384"/>
      <c r="CO3" s="627">
        <f>'Water Data'!CO3:CT3</f>
        <v>2009</v>
      </c>
      <c r="CP3" s="628"/>
      <c r="CQ3" s="628"/>
      <c r="CR3" s="628"/>
      <c r="CS3" s="628"/>
      <c r="CT3" s="629"/>
      <c r="CU3" s="11"/>
      <c r="CV3" s="11"/>
      <c r="CW3" s="383" t="str">
        <f>'Water Data'!CW3</f>
        <v>Survey</v>
      </c>
      <c r="CX3" s="384"/>
      <c r="CY3" s="627">
        <f>'Water Data'!CY3:DD3</f>
        <v>2009</v>
      </c>
      <c r="CZ3" s="628"/>
      <c r="DA3" s="628"/>
      <c r="DB3" s="628"/>
      <c r="DC3" s="628"/>
      <c r="DD3" s="629"/>
      <c r="DE3" s="11"/>
      <c r="DF3" s="11"/>
      <c r="DG3" s="383" t="str">
        <f>'Water Data'!DG3</f>
        <v>EMIS</v>
      </c>
      <c r="DH3" s="384"/>
      <c r="DI3" s="627">
        <f>'Water Data'!DI3:DN3</f>
        <v>2010</v>
      </c>
      <c r="DJ3" s="628"/>
      <c r="DK3" s="628"/>
      <c r="DL3" s="628"/>
      <c r="DM3" s="628"/>
      <c r="DN3" s="629"/>
      <c r="DO3" s="11"/>
      <c r="DP3" s="11"/>
      <c r="DQ3" s="383" t="str">
        <f>'Water Data'!DQ3</f>
        <v>Survey</v>
      </c>
      <c r="DR3" s="384"/>
      <c r="DS3" s="627">
        <f>'Water Data'!DS3:DX3</f>
        <v>2010</v>
      </c>
      <c r="DT3" s="628"/>
      <c r="DU3" s="628"/>
      <c r="DV3" s="628"/>
      <c r="DW3" s="628"/>
      <c r="DX3" s="629"/>
      <c r="DY3" s="11"/>
      <c r="DZ3" s="11"/>
      <c r="EA3" s="383" t="str">
        <f>'Water Data'!EA3</f>
        <v>EMIS</v>
      </c>
      <c r="EB3" s="384"/>
      <c r="EC3" s="627">
        <f>'Water Data'!EC3:EH3</f>
        <v>2011</v>
      </c>
      <c r="ED3" s="628"/>
      <c r="EE3" s="628"/>
      <c r="EF3" s="628"/>
      <c r="EG3" s="628"/>
      <c r="EH3" s="629"/>
      <c r="EI3" s="11"/>
      <c r="EJ3" s="11"/>
      <c r="EK3" s="383" t="str">
        <f>'Water Data'!EK3</f>
        <v>Survey</v>
      </c>
      <c r="EL3" s="384"/>
      <c r="EM3" s="627">
        <f>'Water Data'!EM3:ER3</f>
        <v>2011</v>
      </c>
      <c r="EN3" s="628"/>
      <c r="EO3" s="628"/>
      <c r="EP3" s="628"/>
      <c r="EQ3" s="628"/>
      <c r="ER3" s="629"/>
      <c r="ES3" s="11"/>
      <c r="ET3" s="11"/>
      <c r="EU3" s="383" t="str">
        <f>'Water Data'!EU3</f>
        <v>EMIS</v>
      </c>
      <c r="EV3" s="384"/>
      <c r="EW3" s="627">
        <f>'Water Data'!EW3:FB3</f>
        <v>2012</v>
      </c>
      <c r="EX3" s="628"/>
      <c r="EY3" s="628"/>
      <c r="EZ3" s="628"/>
      <c r="FA3" s="628"/>
      <c r="FB3" s="629"/>
      <c r="FC3" s="11"/>
      <c r="FD3" s="11"/>
      <c r="FE3" s="383" t="str">
        <f>'Water Data'!FE3</f>
        <v>Survey</v>
      </c>
      <c r="FF3" s="384"/>
      <c r="FG3" s="627">
        <f>'Water Data'!FG3:FL3</f>
        <v>2012</v>
      </c>
      <c r="FH3" s="628"/>
      <c r="FI3" s="628"/>
      <c r="FJ3" s="628"/>
      <c r="FK3" s="628"/>
      <c r="FL3" s="629"/>
      <c r="FM3" s="11"/>
      <c r="FN3" s="11"/>
      <c r="FO3" s="383" t="str">
        <f>'Water Data'!FO3</f>
        <v>Survey</v>
      </c>
      <c r="FP3" s="384"/>
      <c r="FQ3" s="627">
        <f>'Water Data'!FQ3:FV3</f>
        <v>2012</v>
      </c>
      <c r="FR3" s="628"/>
      <c r="FS3" s="628"/>
      <c r="FT3" s="628"/>
      <c r="FU3" s="628"/>
      <c r="FV3" s="629"/>
      <c r="FW3" s="11"/>
      <c r="FX3" s="11"/>
      <c r="FY3" s="383" t="str">
        <f>'Water Data'!FY3</f>
        <v>EMIS</v>
      </c>
      <c r="FZ3" s="384"/>
      <c r="GA3" s="627">
        <f>'Water Data'!GA3:GF3</f>
        <v>2013</v>
      </c>
      <c r="GB3" s="628"/>
      <c r="GC3" s="628"/>
      <c r="GD3" s="628"/>
      <c r="GE3" s="628"/>
      <c r="GF3" s="629"/>
      <c r="GG3" s="11"/>
      <c r="GH3" s="11"/>
      <c r="GI3" s="383" t="str">
        <f>'Water Data'!GI3</f>
        <v>Survey</v>
      </c>
      <c r="GJ3" s="384"/>
      <c r="GK3" s="627">
        <f>'Water Data'!GK3:GP3</f>
        <v>2013</v>
      </c>
      <c r="GL3" s="628"/>
      <c r="GM3" s="628"/>
      <c r="GN3" s="628"/>
      <c r="GO3" s="628"/>
      <c r="GP3" s="629"/>
      <c r="GQ3" s="11"/>
      <c r="GR3" s="11"/>
      <c r="GS3" s="383" t="str">
        <f>'Water Data'!GS3</f>
        <v>EMIS</v>
      </c>
      <c r="GT3" s="384"/>
      <c r="GU3" s="627">
        <f>'Water Data'!GU3:GZ3</f>
        <v>2014</v>
      </c>
      <c r="GV3" s="628"/>
      <c r="GW3" s="628"/>
      <c r="GX3" s="628"/>
      <c r="GY3" s="628"/>
      <c r="GZ3" s="629"/>
      <c r="HA3" s="11"/>
      <c r="HB3" s="11"/>
      <c r="HC3" s="383" t="str">
        <f>'Water Data'!HC3</f>
        <v>Survey</v>
      </c>
      <c r="HD3" s="384"/>
      <c r="HE3" s="627">
        <f>'Water Data'!HE3:HJ3</f>
        <v>2014</v>
      </c>
      <c r="HF3" s="628"/>
      <c r="HG3" s="628"/>
      <c r="HH3" s="628"/>
      <c r="HI3" s="628"/>
      <c r="HJ3" s="629"/>
      <c r="HK3" s="11"/>
      <c r="HL3" s="11"/>
      <c r="HM3" s="383" t="str">
        <f>'Water Data'!HM3</f>
        <v>EMIS</v>
      </c>
      <c r="HN3" s="384"/>
      <c r="HO3" s="627">
        <f>'Water Data'!HO3:HT3</f>
        <v>2015</v>
      </c>
      <c r="HP3" s="628"/>
      <c r="HQ3" s="628"/>
      <c r="HR3" s="628"/>
      <c r="HS3" s="628"/>
      <c r="HT3" s="629"/>
      <c r="HU3" s="11"/>
      <c r="HV3" s="11"/>
      <c r="HW3" s="383" t="str">
        <f>'Water Data'!HW3</f>
        <v>Survey</v>
      </c>
      <c r="HX3" s="384"/>
      <c r="HY3" s="627">
        <f>'Water Data'!HY3:ID3</f>
        <v>2016</v>
      </c>
      <c r="HZ3" s="628"/>
      <c r="IA3" s="628"/>
      <c r="IB3" s="628"/>
      <c r="IC3" s="628"/>
      <c r="ID3" s="629"/>
      <c r="IE3" s="11"/>
      <c r="IF3" s="11"/>
      <c r="IG3" s="383" t="str">
        <f>'Water Data'!IG3</f>
        <v>EMIS</v>
      </c>
      <c r="IH3" s="384"/>
      <c r="II3" s="627">
        <f>'Water Data'!II3:IN3</f>
        <v>2016</v>
      </c>
      <c r="IJ3" s="628"/>
      <c r="IK3" s="628"/>
      <c r="IL3" s="628"/>
      <c r="IM3" s="628"/>
      <c r="IN3" s="629"/>
      <c r="IO3" s="11"/>
      <c r="IP3" s="11"/>
      <c r="IQ3" s="383" t="str">
        <f>'Water Data'!IQ3</f>
        <v>Other</v>
      </c>
      <c r="IR3" s="384"/>
      <c r="IS3" s="627">
        <f>'Water Data'!IS3:IX3</f>
        <v>2016</v>
      </c>
      <c r="IT3" s="628"/>
      <c r="IU3" s="628"/>
      <c r="IV3" s="628"/>
      <c r="IW3" s="628"/>
      <c r="IX3" s="629"/>
      <c r="IY3" s="11"/>
      <c r="IZ3" s="11"/>
      <c r="JA3" s="383" t="str">
        <f>'Water Data'!JA3</f>
        <v>Survey</v>
      </c>
      <c r="JB3" s="384"/>
      <c r="JC3" s="627">
        <f>'Water Data'!JC3:JH3</f>
        <v>2017</v>
      </c>
      <c r="JD3" s="628"/>
      <c r="JE3" s="628"/>
      <c r="JF3" s="628"/>
      <c r="JG3" s="628"/>
      <c r="JH3" s="629"/>
      <c r="JI3" s="11"/>
      <c r="JJ3" s="11"/>
    </row>
    <row r="4" s="4" customFormat="true" ht="18" customHeight="true" x14ac:dyDescent="0.25">
      <c r="A4" s="385" t="s">
        <v>297</v>
      </c>
      <c r="B4" s="386" t="s">
        <v>28</v>
      </c>
      <c r="C4" s="387" t="s">
        <v>7</v>
      </c>
      <c r="D4" s="387" t="s">
        <v>1</v>
      </c>
      <c r="E4" s="387" t="s">
        <v>2</v>
      </c>
      <c r="F4" s="387" t="s">
        <v>16</v>
      </c>
      <c r="G4" s="387" t="s">
        <v>17</v>
      </c>
      <c r="H4" s="388" t="s">
        <v>18</v>
      </c>
      <c r="I4" s="26"/>
      <c r="J4" s="26"/>
      <c r="K4" s="385" t="s">
        <v>297</v>
      </c>
      <c r="L4" s="386" t="s">
        <v>28</v>
      </c>
      <c r="M4" s="387" t="s">
        <v>7</v>
      </c>
      <c r="N4" s="387" t="s">
        <v>1</v>
      </c>
      <c r="O4" s="387" t="s">
        <v>2</v>
      </c>
      <c r="P4" s="387" t="s">
        <v>16</v>
      </c>
      <c r="Q4" s="387" t="s">
        <v>17</v>
      </c>
      <c r="R4" s="388" t="s">
        <v>18</v>
      </c>
      <c r="S4" s="26"/>
      <c r="T4" s="26"/>
      <c r="U4" s="385" t="s">
        <v>297</v>
      </c>
      <c r="V4" s="386" t="s">
        <v>28</v>
      </c>
      <c r="W4" s="387" t="s">
        <v>7</v>
      </c>
      <c r="X4" s="387" t="s">
        <v>1</v>
      </c>
      <c r="Y4" s="387" t="s">
        <v>2</v>
      </c>
      <c r="Z4" s="387" t="s">
        <v>16</v>
      </c>
      <c r="AA4" s="387" t="s">
        <v>17</v>
      </c>
      <c r="AB4" s="388" t="s">
        <v>18</v>
      </c>
      <c r="AC4" s="26"/>
      <c r="AD4" s="26"/>
      <c r="AE4" s="385" t="s">
        <v>297</v>
      </c>
      <c r="AF4" s="386" t="s">
        <v>28</v>
      </c>
      <c r="AG4" s="387" t="s">
        <v>7</v>
      </c>
      <c r="AH4" s="387" t="s">
        <v>1</v>
      </c>
      <c r="AI4" s="387" t="s">
        <v>2</v>
      </c>
      <c r="AJ4" s="387" t="s">
        <v>16</v>
      </c>
      <c r="AK4" s="387" t="s">
        <v>17</v>
      </c>
      <c r="AL4" s="388" t="s">
        <v>18</v>
      </c>
      <c r="AM4" s="26"/>
      <c r="AN4" s="26"/>
      <c r="AO4" s="385" t="s">
        <v>297</v>
      </c>
      <c r="AP4" s="386" t="s">
        <v>28</v>
      </c>
      <c r="AQ4" s="387" t="s">
        <v>7</v>
      </c>
      <c r="AR4" s="387" t="s">
        <v>1</v>
      </c>
      <c r="AS4" s="387" t="s">
        <v>2</v>
      </c>
      <c r="AT4" s="387" t="s">
        <v>16</v>
      </c>
      <c r="AU4" s="387" t="s">
        <v>17</v>
      </c>
      <c r="AV4" s="388" t="s">
        <v>18</v>
      </c>
      <c r="AW4" s="26"/>
      <c r="AX4" s="26"/>
      <c r="AY4" s="385" t="s">
        <v>297</v>
      </c>
      <c r="AZ4" s="386" t="s">
        <v>28</v>
      </c>
      <c r="BA4" s="387" t="s">
        <v>7</v>
      </c>
      <c r="BB4" s="387" t="s">
        <v>1</v>
      </c>
      <c r="BC4" s="387" t="s">
        <v>2</v>
      </c>
      <c r="BD4" s="387" t="s">
        <v>16</v>
      </c>
      <c r="BE4" s="387" t="s">
        <v>17</v>
      </c>
      <c r="BF4" s="388" t="s">
        <v>18</v>
      </c>
      <c r="BG4" s="26"/>
      <c r="BH4" s="26"/>
      <c r="BI4" s="385" t="s">
        <v>297</v>
      </c>
      <c r="BJ4" s="389" t="s">
        <v>28</v>
      </c>
      <c r="BK4" s="387" t="s">
        <v>7</v>
      </c>
      <c r="BL4" s="387" t="s">
        <v>1</v>
      </c>
      <c r="BM4" s="387" t="s">
        <v>2</v>
      </c>
      <c r="BN4" s="387" t="s">
        <v>16</v>
      </c>
      <c r="BO4" s="387" t="s">
        <v>17</v>
      </c>
      <c r="BP4" s="388" t="s">
        <v>18</v>
      </c>
      <c r="BQ4" s="26"/>
      <c r="BR4" s="26"/>
      <c r="BS4" s="385" t="s">
        <v>297</v>
      </c>
      <c r="BT4" s="386" t="s">
        <v>28</v>
      </c>
      <c r="BU4" s="387" t="s">
        <v>7</v>
      </c>
      <c r="BV4" s="387" t="s">
        <v>1</v>
      </c>
      <c r="BW4" s="387" t="s">
        <v>2</v>
      </c>
      <c r="BX4" s="387" t="s">
        <v>16</v>
      </c>
      <c r="BY4" s="387" t="s">
        <v>17</v>
      </c>
      <c r="BZ4" s="388" t="s">
        <v>18</v>
      </c>
      <c r="CA4" s="26"/>
      <c r="CB4" s="26"/>
      <c r="CC4" s="385" t="s">
        <v>297</v>
      </c>
      <c r="CD4" s="386" t="s">
        <v>28</v>
      </c>
      <c r="CE4" s="387" t="s">
        <v>7</v>
      </c>
      <c r="CF4" s="387" t="s">
        <v>1</v>
      </c>
      <c r="CG4" s="387" t="s">
        <v>2</v>
      </c>
      <c r="CH4" s="387" t="s">
        <v>16</v>
      </c>
      <c r="CI4" s="387" t="s">
        <v>17</v>
      </c>
      <c r="CJ4" s="388" t="s">
        <v>18</v>
      </c>
      <c r="CK4" s="26"/>
      <c r="CL4" s="26"/>
      <c r="CM4" s="385" t="s">
        <v>297</v>
      </c>
      <c r="CN4" s="386" t="s">
        <v>28</v>
      </c>
      <c r="CO4" s="387" t="s">
        <v>7</v>
      </c>
      <c r="CP4" s="387" t="s">
        <v>1</v>
      </c>
      <c r="CQ4" s="387" t="s">
        <v>2</v>
      </c>
      <c r="CR4" s="387" t="s">
        <v>16</v>
      </c>
      <c r="CS4" s="387" t="s">
        <v>17</v>
      </c>
      <c r="CT4" s="388" t="s">
        <v>18</v>
      </c>
      <c r="CU4" s="26"/>
      <c r="CV4" s="26"/>
      <c r="CW4" s="385" t="s">
        <v>297</v>
      </c>
      <c r="CX4" s="386" t="s">
        <v>28</v>
      </c>
      <c r="CY4" s="387" t="s">
        <v>7</v>
      </c>
      <c r="CZ4" s="387" t="s">
        <v>1</v>
      </c>
      <c r="DA4" s="387" t="s">
        <v>2</v>
      </c>
      <c r="DB4" s="387" t="s">
        <v>16</v>
      </c>
      <c r="DC4" s="387" t="s">
        <v>17</v>
      </c>
      <c r="DD4" s="388" t="s">
        <v>18</v>
      </c>
      <c r="DE4" s="26"/>
      <c r="DF4" s="26"/>
      <c r="DG4" s="385" t="s">
        <v>297</v>
      </c>
      <c r="DH4" s="386" t="s">
        <v>28</v>
      </c>
      <c r="DI4" s="387" t="s">
        <v>7</v>
      </c>
      <c r="DJ4" s="387" t="s">
        <v>1</v>
      </c>
      <c r="DK4" s="387" t="s">
        <v>2</v>
      </c>
      <c r="DL4" s="387" t="s">
        <v>16</v>
      </c>
      <c r="DM4" s="387" t="s">
        <v>17</v>
      </c>
      <c r="DN4" s="388" t="s">
        <v>18</v>
      </c>
      <c r="DO4" s="26"/>
      <c r="DP4" s="26"/>
      <c r="DQ4" s="385" t="s">
        <v>297</v>
      </c>
      <c r="DR4" s="386" t="s">
        <v>28</v>
      </c>
      <c r="DS4" s="387" t="s">
        <v>7</v>
      </c>
      <c r="DT4" s="387" t="s">
        <v>1</v>
      </c>
      <c r="DU4" s="387" t="s">
        <v>2</v>
      </c>
      <c r="DV4" s="387" t="s">
        <v>16</v>
      </c>
      <c r="DW4" s="387" t="s">
        <v>17</v>
      </c>
      <c r="DX4" s="388" t="s">
        <v>18</v>
      </c>
      <c r="DY4" s="26"/>
      <c r="DZ4" s="26"/>
      <c r="EA4" s="385" t="s">
        <v>297</v>
      </c>
      <c r="EB4" s="386" t="s">
        <v>28</v>
      </c>
      <c r="EC4" s="387" t="s">
        <v>7</v>
      </c>
      <c r="ED4" s="387" t="s">
        <v>1</v>
      </c>
      <c r="EE4" s="387" t="s">
        <v>2</v>
      </c>
      <c r="EF4" s="387" t="s">
        <v>16</v>
      </c>
      <c r="EG4" s="387" t="s">
        <v>17</v>
      </c>
      <c r="EH4" s="388" t="s">
        <v>18</v>
      </c>
      <c r="EI4" s="26"/>
      <c r="EJ4" s="26"/>
      <c r="EK4" s="385" t="s">
        <v>297</v>
      </c>
      <c r="EL4" s="386" t="s">
        <v>28</v>
      </c>
      <c r="EM4" s="387" t="s">
        <v>7</v>
      </c>
      <c r="EN4" s="387" t="s">
        <v>1</v>
      </c>
      <c r="EO4" s="387" t="s">
        <v>2</v>
      </c>
      <c r="EP4" s="387" t="s">
        <v>16</v>
      </c>
      <c r="EQ4" s="387" t="s">
        <v>17</v>
      </c>
      <c r="ER4" s="388" t="s">
        <v>18</v>
      </c>
      <c r="ES4" s="26"/>
      <c r="ET4" s="26"/>
      <c r="EU4" s="385" t="s">
        <v>297</v>
      </c>
      <c r="EV4" s="386" t="s">
        <v>28</v>
      </c>
      <c r="EW4" s="387" t="s">
        <v>7</v>
      </c>
      <c r="EX4" s="387" t="s">
        <v>1</v>
      </c>
      <c r="EY4" s="387" t="s">
        <v>2</v>
      </c>
      <c r="EZ4" s="387" t="s">
        <v>16</v>
      </c>
      <c r="FA4" s="387" t="s">
        <v>17</v>
      </c>
      <c r="FB4" s="388" t="s">
        <v>18</v>
      </c>
      <c r="FC4" s="26"/>
      <c r="FD4" s="26"/>
      <c r="FE4" s="385" t="s">
        <v>297</v>
      </c>
      <c r="FF4" s="386" t="s">
        <v>28</v>
      </c>
      <c r="FG4" s="387" t="s">
        <v>7</v>
      </c>
      <c r="FH4" s="387" t="s">
        <v>1</v>
      </c>
      <c r="FI4" s="387" t="s">
        <v>2</v>
      </c>
      <c r="FJ4" s="387" t="s">
        <v>16</v>
      </c>
      <c r="FK4" s="387" t="s">
        <v>17</v>
      </c>
      <c r="FL4" s="388" t="s">
        <v>18</v>
      </c>
      <c r="FM4" s="26"/>
      <c r="FN4" s="26"/>
      <c r="FO4" s="385" t="s">
        <v>297</v>
      </c>
      <c r="FP4" s="386" t="s">
        <v>28</v>
      </c>
      <c r="FQ4" s="387" t="s">
        <v>7</v>
      </c>
      <c r="FR4" s="387" t="s">
        <v>1</v>
      </c>
      <c r="FS4" s="387" t="s">
        <v>2</v>
      </c>
      <c r="FT4" s="387" t="s">
        <v>16</v>
      </c>
      <c r="FU4" s="387" t="s">
        <v>17</v>
      </c>
      <c r="FV4" s="388" t="s">
        <v>18</v>
      </c>
      <c r="FW4" s="26"/>
      <c r="FX4" s="26"/>
      <c r="FY4" s="385" t="s">
        <v>297</v>
      </c>
      <c r="FZ4" s="386" t="s">
        <v>28</v>
      </c>
      <c r="GA4" s="387" t="s">
        <v>7</v>
      </c>
      <c r="GB4" s="387" t="s">
        <v>1</v>
      </c>
      <c r="GC4" s="387" t="s">
        <v>2</v>
      </c>
      <c r="GD4" s="387" t="s">
        <v>16</v>
      </c>
      <c r="GE4" s="387" t="s">
        <v>17</v>
      </c>
      <c r="GF4" s="388" t="s">
        <v>18</v>
      </c>
      <c r="GG4" s="26"/>
      <c r="GH4" s="26"/>
      <c r="GI4" s="385" t="s">
        <v>297</v>
      </c>
      <c r="GJ4" s="386" t="s">
        <v>28</v>
      </c>
      <c r="GK4" s="387" t="s">
        <v>7</v>
      </c>
      <c r="GL4" s="387" t="s">
        <v>1</v>
      </c>
      <c r="GM4" s="387" t="s">
        <v>2</v>
      </c>
      <c r="GN4" s="387" t="s">
        <v>16</v>
      </c>
      <c r="GO4" s="387" t="s">
        <v>17</v>
      </c>
      <c r="GP4" s="388" t="s">
        <v>18</v>
      </c>
      <c r="GQ4" s="26"/>
      <c r="GR4" s="26"/>
      <c r="GS4" s="385" t="s">
        <v>297</v>
      </c>
      <c r="GT4" s="386" t="s">
        <v>28</v>
      </c>
      <c r="GU4" s="387" t="s">
        <v>7</v>
      </c>
      <c r="GV4" s="387" t="s">
        <v>1</v>
      </c>
      <c r="GW4" s="387" t="s">
        <v>2</v>
      </c>
      <c r="GX4" s="387" t="s">
        <v>16</v>
      </c>
      <c r="GY4" s="387" t="s">
        <v>17</v>
      </c>
      <c r="GZ4" s="388" t="s">
        <v>18</v>
      </c>
      <c r="HA4" s="26"/>
      <c r="HB4" s="26"/>
      <c r="HC4" s="385" t="s">
        <v>297</v>
      </c>
      <c r="HD4" s="386" t="s">
        <v>28</v>
      </c>
      <c r="HE4" s="387" t="s">
        <v>7</v>
      </c>
      <c r="HF4" s="387" t="s">
        <v>1</v>
      </c>
      <c r="HG4" s="387" t="s">
        <v>2</v>
      </c>
      <c r="HH4" s="387" t="s">
        <v>16</v>
      </c>
      <c r="HI4" s="387" t="s">
        <v>17</v>
      </c>
      <c r="HJ4" s="388" t="s">
        <v>18</v>
      </c>
      <c r="HK4" s="26"/>
      <c r="HL4" s="26"/>
      <c r="HM4" s="385" t="s">
        <v>297</v>
      </c>
      <c r="HN4" s="386" t="s">
        <v>28</v>
      </c>
      <c r="HO4" s="387" t="s">
        <v>7</v>
      </c>
      <c r="HP4" s="387" t="s">
        <v>1</v>
      </c>
      <c r="HQ4" s="387" t="s">
        <v>2</v>
      </c>
      <c r="HR4" s="387" t="s">
        <v>16</v>
      </c>
      <c r="HS4" s="387" t="s">
        <v>17</v>
      </c>
      <c r="HT4" s="388" t="s">
        <v>18</v>
      </c>
      <c r="HU4" s="26"/>
      <c r="HV4" s="26"/>
      <c r="HW4" s="385" t="s">
        <v>297</v>
      </c>
      <c r="HX4" s="386" t="s">
        <v>28</v>
      </c>
      <c r="HY4" s="387" t="s">
        <v>7</v>
      </c>
      <c r="HZ4" s="387" t="s">
        <v>1</v>
      </c>
      <c r="IA4" s="387" t="s">
        <v>2</v>
      </c>
      <c r="IB4" s="387" t="s">
        <v>16</v>
      </c>
      <c r="IC4" s="387" t="s">
        <v>17</v>
      </c>
      <c r="ID4" s="388" t="s">
        <v>18</v>
      </c>
      <c r="IE4" s="26"/>
      <c r="IF4" s="26"/>
      <c r="IG4" s="385" t="s">
        <v>297</v>
      </c>
      <c r="IH4" s="386" t="s">
        <v>28</v>
      </c>
      <c r="II4" s="387" t="s">
        <v>7</v>
      </c>
      <c r="IJ4" s="387" t="s">
        <v>1</v>
      </c>
      <c r="IK4" s="387" t="s">
        <v>2</v>
      </c>
      <c r="IL4" s="387" t="s">
        <v>16</v>
      </c>
      <c r="IM4" s="387" t="s">
        <v>17</v>
      </c>
      <c r="IN4" s="388" t="s">
        <v>18</v>
      </c>
      <c r="IO4" s="26"/>
      <c r="IP4" s="26"/>
      <c r="IQ4" s="385" t="s">
        <v>297</v>
      </c>
      <c r="IR4" s="386" t="s">
        <v>28</v>
      </c>
      <c r="IS4" s="387" t="s">
        <v>7</v>
      </c>
      <c r="IT4" s="387" t="s">
        <v>1</v>
      </c>
      <c r="IU4" s="387" t="s">
        <v>2</v>
      </c>
      <c r="IV4" s="387" t="s">
        <v>16</v>
      </c>
      <c r="IW4" s="387" t="s">
        <v>17</v>
      </c>
      <c r="IX4" s="388" t="s">
        <v>18</v>
      </c>
      <c r="IY4" s="26"/>
      <c r="IZ4" s="26"/>
      <c r="JA4" s="385" t="s">
        <v>297</v>
      </c>
      <c r="JB4" s="386" t="s">
        <v>28</v>
      </c>
      <c r="JC4" s="387" t="s">
        <v>7</v>
      </c>
      <c r="JD4" s="387" t="s">
        <v>1</v>
      </c>
      <c r="JE4" s="387" t="s">
        <v>2</v>
      </c>
      <c r="JF4" s="387" t="s">
        <v>16</v>
      </c>
      <c r="JG4" s="387" t="s">
        <v>17</v>
      </c>
      <c r="JH4" s="388" t="s">
        <v>18</v>
      </c>
      <c r="JI4" s="26"/>
      <c r="JJ4" s="26"/>
    </row>
    <row r="5" s="4" customFormat="true" x14ac:dyDescent="0.25">
      <c r="A5" s="339"/>
      <c r="B5" s="172" t="s">
        <v>3</v>
      </c>
      <c r="C5" s="7"/>
      <c r="D5" s="7"/>
      <c r="E5" s="7"/>
      <c r="F5" s="7"/>
      <c r="G5" s="7"/>
      <c r="H5" s="28"/>
      <c r="I5" s="26"/>
      <c r="J5" s="26"/>
      <c r="K5" s="339"/>
      <c r="L5" s="172" t="s">
        <v>3</v>
      </c>
      <c r="M5" s="7"/>
      <c r="N5" s="7"/>
      <c r="O5" s="7"/>
      <c r="P5" s="7"/>
      <c r="Q5" s="7"/>
      <c r="R5" s="28"/>
      <c r="S5" s="26"/>
      <c r="T5" s="26"/>
      <c r="U5" s="339"/>
      <c r="V5" s="172" t="s">
        <v>3</v>
      </c>
      <c r="W5" s="7"/>
      <c r="X5" s="7"/>
      <c r="Y5" s="7"/>
      <c r="Z5" s="7"/>
      <c r="AA5" s="7"/>
      <c r="AB5" s="28"/>
      <c r="AC5" s="26"/>
      <c r="AD5" s="26"/>
      <c r="AE5" s="339"/>
      <c r="AF5" s="172" t="s">
        <v>3</v>
      </c>
      <c r="AG5" s="7"/>
      <c r="AH5" s="7"/>
      <c r="AI5" s="7"/>
      <c r="AJ5" s="7"/>
      <c r="AK5" s="7"/>
      <c r="AL5" s="28"/>
      <c r="AM5" s="26"/>
      <c r="AN5" s="26"/>
      <c r="AO5" s="339"/>
      <c r="AP5" s="172" t="s">
        <v>3</v>
      </c>
      <c r="AQ5" s="7"/>
      <c r="AR5" s="7"/>
      <c r="AS5" s="7"/>
      <c r="AT5" s="7"/>
      <c r="AU5" s="7"/>
      <c r="AV5" s="28"/>
      <c r="AW5" s="26"/>
      <c r="AX5" s="26"/>
      <c r="AY5" s="339"/>
      <c r="AZ5" s="172" t="s">
        <v>3</v>
      </c>
      <c r="BA5" s="7"/>
      <c r="BB5" s="7"/>
      <c r="BC5" s="7"/>
      <c r="BD5" s="7"/>
      <c r="BE5" s="7"/>
      <c r="BF5" s="28"/>
      <c r="BG5" s="26"/>
      <c r="BH5" s="26"/>
      <c r="BI5" s="339"/>
      <c r="BJ5" s="173" t="s">
        <v>3</v>
      </c>
      <c r="BK5" s="7"/>
      <c r="BL5" s="7"/>
      <c r="BM5" s="7"/>
      <c r="BN5" s="7"/>
      <c r="BO5" s="7"/>
      <c r="BP5" s="28"/>
      <c r="BQ5" s="26"/>
      <c r="BR5" s="26"/>
      <c r="BS5" s="339"/>
      <c r="BT5" s="172" t="s">
        <v>3</v>
      </c>
      <c r="BU5" s="7"/>
      <c r="BV5" s="7"/>
      <c r="BW5" s="7"/>
      <c r="BX5" s="7"/>
      <c r="BY5" s="7"/>
      <c r="BZ5" s="28"/>
      <c r="CA5" s="26"/>
      <c r="CB5" s="26"/>
      <c r="CC5" s="339"/>
      <c r="CD5" s="172" t="s">
        <v>3</v>
      </c>
      <c r="CE5" s="7"/>
      <c r="CF5" s="7"/>
      <c r="CG5" s="7"/>
      <c r="CH5" s="7"/>
      <c r="CI5" s="7"/>
      <c r="CJ5" s="28"/>
      <c r="CK5" s="26"/>
      <c r="CL5" s="26"/>
      <c r="CM5" s="339"/>
      <c r="CN5" s="172" t="s">
        <v>3</v>
      </c>
      <c r="CO5" s="7"/>
      <c r="CP5" s="7"/>
      <c r="CQ5" s="7"/>
      <c r="CR5" s="7"/>
      <c r="CS5" s="7"/>
      <c r="CT5" s="28"/>
      <c r="CU5" s="26"/>
      <c r="CV5" s="26"/>
      <c r="CW5" s="339"/>
      <c r="CX5" s="172" t="s">
        <v>3</v>
      </c>
      <c r="CY5" s="7"/>
      <c r="CZ5" s="7"/>
      <c r="DA5" s="7"/>
      <c r="DB5" s="7"/>
      <c r="DC5" s="7"/>
      <c r="DD5" s="28"/>
      <c r="DE5" s="26"/>
      <c r="DF5" s="26"/>
      <c r="DG5" s="339"/>
      <c r="DH5" s="172" t="s">
        <v>3</v>
      </c>
      <c r="DI5" s="7"/>
      <c r="DJ5" s="7"/>
      <c r="DK5" s="7"/>
      <c r="DL5" s="7"/>
      <c r="DM5" s="7"/>
      <c r="DN5" s="28"/>
      <c r="DO5" s="26"/>
      <c r="DP5" s="26"/>
      <c r="DQ5" s="339"/>
      <c r="DR5" s="172" t="s">
        <v>3</v>
      </c>
      <c r="DS5" s="7"/>
      <c r="DT5" s="7"/>
      <c r="DU5" s="7"/>
      <c r="DV5" s="7"/>
      <c r="DW5" s="7"/>
      <c r="DX5" s="28"/>
      <c r="DY5" s="26"/>
      <c r="DZ5" s="26"/>
      <c r="EA5" s="339"/>
      <c r="EB5" s="172" t="s">
        <v>3</v>
      </c>
      <c r="EC5" s="7"/>
      <c r="ED5" s="7"/>
      <c r="EE5" s="7"/>
      <c r="EF5" s="7"/>
      <c r="EG5" s="7"/>
      <c r="EH5" s="28"/>
      <c r="EI5" s="26"/>
      <c r="EJ5" s="26"/>
      <c r="EK5" s="339"/>
      <c r="EL5" s="172" t="s">
        <v>3</v>
      </c>
      <c r="EM5" s="7"/>
      <c r="EN5" s="7"/>
      <c r="EO5" s="7"/>
      <c r="EP5" s="7"/>
      <c r="EQ5" s="7"/>
      <c r="ER5" s="28"/>
      <c r="ES5" s="26"/>
      <c r="ET5" s="26"/>
      <c r="EU5" s="339"/>
      <c r="EV5" s="172" t="s">
        <v>3</v>
      </c>
      <c r="EW5" s="7"/>
      <c r="EX5" s="7"/>
      <c r="EY5" s="7"/>
      <c r="EZ5" s="7"/>
      <c r="FA5" s="7"/>
      <c r="FB5" s="28"/>
      <c r="FC5" s="26"/>
      <c r="FD5" s="26"/>
      <c r="FE5" s="339"/>
      <c r="FF5" s="172" t="s">
        <v>3</v>
      </c>
      <c r="FG5" s="7"/>
      <c r="FH5" s="7"/>
      <c r="FI5" s="7"/>
      <c r="FJ5" s="7"/>
      <c r="FK5" s="7"/>
      <c r="FL5" s="28"/>
      <c r="FM5" s="26"/>
      <c r="FN5" s="26"/>
      <c r="FO5" s="339"/>
      <c r="FP5" s="172" t="s">
        <v>3</v>
      </c>
      <c r="FQ5" s="7"/>
      <c r="FR5" s="7"/>
      <c r="FS5" s="7"/>
      <c r="FT5" s="7"/>
      <c r="FU5" s="7"/>
      <c r="FV5" s="28"/>
      <c r="FW5" s="26"/>
      <c r="FX5" s="26"/>
      <c r="FY5" s="339"/>
      <c r="FZ5" s="172" t="s">
        <v>3</v>
      </c>
      <c r="GA5" s="7">
        <f>100-GA6</f>
        <v>72.397393858664486</v>
      </c>
      <c r="GB5" s="7"/>
      <c r="GC5" s="7"/>
      <c r="GD5" s="7"/>
      <c r="GE5" s="7">
        <f>100-GE6</f>
        <v>77.28</v>
      </c>
      <c r="GF5" s="28">
        <f>100-GF6</f>
        <v>41.86</v>
      </c>
      <c r="GG5" s="26"/>
      <c r="GH5" s="26"/>
      <c r="GI5" s="339"/>
      <c r="GJ5" s="172" t="s">
        <v>3</v>
      </c>
      <c r="GK5" s="7"/>
      <c r="GL5" s="7"/>
      <c r="GM5" s="7"/>
      <c r="GN5" s="7"/>
      <c r="GO5" s="7"/>
      <c r="GP5" s="28"/>
      <c r="GQ5" s="26"/>
      <c r="GR5" s="26"/>
      <c r="GS5" s="339"/>
      <c r="GT5" s="172" t="s">
        <v>3</v>
      </c>
      <c r="GU5" s="7">
        <f>100-GU6</f>
        <v>53.444038039580676</v>
      </c>
      <c r="GV5" s="7"/>
      <c r="GW5" s="7"/>
      <c r="GX5" s="7"/>
      <c r="GY5" s="7">
        <f>100-GY6</f>
        <v>55.34</v>
      </c>
      <c r="GZ5" s="28">
        <f>100-GZ6</f>
        <v>41.86</v>
      </c>
      <c r="HA5" s="26"/>
      <c r="HB5" s="26"/>
      <c r="HC5" s="339"/>
      <c r="HD5" s="172" t="s">
        <v>3</v>
      </c>
      <c r="HE5" s="7"/>
      <c r="HF5" s="7"/>
      <c r="HG5" s="7"/>
      <c r="HH5" s="7"/>
      <c r="HI5" s="7"/>
      <c r="HJ5" s="28"/>
      <c r="HK5" s="26"/>
      <c r="HL5" s="26"/>
      <c r="HM5" s="339"/>
      <c r="HN5" s="172" t="s">
        <v>3</v>
      </c>
      <c r="HO5" s="7">
        <f>100-HO6</f>
        <v>53.976447759781358</v>
      </c>
      <c r="HP5" s="7"/>
      <c r="HQ5" s="7"/>
      <c r="HR5" s="7"/>
      <c r="HS5" s="7">
        <f>100-HS6</f>
        <v>55.69</v>
      </c>
      <c r="HT5" s="28">
        <f>100-HT6</f>
        <v>43.85</v>
      </c>
      <c r="HU5" s="26"/>
      <c r="HV5" s="26"/>
      <c r="HW5" s="339"/>
      <c r="HX5" s="172" t="s">
        <v>3</v>
      </c>
      <c r="HY5" s="7"/>
      <c r="HZ5" s="7"/>
      <c r="IA5" s="7"/>
      <c r="IB5" s="7"/>
      <c r="IC5" s="7"/>
      <c r="ID5" s="28"/>
      <c r="IE5" s="26"/>
      <c r="IF5" s="26"/>
      <c r="IG5" s="327"/>
      <c r="IH5" s="172" t="s">
        <v>3</v>
      </c>
      <c r="II5" s="7">
        <f>100-II6</f>
        <v>46.201202289605206</v>
      </c>
      <c r="IJ5" s="7"/>
      <c r="IK5" s="7"/>
      <c r="IL5" s="7"/>
      <c r="IM5" s="7">
        <f>100-IM6</f>
        <v>48.06</v>
      </c>
      <c r="IN5" s="28">
        <f>100-IN6</f>
        <v>35.519999999999996</v>
      </c>
      <c r="IO5" s="26"/>
      <c r="IP5" s="26"/>
      <c r="IQ5" s="327"/>
      <c r="IR5" s="172" t="s">
        <v>3</v>
      </c>
      <c r="IS5" s="7"/>
      <c r="IT5" s="7"/>
      <c r="IU5" s="7"/>
      <c r="IV5" s="7"/>
      <c r="IW5" s="7"/>
      <c r="IX5" s="28"/>
      <c r="IY5" s="26"/>
      <c r="IZ5" s="26"/>
      <c r="JA5" s="327"/>
      <c r="JB5" s="172" t="s">
        <v>3</v>
      </c>
      <c r="JC5" s="7">
        <v>26.46</v>
      </c>
      <c r="JD5" s="7">
        <v>20.29</v>
      </c>
      <c r="JE5" s="7">
        <v>27.02</v>
      </c>
      <c r="JF5" s="7"/>
      <c r="JG5" s="7">
        <v>27.15</v>
      </c>
      <c r="JH5" s="28">
        <v>21.35</v>
      </c>
      <c r="JI5" s="26"/>
      <c r="JJ5" s="26"/>
    </row>
    <row r="6" s="4" customFormat="true" x14ac:dyDescent="0.25">
      <c r="A6" s="339"/>
      <c r="B6" s="172" t="s">
        <v>25</v>
      </c>
      <c r="C6" s="7"/>
      <c r="D6" s="7"/>
      <c r="E6" s="7"/>
      <c r="F6" s="7"/>
      <c r="G6" s="7"/>
      <c r="H6" s="28"/>
      <c r="I6" s="26"/>
      <c r="J6" s="26"/>
      <c r="K6" s="339"/>
      <c r="L6" s="172" t="s">
        <v>25</v>
      </c>
      <c r="M6" s="7"/>
      <c r="N6" s="7"/>
      <c r="O6" s="7"/>
      <c r="P6" s="7"/>
      <c r="Q6" s="7"/>
      <c r="R6" s="28"/>
      <c r="S6" s="26"/>
      <c r="T6" s="26"/>
      <c r="U6" s="339"/>
      <c r="V6" s="172" t="s">
        <v>25</v>
      </c>
      <c r="W6" s="7"/>
      <c r="X6" s="7"/>
      <c r="Y6" s="7"/>
      <c r="Z6" s="7"/>
      <c r="AA6" s="7"/>
      <c r="AB6" s="28"/>
      <c r="AC6" s="26"/>
      <c r="AD6" s="26"/>
      <c r="AE6" s="339"/>
      <c r="AF6" s="172" t="s">
        <v>25</v>
      </c>
      <c r="AG6" s="7"/>
      <c r="AH6" s="7"/>
      <c r="AI6" s="7"/>
      <c r="AJ6" s="7"/>
      <c r="AK6" s="7"/>
      <c r="AL6" s="28"/>
      <c r="AM6" s="26"/>
      <c r="AN6" s="26"/>
      <c r="AO6" s="339"/>
      <c r="AP6" s="172" t="s">
        <v>25</v>
      </c>
      <c r="AQ6" s="7"/>
      <c r="AR6" s="7"/>
      <c r="AS6" s="7"/>
      <c r="AT6" s="7"/>
      <c r="AU6" s="7"/>
      <c r="AV6" s="28"/>
      <c r="AW6" s="26"/>
      <c r="AX6" s="26"/>
      <c r="AY6" s="339"/>
      <c r="AZ6" s="172" t="s">
        <v>25</v>
      </c>
      <c r="BA6" s="7"/>
      <c r="BB6" s="7"/>
      <c r="BC6" s="7"/>
      <c r="BD6" s="7"/>
      <c r="BE6" s="7"/>
      <c r="BF6" s="28"/>
      <c r="BG6" s="26"/>
      <c r="BH6" s="26"/>
      <c r="BI6" s="339"/>
      <c r="BJ6" s="173" t="s">
        <v>25</v>
      </c>
      <c r="BK6" s="7"/>
      <c r="BL6" s="7"/>
      <c r="BM6" s="7"/>
      <c r="BN6" s="7"/>
      <c r="BO6" s="7"/>
      <c r="BP6" s="28"/>
      <c r="BQ6" s="26"/>
      <c r="BR6" s="26"/>
      <c r="BS6" s="339"/>
      <c r="BT6" s="172" t="s">
        <v>25</v>
      </c>
      <c r="BU6" s="7"/>
      <c r="BV6" s="7"/>
      <c r="BW6" s="7"/>
      <c r="BX6" s="7"/>
      <c r="BY6" s="7"/>
      <c r="BZ6" s="28"/>
      <c r="CA6" s="26"/>
      <c r="CB6" s="26"/>
      <c r="CC6" s="339"/>
      <c r="CD6" s="172" t="s">
        <v>25</v>
      </c>
      <c r="CE6" s="7"/>
      <c r="CF6" s="7"/>
      <c r="CG6" s="7"/>
      <c r="CH6" s="7"/>
      <c r="CI6" s="7"/>
      <c r="CJ6" s="28"/>
      <c r="CK6" s="26"/>
      <c r="CL6" s="26"/>
      <c r="CM6" s="339"/>
      <c r="CN6" s="172" t="s">
        <v>25</v>
      </c>
      <c r="CO6" s="7"/>
      <c r="CP6" s="7"/>
      <c r="CQ6" s="7"/>
      <c r="CR6" s="7"/>
      <c r="CS6" s="7"/>
      <c r="CT6" s="28"/>
      <c r="CU6" s="26"/>
      <c r="CV6" s="26"/>
      <c r="CW6" s="339"/>
      <c r="CX6" s="172" t="s">
        <v>25</v>
      </c>
      <c r="CY6" s="7"/>
      <c r="CZ6" s="7"/>
      <c r="DA6" s="7"/>
      <c r="DB6" s="7"/>
      <c r="DC6" s="7"/>
      <c r="DD6" s="28"/>
      <c r="DE6" s="26"/>
      <c r="DF6" s="26"/>
      <c r="DG6" s="339"/>
      <c r="DH6" s="172" t="s">
        <v>25</v>
      </c>
      <c r="DI6" s="7"/>
      <c r="DJ6" s="7"/>
      <c r="DK6" s="7"/>
      <c r="DL6" s="7"/>
      <c r="DM6" s="7"/>
      <c r="DN6" s="28"/>
      <c r="DO6" s="26"/>
      <c r="DP6" s="26"/>
      <c r="DQ6" s="339"/>
      <c r="DR6" s="172" t="s">
        <v>25</v>
      </c>
      <c r="DS6" s="7"/>
      <c r="DT6" s="7"/>
      <c r="DU6" s="7"/>
      <c r="DV6" s="7"/>
      <c r="DW6" s="7"/>
      <c r="DX6" s="28"/>
      <c r="DY6" s="26"/>
      <c r="DZ6" s="26"/>
      <c r="EA6" s="339"/>
      <c r="EB6" s="172" t="s">
        <v>25</v>
      </c>
      <c r="EC6" s="7"/>
      <c r="ED6" s="7"/>
      <c r="EE6" s="7"/>
      <c r="EF6" s="7"/>
      <c r="EG6" s="7"/>
      <c r="EH6" s="28"/>
      <c r="EI6" s="26"/>
      <c r="EJ6" s="26"/>
      <c r="EK6" s="339"/>
      <c r="EL6" s="172" t="s">
        <v>25</v>
      </c>
      <c r="EM6" s="7"/>
      <c r="EN6" s="7"/>
      <c r="EO6" s="7"/>
      <c r="EP6" s="7"/>
      <c r="EQ6" s="7"/>
      <c r="ER6" s="28"/>
      <c r="ES6" s="26"/>
      <c r="ET6" s="26"/>
      <c r="EU6" s="339"/>
      <c r="EV6" s="172" t="s">
        <v>25</v>
      </c>
      <c r="EW6" s="7"/>
      <c r="EX6" s="7"/>
      <c r="EY6" s="7"/>
      <c r="EZ6" s="7"/>
      <c r="FA6" s="7"/>
      <c r="FB6" s="28"/>
      <c r="FC6" s="26"/>
      <c r="FD6" s="26"/>
      <c r="FE6" s="327"/>
      <c r="FF6" s="172" t="s">
        <v>25</v>
      </c>
      <c r="FG6" s="7"/>
      <c r="FH6" s="7"/>
      <c r="FI6" s="7"/>
      <c r="FJ6" s="7"/>
      <c r="FK6" s="7"/>
      <c r="FL6" s="28"/>
      <c r="FM6" s="26"/>
      <c r="FN6" s="26"/>
      <c r="FO6" s="327"/>
      <c r="FP6" s="172" t="s">
        <v>25</v>
      </c>
      <c r="FQ6" s="84"/>
      <c r="FR6" s="7"/>
      <c r="FS6" s="7"/>
      <c r="FT6" s="7"/>
      <c r="FU6" s="7"/>
      <c r="FV6" s="28"/>
      <c r="FW6" s="26"/>
      <c r="FX6" s="26"/>
      <c r="FY6" s="327" t="s">
        <v>229</v>
      </c>
      <c r="FZ6" s="172" t="s">
        <v>25</v>
      </c>
      <c r="GA6" s="84">
        <f>(GE6/100*GE$16+GF6/100*GF$16)/(GE$16+GF$16)*100</f>
        <v>27.602606141335507</v>
      </c>
      <c r="GB6" s="7"/>
      <c r="GC6" s="7"/>
      <c r="GD6" s="7"/>
      <c r="GE6" s="7">
        <v>22.72</v>
      </c>
      <c r="GF6" s="28">
        <v>58.14</v>
      </c>
      <c r="GG6" s="26"/>
      <c r="GH6" s="26"/>
      <c r="GI6" s="327"/>
      <c r="GJ6" s="172" t="s">
        <v>25</v>
      </c>
      <c r="GK6" s="7"/>
      <c r="GL6" s="7"/>
      <c r="GM6" s="7"/>
      <c r="GN6" s="7"/>
      <c r="GO6" s="7"/>
      <c r="GP6" s="28"/>
      <c r="GQ6" s="26"/>
      <c r="GR6" s="26"/>
      <c r="GS6" s="327"/>
      <c r="GT6" s="172" t="s">
        <v>25</v>
      </c>
      <c r="GU6" s="84">
        <f>(GY6/100*GY$16+GZ6/100*GZ$16)/(GY$16+GZ$16)*100</f>
        <v>46.555961960419324</v>
      </c>
      <c r="GV6" s="7"/>
      <c r="GW6" s="7"/>
      <c r="GX6" s="7"/>
      <c r="GY6" s="7">
        <v>44.66</v>
      </c>
      <c r="GZ6" s="28">
        <v>58.14</v>
      </c>
      <c r="HA6" s="26"/>
      <c r="HB6" s="26"/>
      <c r="HC6" s="339"/>
      <c r="HD6" s="172" t="s">
        <v>25</v>
      </c>
      <c r="HE6" s="7"/>
      <c r="HF6" s="7"/>
      <c r="HG6" s="7"/>
      <c r="HH6" s="7"/>
      <c r="HI6" s="7"/>
      <c r="HJ6" s="28"/>
      <c r="HK6" s="26"/>
      <c r="HL6" s="26"/>
      <c r="HM6" s="327" t="s">
        <v>286</v>
      </c>
      <c r="HN6" s="172" t="s">
        <v>25</v>
      </c>
      <c r="HO6" s="84">
        <f>(HS6/100*HS$16+HT6/100*HT$16)/(HS$16+HT$16)*100</f>
        <v>46.023552240218642</v>
      </c>
      <c r="HP6" s="7"/>
      <c r="HQ6" s="7"/>
      <c r="HR6" s="7"/>
      <c r="HS6" s="7">
        <v>44.31</v>
      </c>
      <c r="HT6" s="28">
        <v>56.15</v>
      </c>
      <c r="HU6" s="26"/>
      <c r="HV6" s="26"/>
      <c r="HW6" s="339"/>
      <c r="HX6" s="172" t="s">
        <v>25</v>
      </c>
      <c r="HY6" s="7"/>
      <c r="HZ6" s="7"/>
      <c r="IA6" s="7"/>
      <c r="IB6" s="7"/>
      <c r="IC6" s="7"/>
      <c r="ID6" s="28"/>
      <c r="IE6" s="26"/>
      <c r="IF6" s="26"/>
      <c r="IG6" s="327" t="s">
        <v>284</v>
      </c>
      <c r="IH6" s="172" t="s">
        <v>25</v>
      </c>
      <c r="II6" s="84">
        <f>(IM6/100*IM$16+IN6/100*IN$16)/(IM$16+IN$16)*100</f>
        <v>53.798797710394794</v>
      </c>
      <c r="IJ6" s="7"/>
      <c r="IK6" s="7"/>
      <c r="IL6" s="7"/>
      <c r="IM6" s="7">
        <v>51.94</v>
      </c>
      <c r="IN6" s="28">
        <v>64.48</v>
      </c>
      <c r="IO6" s="26"/>
      <c r="IP6" s="26"/>
      <c r="IQ6" s="327"/>
      <c r="IR6" s="172" t="s">
        <v>25</v>
      </c>
      <c r="IS6" s="7"/>
      <c r="IT6" s="7"/>
      <c r="IU6" s="7"/>
      <c r="IV6" s="7"/>
      <c r="IW6" s="7"/>
      <c r="IX6" s="28"/>
      <c r="IY6" s="26"/>
      <c r="IZ6" s="26"/>
      <c r="JA6" s="327" t="s">
        <v>272</v>
      </c>
      <c r="JB6" s="172" t="s">
        <v>25</v>
      </c>
      <c r="JC6" s="7">
        <f>100-JC5</f>
        <v>73.539999999999992</v>
      </c>
      <c r="JD6" s="7">
        <f t="shared" ref="JD6:JE6" si="0">100-JD5</f>
        <v>79.710000000000008</v>
      </c>
      <c r="JE6" s="7">
        <f t="shared" si="0"/>
        <v>72.98</v>
      </c>
      <c r="JF6" s="7"/>
      <c r="JG6" s="7">
        <f>100-JG5</f>
        <v>72.849999999999994</v>
      </c>
      <c r="JH6" s="28">
        <f>100-JH5</f>
        <v>78.650000000000006</v>
      </c>
      <c r="JI6" s="26"/>
      <c r="JJ6" s="26"/>
    </row>
    <row r="7" s="4" customFormat="true" ht="15.6" hidden="true" customHeight="true" x14ac:dyDescent="0.25">
      <c r="A7" s="339"/>
      <c r="B7" s="173" t="s">
        <v>26</v>
      </c>
      <c r="C7" s="20"/>
      <c r="D7" s="7"/>
      <c r="E7" s="7"/>
      <c r="F7" s="7"/>
      <c r="G7" s="7"/>
      <c r="H7" s="28"/>
      <c r="I7" s="26"/>
      <c r="J7" s="26"/>
      <c r="K7" s="339"/>
      <c r="L7" s="173" t="s">
        <v>26</v>
      </c>
      <c r="M7" s="20"/>
      <c r="N7" s="7"/>
      <c r="O7" s="7"/>
      <c r="P7" s="7"/>
      <c r="Q7" s="7"/>
      <c r="R7" s="28"/>
      <c r="S7" s="26"/>
      <c r="T7" s="26"/>
      <c r="U7" s="339"/>
      <c r="V7" s="173" t="s">
        <v>26</v>
      </c>
      <c r="W7" s="20"/>
      <c r="X7" s="7"/>
      <c r="Y7" s="7"/>
      <c r="Z7" s="7"/>
      <c r="AA7" s="7"/>
      <c r="AB7" s="28"/>
      <c r="AC7" s="26"/>
      <c r="AD7" s="26"/>
      <c r="AE7" s="339"/>
      <c r="AF7" s="173" t="s">
        <v>26</v>
      </c>
      <c r="AG7" s="20"/>
      <c r="AH7" s="7"/>
      <c r="AI7" s="7"/>
      <c r="AJ7" s="7"/>
      <c r="AK7" s="7"/>
      <c r="AL7" s="28"/>
      <c r="AM7" s="26"/>
      <c r="AN7" s="26"/>
      <c r="AO7" s="339"/>
      <c r="AP7" s="173" t="s">
        <v>26</v>
      </c>
      <c r="AQ7" s="20"/>
      <c r="AR7" s="7"/>
      <c r="AS7" s="7"/>
      <c r="AT7" s="7"/>
      <c r="AU7" s="7"/>
      <c r="AV7" s="28"/>
      <c r="AW7" s="26"/>
      <c r="AX7" s="26"/>
      <c r="AY7" s="339"/>
      <c r="AZ7" s="173" t="s">
        <v>26</v>
      </c>
      <c r="BA7" s="20"/>
      <c r="BB7" s="7"/>
      <c r="BC7" s="7"/>
      <c r="BD7" s="7"/>
      <c r="BE7" s="7"/>
      <c r="BF7" s="28"/>
      <c r="BG7" s="26"/>
      <c r="BH7" s="26"/>
      <c r="BI7" s="339"/>
      <c r="BJ7" s="173" t="s">
        <v>26</v>
      </c>
      <c r="BK7" s="20"/>
      <c r="BL7" s="7"/>
      <c r="BM7" s="7"/>
      <c r="BN7" s="7"/>
      <c r="BO7" s="7"/>
      <c r="BP7" s="28"/>
      <c r="BQ7" s="26"/>
      <c r="BR7" s="26"/>
      <c r="BS7" s="339"/>
      <c r="BT7" s="173" t="s">
        <v>26</v>
      </c>
      <c r="BU7" s="20"/>
      <c r="BV7" s="7"/>
      <c r="BW7" s="7"/>
      <c r="BX7" s="7"/>
      <c r="BY7" s="7"/>
      <c r="BZ7" s="28"/>
      <c r="CA7" s="26"/>
      <c r="CB7" s="26"/>
      <c r="CC7" s="339"/>
      <c r="CD7" s="173" t="s">
        <v>26</v>
      </c>
      <c r="CE7" s="20"/>
      <c r="CF7" s="7"/>
      <c r="CG7" s="7"/>
      <c r="CH7" s="7"/>
      <c r="CI7" s="7"/>
      <c r="CJ7" s="28"/>
      <c r="CK7" s="26"/>
      <c r="CL7" s="26"/>
      <c r="CM7" s="339"/>
      <c r="CN7" s="173" t="s">
        <v>26</v>
      </c>
      <c r="CO7" s="20"/>
      <c r="CP7" s="7"/>
      <c r="CQ7" s="7"/>
      <c r="CR7" s="7"/>
      <c r="CS7" s="7"/>
      <c r="CT7" s="28"/>
      <c r="CU7" s="26"/>
      <c r="CV7" s="26"/>
      <c r="CW7" s="339"/>
      <c r="CX7" s="173" t="s">
        <v>26</v>
      </c>
      <c r="CY7" s="20"/>
      <c r="CZ7" s="7"/>
      <c r="DA7" s="7"/>
      <c r="DB7" s="7"/>
      <c r="DC7" s="7"/>
      <c r="DD7" s="28"/>
      <c r="DE7" s="26"/>
      <c r="DF7" s="26"/>
      <c r="DG7" s="339"/>
      <c r="DH7" s="173" t="s">
        <v>26</v>
      </c>
      <c r="DI7" s="20"/>
      <c r="DJ7" s="7"/>
      <c r="DK7" s="7"/>
      <c r="DL7" s="7"/>
      <c r="DM7" s="7"/>
      <c r="DN7" s="28"/>
      <c r="DO7" s="26"/>
      <c r="DP7" s="26"/>
      <c r="DQ7" s="339"/>
      <c r="DR7" s="173" t="s">
        <v>26</v>
      </c>
      <c r="DS7" s="20"/>
      <c r="DT7" s="7"/>
      <c r="DU7" s="7"/>
      <c r="DV7" s="7"/>
      <c r="DW7" s="7"/>
      <c r="DX7" s="28"/>
      <c r="DY7" s="26"/>
      <c r="DZ7" s="26"/>
      <c r="EA7" s="339"/>
      <c r="EB7" s="173" t="s">
        <v>26</v>
      </c>
      <c r="EC7" s="20"/>
      <c r="ED7" s="7"/>
      <c r="EE7" s="7"/>
      <c r="EF7" s="7"/>
      <c r="EG7" s="7"/>
      <c r="EH7" s="28"/>
      <c r="EI7" s="26"/>
      <c r="EJ7" s="26"/>
      <c r="EK7" s="339"/>
      <c r="EL7" s="173" t="s">
        <v>26</v>
      </c>
      <c r="EM7" s="20"/>
      <c r="EN7" s="7"/>
      <c r="EO7" s="7"/>
      <c r="EP7" s="7"/>
      <c r="EQ7" s="7"/>
      <c r="ER7" s="28"/>
      <c r="ES7" s="26"/>
      <c r="ET7" s="26"/>
      <c r="EU7" s="339"/>
      <c r="EV7" s="173" t="s">
        <v>26</v>
      </c>
      <c r="EW7" s="20"/>
      <c r="EX7" s="7"/>
      <c r="EY7" s="7"/>
      <c r="EZ7" s="7"/>
      <c r="FA7" s="7"/>
      <c r="FB7" s="28"/>
      <c r="FC7" s="26"/>
      <c r="FD7" s="26"/>
      <c r="FE7" s="339"/>
      <c r="FF7" s="173" t="s">
        <v>26</v>
      </c>
      <c r="FG7" s="20"/>
      <c r="FH7" s="7"/>
      <c r="FI7" s="7"/>
      <c r="FJ7" s="7"/>
      <c r="FK7" s="7"/>
      <c r="FL7" s="28"/>
      <c r="FM7" s="26"/>
      <c r="FN7" s="26"/>
      <c r="FO7" s="339"/>
      <c r="FP7" s="173" t="s">
        <v>26</v>
      </c>
      <c r="FQ7" s="20"/>
      <c r="FR7" s="7"/>
      <c r="FS7" s="7"/>
      <c r="FT7" s="7"/>
      <c r="FU7" s="7"/>
      <c r="FV7" s="28"/>
      <c r="FW7" s="26"/>
      <c r="FX7" s="26"/>
      <c r="FY7" s="339"/>
      <c r="FZ7" s="173" t="s">
        <v>26</v>
      </c>
      <c r="GA7" s="20"/>
      <c r="GB7" s="7"/>
      <c r="GC7" s="7"/>
      <c r="GD7" s="7"/>
      <c r="GE7" s="7"/>
      <c r="GF7" s="28"/>
      <c r="GG7" s="26"/>
      <c r="GH7" s="26"/>
      <c r="GI7" s="339"/>
      <c r="GJ7" s="173" t="s">
        <v>26</v>
      </c>
      <c r="GK7" s="20"/>
      <c r="GL7" s="7"/>
      <c r="GM7" s="7"/>
      <c r="GN7" s="7"/>
      <c r="GO7" s="7"/>
      <c r="GP7" s="28"/>
      <c r="GQ7" s="26"/>
      <c r="GR7" s="26"/>
      <c r="GS7" s="339"/>
      <c r="GT7" s="173" t="s">
        <v>26</v>
      </c>
      <c r="GU7" s="20"/>
      <c r="GV7" s="7"/>
      <c r="GW7" s="7"/>
      <c r="GX7" s="7"/>
      <c r="GY7" s="7"/>
      <c r="GZ7" s="28"/>
      <c r="HA7" s="26"/>
      <c r="HB7" s="26"/>
      <c r="HC7" s="339"/>
      <c r="HD7" s="173" t="s">
        <v>26</v>
      </c>
      <c r="HE7" s="20"/>
      <c r="HF7" s="7"/>
      <c r="HG7" s="7"/>
      <c r="HH7" s="7"/>
      <c r="HI7" s="7"/>
      <c r="HJ7" s="28"/>
      <c r="HK7" s="26"/>
      <c r="HL7" s="26"/>
      <c r="HM7" s="339"/>
      <c r="HN7" s="173" t="s">
        <v>26</v>
      </c>
      <c r="HO7" s="20"/>
      <c r="HP7" s="7"/>
      <c r="HQ7" s="7"/>
      <c r="HR7" s="7"/>
      <c r="HS7" s="7"/>
      <c r="HT7" s="28"/>
      <c r="HU7" s="26"/>
      <c r="HV7" s="26"/>
      <c r="HW7" s="339"/>
      <c r="HX7" s="173" t="s">
        <v>26</v>
      </c>
      <c r="HY7" s="20"/>
      <c r="HZ7" s="7"/>
      <c r="IA7" s="7"/>
      <c r="IB7" s="7"/>
      <c r="IC7" s="7"/>
      <c r="ID7" s="28"/>
      <c r="IE7" s="26"/>
      <c r="IF7" s="26"/>
      <c r="IG7" s="327"/>
      <c r="IH7" s="173" t="s">
        <v>26</v>
      </c>
      <c r="II7" s="20"/>
      <c r="IJ7" s="7"/>
      <c r="IK7" s="7"/>
      <c r="IL7" s="7"/>
      <c r="IM7" s="7"/>
      <c r="IN7" s="28"/>
      <c r="IO7" s="26"/>
      <c r="IP7" s="26"/>
      <c r="IQ7" s="327"/>
      <c r="IR7" s="173" t="s">
        <v>26</v>
      </c>
      <c r="IS7" s="20"/>
      <c r="IT7" s="7"/>
      <c r="IU7" s="7"/>
      <c r="IV7" s="7"/>
      <c r="IW7" s="7"/>
      <c r="IX7" s="28"/>
      <c r="IY7" s="26"/>
      <c r="IZ7" s="26"/>
      <c r="JA7" s="327"/>
      <c r="JB7" s="173" t="s">
        <v>26</v>
      </c>
      <c r="JC7" s="20"/>
      <c r="JD7" s="7"/>
      <c r="JE7" s="7"/>
      <c r="JF7" s="7"/>
      <c r="JG7" s="7"/>
      <c r="JH7" s="28"/>
      <c r="JI7" s="26"/>
      <c r="JJ7" s="26"/>
    </row>
    <row r="8" s="4" customFormat="true" x14ac:dyDescent="0.25">
      <c r="A8" s="339"/>
      <c r="B8" s="173" t="s">
        <v>160</v>
      </c>
      <c r="C8" s="7"/>
      <c r="D8" s="7"/>
      <c r="E8" s="7"/>
      <c r="F8" s="7"/>
      <c r="G8" s="7"/>
      <c r="H8" s="28"/>
      <c r="I8" s="26"/>
      <c r="J8" s="26"/>
      <c r="K8" s="339"/>
      <c r="L8" s="173" t="s">
        <v>160</v>
      </c>
      <c r="M8" s="7"/>
      <c r="N8" s="7"/>
      <c r="O8" s="7"/>
      <c r="P8" s="7"/>
      <c r="Q8" s="7"/>
      <c r="R8" s="28"/>
      <c r="S8" s="26"/>
      <c r="T8" s="26"/>
      <c r="U8" s="339"/>
      <c r="V8" s="173" t="s">
        <v>160</v>
      </c>
      <c r="W8" s="7"/>
      <c r="X8" s="7"/>
      <c r="Y8" s="7"/>
      <c r="Z8" s="7"/>
      <c r="AA8" s="7"/>
      <c r="AB8" s="28"/>
      <c r="AC8" s="26"/>
      <c r="AD8" s="26"/>
      <c r="AE8" s="339"/>
      <c r="AF8" s="173" t="s">
        <v>160</v>
      </c>
      <c r="AG8" s="7"/>
      <c r="AH8" s="7"/>
      <c r="AI8" s="7"/>
      <c r="AJ8" s="7"/>
      <c r="AK8" s="7"/>
      <c r="AL8" s="28"/>
      <c r="AM8" s="26"/>
      <c r="AN8" s="26"/>
      <c r="AO8" s="339"/>
      <c r="AP8" s="173" t="s">
        <v>160</v>
      </c>
      <c r="AQ8" s="7"/>
      <c r="AR8" s="7"/>
      <c r="AS8" s="7"/>
      <c r="AT8" s="7"/>
      <c r="AU8" s="7"/>
      <c r="AV8" s="28"/>
      <c r="AW8" s="26"/>
      <c r="AX8" s="26"/>
      <c r="AY8" s="339"/>
      <c r="AZ8" s="173" t="s">
        <v>160</v>
      </c>
      <c r="BA8" s="7"/>
      <c r="BB8" s="7"/>
      <c r="BC8" s="7"/>
      <c r="BD8" s="7"/>
      <c r="BE8" s="7"/>
      <c r="BF8" s="28"/>
      <c r="BG8" s="26"/>
      <c r="BH8" s="26"/>
      <c r="BI8" s="339"/>
      <c r="BJ8" s="173" t="s">
        <v>160</v>
      </c>
      <c r="BK8" s="7"/>
      <c r="BL8" s="7"/>
      <c r="BM8" s="7"/>
      <c r="BN8" s="7"/>
      <c r="BO8" s="7"/>
      <c r="BP8" s="28"/>
      <c r="BQ8" s="26"/>
      <c r="BR8" s="26"/>
      <c r="BS8" s="339"/>
      <c r="BT8" s="173" t="s">
        <v>160</v>
      </c>
      <c r="BU8" s="7"/>
      <c r="BV8" s="7"/>
      <c r="BW8" s="7"/>
      <c r="BX8" s="7"/>
      <c r="BY8" s="7"/>
      <c r="BZ8" s="28"/>
      <c r="CA8" s="26"/>
      <c r="CB8" s="26"/>
      <c r="CC8" s="339"/>
      <c r="CD8" s="173" t="s">
        <v>160</v>
      </c>
      <c r="CE8" s="7"/>
      <c r="CF8" s="7"/>
      <c r="CG8" s="7"/>
      <c r="CH8" s="7"/>
      <c r="CI8" s="7"/>
      <c r="CJ8" s="28"/>
      <c r="CK8" s="26"/>
      <c r="CL8" s="26"/>
      <c r="CM8" s="339"/>
      <c r="CN8" s="173" t="s">
        <v>160</v>
      </c>
      <c r="CO8" s="7"/>
      <c r="CP8" s="7"/>
      <c r="CQ8" s="7"/>
      <c r="CR8" s="7"/>
      <c r="CS8" s="7"/>
      <c r="CT8" s="28"/>
      <c r="CU8" s="26"/>
      <c r="CV8" s="26"/>
      <c r="CW8" s="339"/>
      <c r="CX8" s="173" t="s">
        <v>160</v>
      </c>
      <c r="CY8" s="7"/>
      <c r="CZ8" s="7"/>
      <c r="DA8" s="7"/>
      <c r="DB8" s="7"/>
      <c r="DC8" s="7"/>
      <c r="DD8" s="28"/>
      <c r="DE8" s="26"/>
      <c r="DF8" s="26"/>
      <c r="DG8" s="339"/>
      <c r="DH8" s="173" t="s">
        <v>160</v>
      </c>
      <c r="DI8" s="7"/>
      <c r="DJ8" s="7"/>
      <c r="DK8" s="7"/>
      <c r="DL8" s="7"/>
      <c r="DM8" s="7"/>
      <c r="DN8" s="28"/>
      <c r="DO8" s="26"/>
      <c r="DP8" s="26"/>
      <c r="DQ8" s="339"/>
      <c r="DR8" s="173" t="s">
        <v>160</v>
      </c>
      <c r="DS8" s="7"/>
      <c r="DT8" s="7"/>
      <c r="DU8" s="7"/>
      <c r="DV8" s="7"/>
      <c r="DW8" s="7"/>
      <c r="DX8" s="28"/>
      <c r="DY8" s="26"/>
      <c r="DZ8" s="26"/>
      <c r="EA8" s="339"/>
      <c r="EB8" s="173" t="s">
        <v>160</v>
      </c>
      <c r="EC8" s="7"/>
      <c r="ED8" s="7"/>
      <c r="EE8" s="7"/>
      <c r="EF8" s="7"/>
      <c r="EG8" s="7"/>
      <c r="EH8" s="28"/>
      <c r="EI8" s="26"/>
      <c r="EJ8" s="26"/>
      <c r="EK8" s="339"/>
      <c r="EL8" s="173" t="s">
        <v>160</v>
      </c>
      <c r="EM8" s="7"/>
      <c r="EN8" s="7"/>
      <c r="EO8" s="7"/>
      <c r="EP8" s="7"/>
      <c r="EQ8" s="7"/>
      <c r="ER8" s="28"/>
      <c r="ES8" s="26"/>
      <c r="ET8" s="26"/>
      <c r="EU8" s="339"/>
      <c r="EV8" s="173" t="s">
        <v>160</v>
      </c>
      <c r="EW8" s="7"/>
      <c r="EX8" s="7"/>
      <c r="EY8" s="7"/>
      <c r="EZ8" s="7"/>
      <c r="FA8" s="7"/>
      <c r="FB8" s="28"/>
      <c r="FC8" s="26"/>
      <c r="FD8" s="26"/>
      <c r="FE8" s="339"/>
      <c r="FF8" s="173" t="s">
        <v>160</v>
      </c>
      <c r="FG8" s="7"/>
      <c r="FH8" s="7"/>
      <c r="FI8" s="7"/>
      <c r="FJ8" s="7"/>
      <c r="FK8" s="7"/>
      <c r="FL8" s="28"/>
      <c r="FM8" s="26"/>
      <c r="FN8" s="26"/>
      <c r="FO8" s="339"/>
      <c r="FP8" s="173" t="s">
        <v>160</v>
      </c>
      <c r="FQ8" s="7"/>
      <c r="FR8" s="7"/>
      <c r="FS8" s="7"/>
      <c r="FT8" s="7"/>
      <c r="FU8" s="7"/>
      <c r="FV8" s="28"/>
      <c r="FW8" s="26"/>
      <c r="FX8" s="26"/>
      <c r="FY8" s="339"/>
      <c r="FZ8" s="173" t="s">
        <v>160</v>
      </c>
      <c r="GA8" s="7"/>
      <c r="GB8" s="7"/>
      <c r="GC8" s="7"/>
      <c r="GD8" s="7"/>
      <c r="GE8" s="7"/>
      <c r="GF8" s="28"/>
      <c r="GG8" s="26"/>
      <c r="GH8" s="26"/>
      <c r="GI8" s="339"/>
      <c r="GJ8" s="173" t="s">
        <v>160</v>
      </c>
      <c r="GK8" s="7"/>
      <c r="GL8" s="7"/>
      <c r="GM8" s="7"/>
      <c r="GN8" s="7"/>
      <c r="GO8" s="7"/>
      <c r="GP8" s="28"/>
      <c r="GQ8" s="26"/>
      <c r="GR8" s="26"/>
      <c r="GS8" s="339"/>
      <c r="GT8" s="173" t="s">
        <v>160</v>
      </c>
      <c r="GU8" s="7"/>
      <c r="GV8" s="7"/>
      <c r="GW8" s="7"/>
      <c r="GX8" s="7"/>
      <c r="GY8" s="7"/>
      <c r="GZ8" s="28"/>
      <c r="HA8" s="26"/>
      <c r="HB8" s="26"/>
      <c r="HC8" s="339"/>
      <c r="HD8" s="173" t="s">
        <v>160</v>
      </c>
      <c r="HE8" s="7"/>
      <c r="HF8" s="7"/>
      <c r="HG8" s="7"/>
      <c r="HH8" s="7"/>
      <c r="HI8" s="7"/>
      <c r="HJ8" s="28"/>
      <c r="HK8" s="26"/>
      <c r="HL8" s="26"/>
      <c r="HM8" s="339"/>
      <c r="HN8" s="173" t="s">
        <v>160</v>
      </c>
      <c r="HO8" s="7"/>
      <c r="HP8" s="7"/>
      <c r="HQ8" s="7"/>
      <c r="HR8" s="7"/>
      <c r="HS8" s="7"/>
      <c r="HT8" s="28"/>
      <c r="HU8" s="26"/>
      <c r="HV8" s="26"/>
      <c r="HW8" s="339"/>
      <c r="HX8" s="173" t="s">
        <v>160</v>
      </c>
      <c r="HY8" s="7"/>
      <c r="HZ8" s="7"/>
      <c r="IA8" s="7"/>
      <c r="IB8" s="7"/>
      <c r="IC8" s="7"/>
      <c r="ID8" s="28"/>
      <c r="IE8" s="26"/>
      <c r="IF8" s="26"/>
      <c r="IG8" s="327"/>
      <c r="IH8" s="173" t="s">
        <v>160</v>
      </c>
      <c r="II8" s="7"/>
      <c r="IJ8" s="7"/>
      <c r="IK8" s="7"/>
      <c r="IL8" s="7"/>
      <c r="IM8" s="7"/>
      <c r="IN8" s="28"/>
      <c r="IO8" s="26"/>
      <c r="IP8" s="26"/>
      <c r="IQ8" s="327"/>
      <c r="IR8" s="173" t="s">
        <v>160</v>
      </c>
      <c r="IS8" s="7"/>
      <c r="IT8" s="7"/>
      <c r="IU8" s="7"/>
      <c r="IV8" s="7"/>
      <c r="IW8" s="7"/>
      <c r="IX8" s="28"/>
      <c r="IY8" s="26"/>
      <c r="IZ8" s="26"/>
      <c r="JA8" s="327" t="s">
        <v>278</v>
      </c>
      <c r="JB8" s="173" t="s">
        <v>160</v>
      </c>
      <c r="JC8" s="7">
        <f>(21.25+39.39+37.7)/100*JC6</f>
        <v>72.319235999999989</v>
      </c>
      <c r="JD8" s="7">
        <f>(19.2+23.15+56.32)/100*JD6</f>
        <v>78.649856999999997</v>
      </c>
      <c r="JE8" s="7">
        <f>(40.88+21.43+35.98)/100*JE6</f>
        <v>71.732041999999993</v>
      </c>
      <c r="JF8" s="7"/>
      <c r="JG8" s="7">
        <f>98.26/100*JG6</f>
        <v>71.582409999999996</v>
      </c>
      <c r="JH8" s="28">
        <f>98.85/100*JH6</f>
        <v>77.745525000000001</v>
      </c>
      <c r="JI8" s="26"/>
      <c r="JJ8" s="26"/>
    </row>
    <row r="9" s="4" customFormat="true" x14ac:dyDescent="0.25">
      <c r="A9" s="339"/>
      <c r="B9" s="173" t="s">
        <v>161</v>
      </c>
      <c r="C9" s="20"/>
      <c r="D9" s="7"/>
      <c r="E9" s="7"/>
      <c r="F9" s="7"/>
      <c r="G9" s="7"/>
      <c r="H9" s="28"/>
      <c r="I9" s="26"/>
      <c r="J9" s="26"/>
      <c r="K9" s="339"/>
      <c r="L9" s="173" t="s">
        <v>161</v>
      </c>
      <c r="M9" s="20"/>
      <c r="N9" s="7"/>
      <c r="O9" s="7"/>
      <c r="P9" s="7"/>
      <c r="Q9" s="7"/>
      <c r="R9" s="28"/>
      <c r="S9" s="26"/>
      <c r="T9" s="26"/>
      <c r="U9" s="339"/>
      <c r="V9" s="173" t="s">
        <v>161</v>
      </c>
      <c r="W9" s="20"/>
      <c r="X9" s="7"/>
      <c r="Y9" s="7"/>
      <c r="Z9" s="7"/>
      <c r="AA9" s="7"/>
      <c r="AB9" s="28"/>
      <c r="AC9" s="26"/>
      <c r="AD9" s="26"/>
      <c r="AE9" s="339"/>
      <c r="AF9" s="173" t="s">
        <v>161</v>
      </c>
      <c r="AG9" s="20"/>
      <c r="AH9" s="7"/>
      <c r="AI9" s="7"/>
      <c r="AJ9" s="7"/>
      <c r="AK9" s="7"/>
      <c r="AL9" s="28"/>
      <c r="AM9" s="26"/>
      <c r="AN9" s="26"/>
      <c r="AO9" s="339"/>
      <c r="AP9" s="173" t="s">
        <v>161</v>
      </c>
      <c r="AQ9" s="20"/>
      <c r="AR9" s="7"/>
      <c r="AS9" s="7"/>
      <c r="AT9" s="7"/>
      <c r="AU9" s="7"/>
      <c r="AV9" s="28"/>
      <c r="AW9" s="26"/>
      <c r="AX9" s="26"/>
      <c r="AY9" s="339"/>
      <c r="AZ9" s="173" t="s">
        <v>161</v>
      </c>
      <c r="BA9" s="20"/>
      <c r="BB9" s="7"/>
      <c r="BC9" s="7"/>
      <c r="BD9" s="7"/>
      <c r="BE9" s="7"/>
      <c r="BF9" s="28"/>
      <c r="BG9" s="26"/>
      <c r="BH9" s="26"/>
      <c r="BI9" s="339"/>
      <c r="BJ9" s="173" t="s">
        <v>161</v>
      </c>
      <c r="BK9" s="20"/>
      <c r="BL9" s="7"/>
      <c r="BM9" s="7"/>
      <c r="BN9" s="7"/>
      <c r="BO9" s="7"/>
      <c r="BP9" s="28"/>
      <c r="BQ9" s="26"/>
      <c r="BR9" s="26"/>
      <c r="BS9" s="339"/>
      <c r="BT9" s="173" t="s">
        <v>161</v>
      </c>
      <c r="BU9" s="20"/>
      <c r="BV9" s="7"/>
      <c r="BW9" s="7"/>
      <c r="BX9" s="7"/>
      <c r="BY9" s="7"/>
      <c r="BZ9" s="28"/>
      <c r="CA9" s="26"/>
      <c r="CB9" s="26"/>
      <c r="CC9" s="339"/>
      <c r="CD9" s="173" t="s">
        <v>161</v>
      </c>
      <c r="CE9" s="20"/>
      <c r="CF9" s="7"/>
      <c r="CG9" s="7"/>
      <c r="CH9" s="7"/>
      <c r="CI9" s="7"/>
      <c r="CJ9" s="28"/>
      <c r="CK9" s="26"/>
      <c r="CL9" s="26"/>
      <c r="CM9" s="339"/>
      <c r="CN9" s="173" t="s">
        <v>161</v>
      </c>
      <c r="CO9" s="20"/>
      <c r="CP9" s="7"/>
      <c r="CQ9" s="7"/>
      <c r="CR9" s="7"/>
      <c r="CS9" s="7"/>
      <c r="CT9" s="28"/>
      <c r="CU9" s="26"/>
      <c r="CV9" s="26"/>
      <c r="CW9" s="339"/>
      <c r="CX9" s="173" t="s">
        <v>161</v>
      </c>
      <c r="CY9" s="20"/>
      <c r="CZ9" s="7"/>
      <c r="DA9" s="7"/>
      <c r="DB9" s="7"/>
      <c r="DC9" s="7"/>
      <c r="DD9" s="28"/>
      <c r="DE9" s="26"/>
      <c r="DF9" s="26"/>
      <c r="DG9" s="339"/>
      <c r="DH9" s="173" t="s">
        <v>161</v>
      </c>
      <c r="DI9" s="20"/>
      <c r="DJ9" s="7"/>
      <c r="DK9" s="7"/>
      <c r="DL9" s="7"/>
      <c r="DM9" s="7"/>
      <c r="DN9" s="28"/>
      <c r="DO9" s="26"/>
      <c r="DP9" s="26"/>
      <c r="DQ9" s="339"/>
      <c r="DR9" s="173" t="s">
        <v>161</v>
      </c>
      <c r="DS9" s="20"/>
      <c r="DT9" s="7"/>
      <c r="DU9" s="7"/>
      <c r="DV9" s="7"/>
      <c r="DW9" s="7"/>
      <c r="DX9" s="28"/>
      <c r="DY9" s="26"/>
      <c r="DZ9" s="26"/>
      <c r="EA9" s="339"/>
      <c r="EB9" s="173" t="s">
        <v>161</v>
      </c>
      <c r="EC9" s="20"/>
      <c r="ED9" s="7"/>
      <c r="EE9" s="7"/>
      <c r="EF9" s="7"/>
      <c r="EG9" s="7"/>
      <c r="EH9" s="28"/>
      <c r="EI9" s="26"/>
      <c r="EJ9" s="26"/>
      <c r="EK9" s="339"/>
      <c r="EL9" s="173" t="s">
        <v>161</v>
      </c>
      <c r="EM9" s="20"/>
      <c r="EN9" s="7"/>
      <c r="EO9" s="7"/>
      <c r="EP9" s="7"/>
      <c r="EQ9" s="7"/>
      <c r="ER9" s="28"/>
      <c r="ES9" s="26"/>
      <c r="ET9" s="26"/>
      <c r="EU9" s="339"/>
      <c r="EV9" s="173" t="s">
        <v>161</v>
      </c>
      <c r="EW9" s="20"/>
      <c r="EX9" s="7"/>
      <c r="EY9" s="7"/>
      <c r="EZ9" s="7"/>
      <c r="FA9" s="7"/>
      <c r="FB9" s="28"/>
      <c r="FC9" s="26"/>
      <c r="FD9" s="26"/>
      <c r="FE9" s="339"/>
      <c r="FF9" s="173" t="s">
        <v>161</v>
      </c>
      <c r="FG9" s="20"/>
      <c r="FH9" s="7"/>
      <c r="FI9" s="7"/>
      <c r="FJ9" s="7"/>
      <c r="FK9" s="7"/>
      <c r="FL9" s="28"/>
      <c r="FM9" s="26"/>
      <c r="FN9" s="26"/>
      <c r="FO9" s="339"/>
      <c r="FP9" s="173" t="s">
        <v>161</v>
      </c>
      <c r="FQ9" s="20"/>
      <c r="FR9" s="7"/>
      <c r="FS9" s="7"/>
      <c r="FT9" s="7"/>
      <c r="FU9" s="7"/>
      <c r="FV9" s="28"/>
      <c r="FW9" s="26"/>
      <c r="FX9" s="26"/>
      <c r="FY9" s="339"/>
      <c r="FZ9" s="173" t="s">
        <v>161</v>
      </c>
      <c r="GA9" s="20"/>
      <c r="GB9" s="7"/>
      <c r="GC9" s="7"/>
      <c r="GD9" s="7"/>
      <c r="GE9" s="7"/>
      <c r="GF9" s="28"/>
      <c r="GG9" s="26"/>
      <c r="GH9" s="26"/>
      <c r="GI9" s="339"/>
      <c r="GJ9" s="173" t="s">
        <v>161</v>
      </c>
      <c r="GK9" s="20"/>
      <c r="GL9" s="7"/>
      <c r="GM9" s="7"/>
      <c r="GN9" s="7"/>
      <c r="GO9" s="7"/>
      <c r="GP9" s="28"/>
      <c r="GQ9" s="26"/>
      <c r="GR9" s="26"/>
      <c r="GS9" s="339"/>
      <c r="GT9" s="173" t="s">
        <v>161</v>
      </c>
      <c r="GU9" s="20"/>
      <c r="GV9" s="7"/>
      <c r="GW9" s="7"/>
      <c r="GX9" s="7"/>
      <c r="GY9" s="7"/>
      <c r="GZ9" s="28"/>
      <c r="HA9" s="26"/>
      <c r="HB9" s="26"/>
      <c r="HC9" s="339"/>
      <c r="HD9" s="173" t="s">
        <v>161</v>
      </c>
      <c r="HE9" s="20"/>
      <c r="HF9" s="7"/>
      <c r="HG9" s="7"/>
      <c r="HH9" s="7"/>
      <c r="HI9" s="7"/>
      <c r="HJ9" s="28"/>
      <c r="HK9" s="26"/>
      <c r="HL9" s="26"/>
      <c r="HM9" s="339"/>
      <c r="HN9" s="173" t="s">
        <v>161</v>
      </c>
      <c r="HO9" s="20"/>
      <c r="HP9" s="7"/>
      <c r="HQ9" s="7"/>
      <c r="HR9" s="7"/>
      <c r="HS9" s="7"/>
      <c r="HT9" s="28"/>
      <c r="HU9" s="26"/>
      <c r="HV9" s="26"/>
      <c r="HW9" s="339"/>
      <c r="HX9" s="173" t="s">
        <v>161</v>
      </c>
      <c r="HY9" s="20"/>
      <c r="HZ9" s="7"/>
      <c r="IA9" s="7"/>
      <c r="IB9" s="7"/>
      <c r="IC9" s="7"/>
      <c r="ID9" s="28"/>
      <c r="IE9" s="26"/>
      <c r="IF9" s="26"/>
      <c r="IG9" s="327"/>
      <c r="IH9" s="173" t="s">
        <v>161</v>
      </c>
      <c r="II9" s="20"/>
      <c r="IJ9" s="7"/>
      <c r="IK9" s="7"/>
      <c r="IL9" s="7"/>
      <c r="IM9" s="7"/>
      <c r="IN9" s="28"/>
      <c r="IO9" s="26"/>
      <c r="IP9" s="26"/>
      <c r="IQ9" s="327"/>
      <c r="IR9" s="173" t="s">
        <v>161</v>
      </c>
      <c r="IS9" s="20"/>
      <c r="IT9" s="7"/>
      <c r="IU9" s="7"/>
      <c r="IV9" s="7"/>
      <c r="IW9" s="7"/>
      <c r="IX9" s="28"/>
      <c r="IY9" s="26"/>
      <c r="IZ9" s="26"/>
      <c r="JA9" s="327" t="s">
        <v>273</v>
      </c>
      <c r="JB9" s="173" t="s">
        <v>161</v>
      </c>
      <c r="JC9" s="20">
        <v>55.33</v>
      </c>
      <c r="JD9" s="7">
        <v>57.97</v>
      </c>
      <c r="JE9" s="7">
        <v>55.09</v>
      </c>
      <c r="JF9" s="7"/>
      <c r="JG9" s="7">
        <v>55.58</v>
      </c>
      <c r="JH9" s="28">
        <v>53.43</v>
      </c>
      <c r="JI9" s="26"/>
      <c r="JJ9" s="26"/>
    </row>
    <row r="10" s="4" customFormat="true" x14ac:dyDescent="0.25">
      <c r="A10" s="339"/>
      <c r="B10" s="173" t="s">
        <v>300</v>
      </c>
      <c r="C10" s="20"/>
      <c r="D10" s="7"/>
      <c r="E10" s="7"/>
      <c r="F10" s="7"/>
      <c r="G10" s="7"/>
      <c r="H10" s="28"/>
      <c r="I10" s="26"/>
      <c r="J10" s="26"/>
      <c r="K10" s="339"/>
      <c r="L10" s="173" t="s">
        <v>300</v>
      </c>
      <c r="M10" s="20"/>
      <c r="N10" s="7"/>
      <c r="O10" s="7"/>
      <c r="P10" s="7"/>
      <c r="Q10" s="7"/>
      <c r="R10" s="28"/>
      <c r="S10" s="26"/>
      <c r="T10" s="26"/>
      <c r="U10" s="339"/>
      <c r="V10" s="173" t="s">
        <v>300</v>
      </c>
      <c r="W10" s="20"/>
      <c r="X10" s="7"/>
      <c r="Y10" s="7"/>
      <c r="Z10" s="7"/>
      <c r="AA10" s="7"/>
      <c r="AB10" s="28"/>
      <c r="AC10" s="26"/>
      <c r="AD10" s="26"/>
      <c r="AE10" s="339"/>
      <c r="AF10" s="173" t="s">
        <v>300</v>
      </c>
      <c r="AG10" s="20"/>
      <c r="AH10" s="7"/>
      <c r="AI10" s="7"/>
      <c r="AJ10" s="7"/>
      <c r="AK10" s="7"/>
      <c r="AL10" s="28"/>
      <c r="AM10" s="26"/>
      <c r="AN10" s="26"/>
      <c r="AO10" s="339"/>
      <c r="AP10" s="173" t="s">
        <v>300</v>
      </c>
      <c r="AQ10" s="20"/>
      <c r="AR10" s="7"/>
      <c r="AS10" s="7"/>
      <c r="AT10" s="7"/>
      <c r="AU10" s="7"/>
      <c r="AV10" s="28"/>
      <c r="AW10" s="26"/>
      <c r="AX10" s="26"/>
      <c r="AY10" s="339"/>
      <c r="AZ10" s="173" t="s">
        <v>300</v>
      </c>
      <c r="BA10" s="20"/>
      <c r="BB10" s="7"/>
      <c r="BC10" s="7"/>
      <c r="BD10" s="7"/>
      <c r="BE10" s="7"/>
      <c r="BF10" s="28"/>
      <c r="BG10" s="26"/>
      <c r="BH10" s="26"/>
      <c r="BI10" s="339"/>
      <c r="BJ10" s="173" t="s">
        <v>300</v>
      </c>
      <c r="BK10" s="20"/>
      <c r="BL10" s="7"/>
      <c r="BM10" s="7"/>
      <c r="BN10" s="7"/>
      <c r="BO10" s="7"/>
      <c r="BP10" s="28"/>
      <c r="BQ10" s="26"/>
      <c r="BR10" s="26"/>
      <c r="BS10" s="339"/>
      <c r="BT10" s="173" t="s">
        <v>300</v>
      </c>
      <c r="BU10" s="20"/>
      <c r="BV10" s="7"/>
      <c r="BW10" s="7"/>
      <c r="BX10" s="7"/>
      <c r="BY10" s="7"/>
      <c r="BZ10" s="28"/>
      <c r="CA10" s="26"/>
      <c r="CB10" s="26"/>
      <c r="CC10" s="339"/>
      <c r="CD10" s="173" t="s">
        <v>300</v>
      </c>
      <c r="CE10" s="20"/>
      <c r="CF10" s="7"/>
      <c r="CG10" s="7"/>
      <c r="CH10" s="7"/>
      <c r="CI10" s="7"/>
      <c r="CJ10" s="28"/>
      <c r="CK10" s="26"/>
      <c r="CL10" s="26"/>
      <c r="CM10" s="339"/>
      <c r="CN10" s="173" t="s">
        <v>300</v>
      </c>
      <c r="CO10" s="20"/>
      <c r="CP10" s="7"/>
      <c r="CQ10" s="7"/>
      <c r="CR10" s="7"/>
      <c r="CS10" s="7"/>
      <c r="CT10" s="28"/>
      <c r="CU10" s="26"/>
      <c r="CV10" s="26"/>
      <c r="CW10" s="339"/>
      <c r="CX10" s="173" t="s">
        <v>300</v>
      </c>
      <c r="CY10" s="20"/>
      <c r="CZ10" s="7"/>
      <c r="DA10" s="7"/>
      <c r="DB10" s="7"/>
      <c r="DC10" s="7"/>
      <c r="DD10" s="28"/>
      <c r="DE10" s="26"/>
      <c r="DF10" s="26"/>
      <c r="DG10" s="339"/>
      <c r="DH10" s="173" t="s">
        <v>300</v>
      </c>
      <c r="DI10" s="20"/>
      <c r="DJ10" s="7"/>
      <c r="DK10" s="7"/>
      <c r="DL10" s="7"/>
      <c r="DM10" s="7"/>
      <c r="DN10" s="28"/>
      <c r="DO10" s="26"/>
      <c r="DP10" s="26"/>
      <c r="DQ10" s="339"/>
      <c r="DR10" s="173" t="s">
        <v>300</v>
      </c>
      <c r="DS10" s="20"/>
      <c r="DT10" s="7"/>
      <c r="DU10" s="7"/>
      <c r="DV10" s="7"/>
      <c r="DW10" s="7"/>
      <c r="DX10" s="28"/>
      <c r="DY10" s="26"/>
      <c r="DZ10" s="26"/>
      <c r="EA10" s="339"/>
      <c r="EB10" s="173" t="s">
        <v>300</v>
      </c>
      <c r="EC10" s="20"/>
      <c r="ED10" s="7"/>
      <c r="EE10" s="7"/>
      <c r="EF10" s="7"/>
      <c r="EG10" s="7"/>
      <c r="EH10" s="28"/>
      <c r="EI10" s="26"/>
      <c r="EJ10" s="26"/>
      <c r="EK10" s="339"/>
      <c r="EL10" s="173" t="s">
        <v>300</v>
      </c>
      <c r="EM10" s="20"/>
      <c r="EN10" s="7"/>
      <c r="EO10" s="7"/>
      <c r="EP10" s="7"/>
      <c r="EQ10" s="7"/>
      <c r="ER10" s="28"/>
      <c r="ES10" s="26"/>
      <c r="ET10" s="26"/>
      <c r="EU10" s="339"/>
      <c r="EV10" s="173" t="s">
        <v>300</v>
      </c>
      <c r="EW10" s="20"/>
      <c r="EX10" s="7"/>
      <c r="EY10" s="7"/>
      <c r="EZ10" s="7"/>
      <c r="FA10" s="7"/>
      <c r="FB10" s="28"/>
      <c r="FC10" s="26"/>
      <c r="FD10" s="26"/>
      <c r="FE10" s="339"/>
      <c r="FF10" s="173" t="s">
        <v>300</v>
      </c>
      <c r="FG10" s="20"/>
      <c r="FH10" s="7"/>
      <c r="FI10" s="7"/>
      <c r="FJ10" s="7"/>
      <c r="FK10" s="7"/>
      <c r="FL10" s="28"/>
      <c r="FM10" s="26"/>
      <c r="FN10" s="26"/>
      <c r="FO10" s="339"/>
      <c r="FP10" s="173" t="s">
        <v>300</v>
      </c>
      <c r="FQ10" s="20"/>
      <c r="FR10" s="7"/>
      <c r="FS10" s="7"/>
      <c r="FT10" s="7"/>
      <c r="FU10" s="7"/>
      <c r="FV10" s="28"/>
      <c r="FW10" s="26"/>
      <c r="FX10" s="26"/>
      <c r="FY10" s="339"/>
      <c r="FZ10" s="173" t="s">
        <v>300</v>
      </c>
      <c r="GA10" s="20"/>
      <c r="GB10" s="7"/>
      <c r="GC10" s="7"/>
      <c r="GD10" s="7"/>
      <c r="GE10" s="7"/>
      <c r="GF10" s="28"/>
      <c r="GG10" s="26"/>
      <c r="GH10" s="26"/>
      <c r="GI10" s="339"/>
      <c r="GJ10" s="173" t="s">
        <v>300</v>
      </c>
      <c r="GK10" s="20"/>
      <c r="GL10" s="7"/>
      <c r="GM10" s="7"/>
      <c r="GN10" s="7"/>
      <c r="GO10" s="7"/>
      <c r="GP10" s="28"/>
      <c r="GQ10" s="26"/>
      <c r="GR10" s="26"/>
      <c r="GS10" s="339"/>
      <c r="GT10" s="173" t="s">
        <v>300</v>
      </c>
      <c r="GU10" s="20"/>
      <c r="GV10" s="7"/>
      <c r="GW10" s="7"/>
      <c r="GX10" s="7"/>
      <c r="GY10" s="7"/>
      <c r="GZ10" s="28"/>
      <c r="HA10" s="26"/>
      <c r="HB10" s="26"/>
      <c r="HC10" s="339"/>
      <c r="HD10" s="173" t="s">
        <v>300</v>
      </c>
      <c r="HE10" s="20"/>
      <c r="HF10" s="7"/>
      <c r="HG10" s="7"/>
      <c r="HH10" s="7"/>
      <c r="HI10" s="7"/>
      <c r="HJ10" s="28"/>
      <c r="HK10" s="26"/>
      <c r="HL10" s="26"/>
      <c r="HM10" s="339"/>
      <c r="HN10" s="173" t="s">
        <v>300</v>
      </c>
      <c r="HO10" s="20"/>
      <c r="HP10" s="7"/>
      <c r="HQ10" s="7"/>
      <c r="HR10" s="7"/>
      <c r="HS10" s="7"/>
      <c r="HT10" s="28"/>
      <c r="HU10" s="26"/>
      <c r="HV10" s="26"/>
      <c r="HW10" s="339"/>
      <c r="HX10" s="173" t="s">
        <v>300</v>
      </c>
      <c r="HY10" s="20"/>
      <c r="HZ10" s="7"/>
      <c r="IA10" s="7"/>
      <c r="IB10" s="7"/>
      <c r="IC10" s="7"/>
      <c r="ID10" s="28"/>
      <c r="IE10" s="26"/>
      <c r="IF10" s="26"/>
      <c r="IG10" s="327"/>
      <c r="IH10" s="173" t="s">
        <v>300</v>
      </c>
      <c r="II10" s="20"/>
      <c r="IJ10" s="20"/>
      <c r="IK10" s="20"/>
      <c r="IL10" s="20"/>
      <c r="IM10" s="20"/>
      <c r="IN10" s="153"/>
      <c r="IO10" s="26"/>
      <c r="IP10" s="26"/>
      <c r="IQ10" s="327" t="s">
        <v>312</v>
      </c>
      <c r="IR10" s="173" t="s">
        <v>300</v>
      </c>
      <c r="IS10" s="20">
        <v>54.1</v>
      </c>
      <c r="IT10" s="20"/>
      <c r="IU10" s="20"/>
      <c r="IV10" s="20"/>
      <c r="IW10" s="20">
        <v>47.81</v>
      </c>
      <c r="IX10" s="153">
        <v>58.65</v>
      </c>
      <c r="IY10" s="26"/>
      <c r="IZ10" s="26"/>
      <c r="JA10" s="327" t="s">
        <v>279</v>
      </c>
      <c r="JB10" s="173" t="s">
        <v>300</v>
      </c>
      <c r="JC10" s="20">
        <f>JC9/100*(JC8/(100-JC5))*100</f>
        <v>54.411521999999998</v>
      </c>
      <c r="JD10" s="20">
        <f t="shared" ref="JD10" si="1">JD9/100*(JD8/(100-JD5))*100</f>
        <v>57.198998999999993</v>
      </c>
      <c r="JE10" s="20">
        <f>JE9/100*(JE8/(100-JE5))*100</f>
        <v>54.147961000000002</v>
      </c>
      <c r="JF10" s="20"/>
      <c r="JG10" s="20">
        <f t="shared" ref="JG10:JH10" si="2">JG9/100*(JG8/(100-JG5))*100</f>
        <v>54.61290799999999</v>
      </c>
      <c r="JH10" s="153">
        <f t="shared" si="2"/>
        <v>52.815554999999989</v>
      </c>
      <c r="JI10" s="26"/>
      <c r="JJ10" s="26"/>
    </row>
    <row r="11" s="2" customFormat="true" ht="48" customHeight="true" x14ac:dyDescent="0.25">
      <c r="A11" s="330" t="s">
        <v>12</v>
      </c>
      <c r="B11" s="630" t="s">
        <v>230</v>
      </c>
      <c r="C11" s="620"/>
      <c r="D11" s="620"/>
      <c r="E11" s="620"/>
      <c r="F11" s="620"/>
      <c r="G11" s="620"/>
      <c r="H11" s="621"/>
      <c r="I11" s="11"/>
      <c r="J11" s="11"/>
      <c r="K11" s="330" t="s">
        <v>12</v>
      </c>
      <c r="L11" s="630" t="s">
        <v>230</v>
      </c>
      <c r="M11" s="620"/>
      <c r="N11" s="620"/>
      <c r="O11" s="620"/>
      <c r="P11" s="620"/>
      <c r="Q11" s="620"/>
      <c r="R11" s="621"/>
      <c r="S11" s="11"/>
      <c r="T11" s="11"/>
      <c r="U11" s="330" t="s">
        <v>12</v>
      </c>
      <c r="V11" s="630" t="s">
        <v>230</v>
      </c>
      <c r="W11" s="620"/>
      <c r="X11" s="620"/>
      <c r="Y11" s="620"/>
      <c r="Z11" s="620"/>
      <c r="AA11" s="620"/>
      <c r="AB11" s="621"/>
      <c r="AC11" s="11"/>
      <c r="AD11" s="11"/>
      <c r="AE11" s="330" t="s">
        <v>12</v>
      </c>
      <c r="AF11" s="630" t="s">
        <v>230</v>
      </c>
      <c r="AG11" s="620"/>
      <c r="AH11" s="620"/>
      <c r="AI11" s="620"/>
      <c r="AJ11" s="620"/>
      <c r="AK11" s="620"/>
      <c r="AL11" s="621"/>
      <c r="AM11" s="11"/>
      <c r="AN11" s="11"/>
      <c r="AO11" s="330" t="s">
        <v>12</v>
      </c>
      <c r="AP11" s="630" t="s">
        <v>230</v>
      </c>
      <c r="AQ11" s="620"/>
      <c r="AR11" s="620"/>
      <c r="AS11" s="620"/>
      <c r="AT11" s="620"/>
      <c r="AU11" s="620"/>
      <c r="AV11" s="621"/>
      <c r="AW11" s="11"/>
      <c r="AX11" s="11"/>
      <c r="AY11" s="330" t="s">
        <v>12</v>
      </c>
      <c r="AZ11" s="630" t="s">
        <v>230</v>
      </c>
      <c r="BA11" s="620"/>
      <c r="BB11" s="620"/>
      <c r="BC11" s="620"/>
      <c r="BD11" s="620"/>
      <c r="BE11" s="620"/>
      <c r="BF11" s="621"/>
      <c r="BG11" s="11"/>
      <c r="BH11" s="11"/>
      <c r="BI11" s="330" t="s">
        <v>12</v>
      </c>
      <c r="BJ11" s="593" t="s">
        <v>230</v>
      </c>
      <c r="BK11" s="594"/>
      <c r="BL11" s="594"/>
      <c r="BM11" s="594"/>
      <c r="BN11" s="594"/>
      <c r="BO11" s="594"/>
      <c r="BP11" s="595"/>
      <c r="BQ11" s="11"/>
      <c r="BR11" s="11"/>
      <c r="BS11" s="330" t="s">
        <v>12</v>
      </c>
      <c r="BT11" s="593" t="s">
        <v>230</v>
      </c>
      <c r="BU11" s="594"/>
      <c r="BV11" s="594"/>
      <c r="BW11" s="594"/>
      <c r="BX11" s="594"/>
      <c r="BY11" s="594"/>
      <c r="BZ11" s="595"/>
      <c r="CA11" s="11"/>
      <c r="CB11" s="11"/>
      <c r="CC11" s="330" t="s">
        <v>12</v>
      </c>
      <c r="CD11" s="593" t="s">
        <v>230</v>
      </c>
      <c r="CE11" s="594"/>
      <c r="CF11" s="594"/>
      <c r="CG11" s="594"/>
      <c r="CH11" s="594"/>
      <c r="CI11" s="594"/>
      <c r="CJ11" s="595"/>
      <c r="CK11" s="11"/>
      <c r="CL11" s="11"/>
      <c r="CM11" s="330" t="s">
        <v>12</v>
      </c>
      <c r="CN11" s="593" t="s">
        <v>230</v>
      </c>
      <c r="CO11" s="594"/>
      <c r="CP11" s="594"/>
      <c r="CQ11" s="594"/>
      <c r="CR11" s="594"/>
      <c r="CS11" s="594"/>
      <c r="CT11" s="595"/>
      <c r="CU11" s="11"/>
      <c r="CV11" s="11"/>
      <c r="CW11" s="330" t="s">
        <v>12</v>
      </c>
      <c r="CX11" s="593" t="s">
        <v>230</v>
      </c>
      <c r="CY11" s="594"/>
      <c r="CZ11" s="594"/>
      <c r="DA11" s="594"/>
      <c r="DB11" s="594"/>
      <c r="DC11" s="594"/>
      <c r="DD11" s="595"/>
      <c r="DE11" s="11"/>
      <c r="DF11" s="11"/>
      <c r="DG11" s="330" t="s">
        <v>12</v>
      </c>
      <c r="DH11" s="593" t="s">
        <v>230</v>
      </c>
      <c r="DI11" s="594"/>
      <c r="DJ11" s="594"/>
      <c r="DK11" s="594"/>
      <c r="DL11" s="594"/>
      <c r="DM11" s="594"/>
      <c r="DN11" s="595"/>
      <c r="DO11" s="11"/>
      <c r="DP11" s="11"/>
      <c r="DQ11" s="330" t="s">
        <v>12</v>
      </c>
      <c r="DR11" s="593" t="s">
        <v>230</v>
      </c>
      <c r="DS11" s="594"/>
      <c r="DT11" s="594"/>
      <c r="DU11" s="594"/>
      <c r="DV11" s="594"/>
      <c r="DW11" s="594"/>
      <c r="DX11" s="595"/>
      <c r="DY11" s="11"/>
      <c r="DZ11" s="11"/>
      <c r="EA11" s="330" t="s">
        <v>12</v>
      </c>
      <c r="EB11" s="593" t="s">
        <v>230</v>
      </c>
      <c r="EC11" s="594"/>
      <c r="ED11" s="594"/>
      <c r="EE11" s="594"/>
      <c r="EF11" s="594"/>
      <c r="EG11" s="594"/>
      <c r="EH11" s="595"/>
      <c r="EI11" s="11"/>
      <c r="EJ11" s="11"/>
      <c r="EK11" s="330" t="s">
        <v>12</v>
      </c>
      <c r="EL11" s="593" t="s">
        <v>230</v>
      </c>
      <c r="EM11" s="594"/>
      <c r="EN11" s="594"/>
      <c r="EO11" s="594"/>
      <c r="EP11" s="594"/>
      <c r="EQ11" s="594"/>
      <c r="ER11" s="595"/>
      <c r="ES11" s="11"/>
      <c r="ET11" s="11"/>
      <c r="EU11" s="330" t="s">
        <v>12</v>
      </c>
      <c r="EV11" s="593" t="s">
        <v>230</v>
      </c>
      <c r="EW11" s="594"/>
      <c r="EX11" s="594"/>
      <c r="EY11" s="594"/>
      <c r="EZ11" s="594"/>
      <c r="FA11" s="594"/>
      <c r="FB11" s="595"/>
      <c r="FC11" s="11"/>
      <c r="FD11" s="11"/>
      <c r="FE11" s="330" t="s">
        <v>12</v>
      </c>
      <c r="FF11" s="593" t="s">
        <v>230</v>
      </c>
      <c r="FG11" s="594"/>
      <c r="FH11" s="594"/>
      <c r="FI11" s="594"/>
      <c r="FJ11" s="594"/>
      <c r="FK11" s="594"/>
      <c r="FL11" s="595"/>
      <c r="FM11" s="11"/>
      <c r="FN11" s="11"/>
      <c r="FO11" s="330" t="s">
        <v>12</v>
      </c>
      <c r="FP11" s="593" t="s">
        <v>336</v>
      </c>
      <c r="FQ11" s="594"/>
      <c r="FR11" s="594"/>
      <c r="FS11" s="594"/>
      <c r="FT11" s="594"/>
      <c r="FU11" s="594"/>
      <c r="FV11" s="595"/>
      <c r="FW11" s="11"/>
      <c r="FX11" s="11"/>
      <c r="FY11" s="330" t="s">
        <v>12</v>
      </c>
      <c r="FZ11" s="593" t="s">
        <v>231</v>
      </c>
      <c r="GA11" s="594"/>
      <c r="GB11" s="594"/>
      <c r="GC11" s="594"/>
      <c r="GD11" s="594"/>
      <c r="GE11" s="594"/>
      <c r="GF11" s="595"/>
      <c r="GG11" s="11"/>
      <c r="GH11" s="11"/>
      <c r="GI11" s="330" t="s">
        <v>12</v>
      </c>
      <c r="GJ11" s="593" t="s">
        <v>230</v>
      </c>
      <c r="GK11" s="594"/>
      <c r="GL11" s="594"/>
      <c r="GM11" s="594"/>
      <c r="GN11" s="594"/>
      <c r="GO11" s="594"/>
      <c r="GP11" s="595"/>
      <c r="GQ11" s="11"/>
      <c r="GR11" s="11"/>
      <c r="GS11" s="330" t="s">
        <v>12</v>
      </c>
      <c r="GT11" s="593" t="s">
        <v>230</v>
      </c>
      <c r="GU11" s="594"/>
      <c r="GV11" s="594"/>
      <c r="GW11" s="594"/>
      <c r="GX11" s="594"/>
      <c r="GY11" s="594"/>
      <c r="GZ11" s="595"/>
      <c r="HA11" s="11"/>
      <c r="HB11" s="11"/>
      <c r="HC11" s="330" t="s">
        <v>12</v>
      </c>
      <c r="HD11" s="593" t="s">
        <v>230</v>
      </c>
      <c r="HE11" s="594"/>
      <c r="HF11" s="594"/>
      <c r="HG11" s="594"/>
      <c r="HH11" s="594"/>
      <c r="HI11" s="594"/>
      <c r="HJ11" s="595"/>
      <c r="HK11" s="11"/>
      <c r="HL11" s="11"/>
      <c r="HM11" s="330" t="s">
        <v>12</v>
      </c>
      <c r="HN11" s="593" t="s">
        <v>230</v>
      </c>
      <c r="HO11" s="594"/>
      <c r="HP11" s="594"/>
      <c r="HQ11" s="594"/>
      <c r="HR11" s="594"/>
      <c r="HS11" s="594"/>
      <c r="HT11" s="595"/>
      <c r="HU11" s="11"/>
      <c r="HV11" s="11"/>
      <c r="HW11" s="330" t="s">
        <v>12</v>
      </c>
      <c r="HX11" s="593" t="s">
        <v>230</v>
      </c>
      <c r="HY11" s="594"/>
      <c r="HZ11" s="594"/>
      <c r="IA11" s="594"/>
      <c r="IB11" s="594"/>
      <c r="IC11" s="594"/>
      <c r="ID11" s="595"/>
      <c r="IE11" s="11"/>
      <c r="IF11" s="11"/>
      <c r="IG11" s="330" t="s">
        <v>12</v>
      </c>
      <c r="IH11" s="593" t="s">
        <v>285</v>
      </c>
      <c r="II11" s="594"/>
      <c r="IJ11" s="594"/>
      <c r="IK11" s="594"/>
      <c r="IL11" s="594"/>
      <c r="IM11" s="594"/>
      <c r="IN11" s="595"/>
      <c r="IO11" s="11"/>
      <c r="IP11" s="11"/>
      <c r="IQ11" s="330" t="s">
        <v>12</v>
      </c>
      <c r="IR11" s="593" t="s">
        <v>342</v>
      </c>
      <c r="IS11" s="594"/>
      <c r="IT11" s="594"/>
      <c r="IU11" s="594"/>
      <c r="IV11" s="594"/>
      <c r="IW11" s="594"/>
      <c r="IX11" s="595"/>
      <c r="IY11" s="11"/>
      <c r="IZ11" s="11"/>
      <c r="JA11" s="330" t="s">
        <v>12</v>
      </c>
      <c r="JB11" s="593" t="s">
        <v>315</v>
      </c>
      <c r="JC11" s="594"/>
      <c r="JD11" s="594"/>
      <c r="JE11" s="594"/>
      <c r="JF11" s="594"/>
      <c r="JG11" s="594"/>
      <c r="JH11" s="595"/>
      <c r="JI11" s="11"/>
      <c r="JJ11" s="11"/>
    </row>
    <row r="12" s="2" customFormat="true" ht="15" customHeight="true" x14ac:dyDescent="0.25">
      <c r="A12" s="330"/>
      <c r="B12" s="262" t="s">
        <v>139</v>
      </c>
      <c r="C12" s="93"/>
      <c r="D12" s="93"/>
      <c r="E12" s="93"/>
      <c r="F12" s="93"/>
      <c r="G12" s="93"/>
      <c r="H12" s="261"/>
      <c r="I12" s="11"/>
      <c r="J12" s="11"/>
      <c r="K12" s="330"/>
      <c r="L12" s="262" t="s">
        <v>139</v>
      </c>
      <c r="M12" s="93"/>
      <c r="N12" s="93"/>
      <c r="O12" s="93"/>
      <c r="P12" s="93"/>
      <c r="Q12" s="93"/>
      <c r="R12" s="261"/>
      <c r="S12" s="11"/>
      <c r="T12" s="11"/>
      <c r="U12" s="330"/>
      <c r="V12" s="463" t="s">
        <v>139</v>
      </c>
      <c r="W12" s="93"/>
      <c r="X12" s="93"/>
      <c r="Y12" s="93"/>
      <c r="Z12" s="93"/>
      <c r="AA12" s="93"/>
      <c r="AB12" s="261"/>
      <c r="AC12" s="11"/>
      <c r="AD12" s="11"/>
      <c r="AE12" s="330"/>
      <c r="AF12" s="262" t="s">
        <v>139</v>
      </c>
      <c r="AG12" s="93"/>
      <c r="AH12" s="93"/>
      <c r="AI12" s="93"/>
      <c r="AJ12" s="93"/>
      <c r="AK12" s="93"/>
      <c r="AL12" s="261"/>
      <c r="AM12" s="11"/>
      <c r="AN12" s="11"/>
      <c r="AO12" s="330"/>
      <c r="AP12" s="262" t="s">
        <v>139</v>
      </c>
      <c r="AQ12" s="93"/>
      <c r="AR12" s="93"/>
      <c r="AS12" s="93"/>
      <c r="AT12" s="93"/>
      <c r="AU12" s="93"/>
      <c r="AV12" s="261"/>
      <c r="AW12" s="11"/>
      <c r="AX12" s="11"/>
      <c r="AY12" s="330"/>
      <c r="AZ12" s="296" t="s">
        <v>139</v>
      </c>
      <c r="BA12" s="93"/>
      <c r="BB12" s="93"/>
      <c r="BC12" s="93"/>
      <c r="BD12" s="93"/>
      <c r="BE12" s="93"/>
      <c r="BF12" s="261"/>
      <c r="BG12" s="11"/>
      <c r="BH12" s="11"/>
      <c r="BI12" s="330"/>
      <c r="BJ12" s="300" t="s">
        <v>139</v>
      </c>
      <c r="BK12" s="93"/>
      <c r="BL12" s="93"/>
      <c r="BM12" s="93"/>
      <c r="BN12" s="93"/>
      <c r="BO12" s="93"/>
      <c r="BP12" s="261"/>
      <c r="BQ12" s="11"/>
      <c r="BR12" s="11"/>
      <c r="BS12" s="330"/>
      <c r="BT12" s="296" t="s">
        <v>139</v>
      </c>
      <c r="BU12" s="93"/>
      <c r="BV12" s="93"/>
      <c r="BW12" s="93"/>
      <c r="BX12" s="93"/>
      <c r="BY12" s="93"/>
      <c r="BZ12" s="261"/>
      <c r="CA12" s="11"/>
      <c r="CB12" s="11"/>
      <c r="CC12" s="330"/>
      <c r="CD12" s="296" t="s">
        <v>139</v>
      </c>
      <c r="CE12" s="93"/>
      <c r="CF12" s="93"/>
      <c r="CG12" s="93"/>
      <c r="CH12" s="93"/>
      <c r="CI12" s="93"/>
      <c r="CJ12" s="261"/>
      <c r="CK12" s="11"/>
      <c r="CL12" s="11"/>
      <c r="CM12" s="330"/>
      <c r="CN12" s="296" t="s">
        <v>139</v>
      </c>
      <c r="CO12" s="93"/>
      <c r="CP12" s="93"/>
      <c r="CQ12" s="93"/>
      <c r="CR12" s="93"/>
      <c r="CS12" s="93"/>
      <c r="CT12" s="261"/>
      <c r="CU12" s="11"/>
      <c r="CV12" s="11"/>
      <c r="CW12" s="330"/>
      <c r="CX12" s="296" t="s">
        <v>139</v>
      </c>
      <c r="CY12" s="93"/>
      <c r="CZ12" s="93"/>
      <c r="DA12" s="93"/>
      <c r="DB12" s="93"/>
      <c r="DC12" s="93"/>
      <c r="DD12" s="261"/>
      <c r="DE12" s="11"/>
      <c r="DF12" s="11"/>
      <c r="DG12" s="330"/>
      <c r="DH12" s="296" t="s">
        <v>139</v>
      </c>
      <c r="DI12" s="93"/>
      <c r="DJ12" s="93"/>
      <c r="DK12" s="93"/>
      <c r="DL12" s="93"/>
      <c r="DM12" s="93"/>
      <c r="DN12" s="261"/>
      <c r="DO12" s="11"/>
      <c r="DP12" s="11"/>
      <c r="DQ12" s="330"/>
      <c r="DR12" s="296" t="s">
        <v>139</v>
      </c>
      <c r="DS12" s="93"/>
      <c r="DT12" s="93"/>
      <c r="DU12" s="93"/>
      <c r="DV12" s="93"/>
      <c r="DW12" s="93"/>
      <c r="DX12" s="261"/>
      <c r="DY12" s="11"/>
      <c r="DZ12" s="11"/>
      <c r="EA12" s="330"/>
      <c r="EB12" s="296" t="s">
        <v>139</v>
      </c>
      <c r="EC12" s="93"/>
      <c r="ED12" s="93"/>
      <c r="EE12" s="93"/>
      <c r="EF12" s="93"/>
      <c r="EG12" s="93"/>
      <c r="EH12" s="261"/>
      <c r="EI12" s="11"/>
      <c r="EJ12" s="11"/>
      <c r="EK12" s="330"/>
      <c r="EL12" s="296" t="s">
        <v>139</v>
      </c>
      <c r="EM12" s="93"/>
      <c r="EN12" s="93"/>
      <c r="EO12" s="93"/>
      <c r="EP12" s="93"/>
      <c r="EQ12" s="93"/>
      <c r="ER12" s="261"/>
      <c r="ES12" s="11"/>
      <c r="ET12" s="11"/>
      <c r="EU12" s="330"/>
      <c r="EV12" s="296" t="s">
        <v>139</v>
      </c>
      <c r="EW12" s="93"/>
      <c r="EX12" s="93"/>
      <c r="EY12" s="93"/>
      <c r="EZ12" s="93"/>
      <c r="FA12" s="93"/>
      <c r="FB12" s="261"/>
      <c r="FC12" s="11"/>
      <c r="FD12" s="11"/>
      <c r="FE12" s="330"/>
      <c r="FF12" s="296" t="s">
        <v>139</v>
      </c>
      <c r="FG12" s="93"/>
      <c r="FH12" s="93"/>
      <c r="FI12" s="93"/>
      <c r="FJ12" s="93"/>
      <c r="FK12" s="93"/>
      <c r="FL12" s="261"/>
      <c r="FM12" s="11"/>
      <c r="FN12" s="11"/>
      <c r="FO12" s="330"/>
      <c r="FP12" s="296" t="s">
        <v>139</v>
      </c>
      <c r="FQ12" s="93"/>
      <c r="FR12" s="93"/>
      <c r="FS12" s="93"/>
      <c r="FT12" s="93"/>
      <c r="FU12" s="93"/>
      <c r="FV12" s="261"/>
      <c r="FW12" s="11"/>
      <c r="FX12" s="11"/>
      <c r="FY12" s="330"/>
      <c r="FZ12" s="454" t="s">
        <v>139</v>
      </c>
      <c r="GA12" s="93" t="s">
        <v>218</v>
      </c>
      <c r="GB12" s="93"/>
      <c r="GC12" s="93"/>
      <c r="GD12" s="93"/>
      <c r="GE12" s="93" t="s">
        <v>218</v>
      </c>
      <c r="GF12" s="261" t="s">
        <v>218</v>
      </c>
      <c r="GG12" s="11"/>
      <c r="GH12" s="11"/>
      <c r="GI12" s="330"/>
      <c r="GJ12" s="454" t="s">
        <v>139</v>
      </c>
      <c r="GK12" s="93"/>
      <c r="GL12" s="93"/>
      <c r="GM12" s="93"/>
      <c r="GN12" s="93"/>
      <c r="GO12" s="93"/>
      <c r="GP12" s="261"/>
      <c r="GQ12" s="11"/>
      <c r="GR12" s="11"/>
      <c r="GS12" s="330"/>
      <c r="GT12" s="454" t="s">
        <v>139</v>
      </c>
      <c r="GU12" s="93" t="s">
        <v>218</v>
      </c>
      <c r="GV12" s="93"/>
      <c r="GW12" s="93"/>
      <c r="GX12" s="93"/>
      <c r="GY12" s="93" t="s">
        <v>218</v>
      </c>
      <c r="GZ12" s="261" t="s">
        <v>218</v>
      </c>
      <c r="HA12" s="11"/>
      <c r="HB12" s="11"/>
      <c r="HC12" s="330"/>
      <c r="HD12" s="454" t="s">
        <v>139</v>
      </c>
      <c r="HE12" s="93"/>
      <c r="HF12" s="93"/>
      <c r="HG12" s="93"/>
      <c r="HH12" s="93"/>
      <c r="HI12" s="93"/>
      <c r="HJ12" s="261"/>
      <c r="HK12" s="11"/>
      <c r="HL12" s="11"/>
      <c r="HM12" s="330"/>
      <c r="HN12" s="454" t="s">
        <v>139</v>
      </c>
      <c r="HO12" s="93" t="s">
        <v>218</v>
      </c>
      <c r="HP12" s="93"/>
      <c r="HQ12" s="93"/>
      <c r="HR12" s="93"/>
      <c r="HS12" s="93" t="s">
        <v>218</v>
      </c>
      <c r="HT12" s="261" t="s">
        <v>218</v>
      </c>
      <c r="HU12" s="11"/>
      <c r="HV12" s="11"/>
      <c r="HW12" s="330"/>
      <c r="HX12" s="454" t="s">
        <v>139</v>
      </c>
      <c r="HY12" s="93"/>
      <c r="HZ12" s="93"/>
      <c r="IA12" s="93"/>
      <c r="IB12" s="93"/>
      <c r="IC12" s="93"/>
      <c r="ID12" s="261"/>
      <c r="IE12" s="11"/>
      <c r="IF12" s="11"/>
      <c r="IG12" s="330"/>
      <c r="IH12" s="454" t="s">
        <v>139</v>
      </c>
      <c r="II12" s="93" t="s">
        <v>218</v>
      </c>
      <c r="IJ12" s="93"/>
      <c r="IK12" s="93"/>
      <c r="IL12" s="93"/>
      <c r="IM12" s="93" t="s">
        <v>218</v>
      </c>
      <c r="IN12" s="261" t="s">
        <v>218</v>
      </c>
      <c r="IO12" s="11"/>
      <c r="IP12" s="11"/>
      <c r="IQ12" s="330"/>
      <c r="IR12" s="454" t="s">
        <v>139</v>
      </c>
      <c r="IS12" s="93"/>
      <c r="IT12" s="93"/>
      <c r="IU12" s="93"/>
      <c r="IV12" s="93"/>
      <c r="IW12" s="93"/>
      <c r="IX12" s="261"/>
      <c r="IY12" s="11"/>
      <c r="IZ12" s="11"/>
      <c r="JA12" s="330"/>
      <c r="JB12" s="454" t="s">
        <v>139</v>
      </c>
      <c r="JC12" s="93" t="s">
        <v>218</v>
      </c>
      <c r="JD12" s="93" t="s">
        <v>218</v>
      </c>
      <c r="JE12" s="93" t="s">
        <v>218</v>
      </c>
      <c r="JF12" s="93"/>
      <c r="JG12" s="93" t="s">
        <v>218</v>
      </c>
      <c r="JH12" s="261" t="s">
        <v>218</v>
      </c>
      <c r="JI12" s="11"/>
      <c r="JJ12" s="11"/>
    </row>
    <row r="13" s="2" customFormat="true" ht="15" customHeight="true" x14ac:dyDescent="0.25">
      <c r="A13" s="330"/>
      <c r="B13" s="262" t="s">
        <v>145</v>
      </c>
      <c r="C13" s="93"/>
      <c r="D13" s="93"/>
      <c r="E13" s="93"/>
      <c r="F13" s="93"/>
      <c r="G13" s="93"/>
      <c r="H13" s="261"/>
      <c r="I13" s="11"/>
      <c r="J13" s="11"/>
      <c r="K13" s="330"/>
      <c r="L13" s="262" t="s">
        <v>145</v>
      </c>
      <c r="M13" s="93"/>
      <c r="N13" s="93"/>
      <c r="O13" s="93"/>
      <c r="P13" s="93"/>
      <c r="Q13" s="93"/>
      <c r="R13" s="261"/>
      <c r="S13" s="11"/>
      <c r="T13" s="11"/>
      <c r="U13" s="330"/>
      <c r="V13" s="463" t="s">
        <v>145</v>
      </c>
      <c r="W13" s="93"/>
      <c r="X13" s="93"/>
      <c r="Y13" s="93"/>
      <c r="Z13" s="93"/>
      <c r="AA13" s="93"/>
      <c r="AB13" s="261"/>
      <c r="AC13" s="11"/>
      <c r="AD13" s="11"/>
      <c r="AE13" s="330"/>
      <c r="AF13" s="262" t="s">
        <v>145</v>
      </c>
      <c r="AG13" s="93"/>
      <c r="AH13" s="93"/>
      <c r="AI13" s="93"/>
      <c r="AJ13" s="93"/>
      <c r="AK13" s="93"/>
      <c r="AL13" s="261"/>
      <c r="AM13" s="11"/>
      <c r="AN13" s="11"/>
      <c r="AO13" s="330"/>
      <c r="AP13" s="262" t="s">
        <v>145</v>
      </c>
      <c r="AQ13" s="93"/>
      <c r="AR13" s="93"/>
      <c r="AS13" s="93"/>
      <c r="AT13" s="93"/>
      <c r="AU13" s="93"/>
      <c r="AV13" s="261"/>
      <c r="AW13" s="11"/>
      <c r="AX13" s="11"/>
      <c r="AY13" s="330"/>
      <c r="AZ13" s="296" t="s">
        <v>145</v>
      </c>
      <c r="BA13" s="93"/>
      <c r="BB13" s="93"/>
      <c r="BC13" s="93"/>
      <c r="BD13" s="93"/>
      <c r="BE13" s="93"/>
      <c r="BF13" s="261"/>
      <c r="BG13" s="11"/>
      <c r="BH13" s="11"/>
      <c r="BI13" s="330"/>
      <c r="BJ13" s="300" t="s">
        <v>145</v>
      </c>
      <c r="BK13" s="93"/>
      <c r="BL13" s="93"/>
      <c r="BM13" s="93"/>
      <c r="BN13" s="93"/>
      <c r="BO13" s="93"/>
      <c r="BP13" s="261"/>
      <c r="BQ13" s="11"/>
      <c r="BR13" s="11"/>
      <c r="BS13" s="330"/>
      <c r="BT13" s="296" t="s">
        <v>145</v>
      </c>
      <c r="BU13" s="93"/>
      <c r="BV13" s="93"/>
      <c r="BW13" s="93"/>
      <c r="BX13" s="93"/>
      <c r="BY13" s="93"/>
      <c r="BZ13" s="261"/>
      <c r="CA13" s="11"/>
      <c r="CB13" s="11"/>
      <c r="CC13" s="330"/>
      <c r="CD13" s="296" t="s">
        <v>145</v>
      </c>
      <c r="CE13" s="93"/>
      <c r="CF13" s="93"/>
      <c r="CG13" s="93"/>
      <c r="CH13" s="93"/>
      <c r="CI13" s="93"/>
      <c r="CJ13" s="261"/>
      <c r="CK13" s="11"/>
      <c r="CL13" s="11"/>
      <c r="CM13" s="330"/>
      <c r="CN13" s="296" t="s">
        <v>145</v>
      </c>
      <c r="CO13" s="93"/>
      <c r="CP13" s="93"/>
      <c r="CQ13" s="93"/>
      <c r="CR13" s="93"/>
      <c r="CS13" s="93"/>
      <c r="CT13" s="261"/>
      <c r="CU13" s="11"/>
      <c r="CV13" s="11"/>
      <c r="CW13" s="330"/>
      <c r="CX13" s="296" t="s">
        <v>145</v>
      </c>
      <c r="CY13" s="93"/>
      <c r="CZ13" s="93"/>
      <c r="DA13" s="93"/>
      <c r="DB13" s="93"/>
      <c r="DC13" s="93"/>
      <c r="DD13" s="261"/>
      <c r="DE13" s="11"/>
      <c r="DF13" s="11"/>
      <c r="DG13" s="330"/>
      <c r="DH13" s="296" t="s">
        <v>145</v>
      </c>
      <c r="DI13" s="93"/>
      <c r="DJ13" s="93"/>
      <c r="DK13" s="93"/>
      <c r="DL13" s="93"/>
      <c r="DM13" s="93"/>
      <c r="DN13" s="261"/>
      <c r="DO13" s="11"/>
      <c r="DP13" s="11"/>
      <c r="DQ13" s="330"/>
      <c r="DR13" s="296" t="s">
        <v>145</v>
      </c>
      <c r="DS13" s="93"/>
      <c r="DT13" s="93"/>
      <c r="DU13" s="93"/>
      <c r="DV13" s="93"/>
      <c r="DW13" s="93"/>
      <c r="DX13" s="261"/>
      <c r="DY13" s="11"/>
      <c r="DZ13" s="11"/>
      <c r="EA13" s="330"/>
      <c r="EB13" s="296" t="s">
        <v>145</v>
      </c>
      <c r="EC13" s="93"/>
      <c r="ED13" s="93"/>
      <c r="EE13" s="93"/>
      <c r="EF13" s="93"/>
      <c r="EG13" s="93"/>
      <c r="EH13" s="261"/>
      <c r="EI13" s="11"/>
      <c r="EJ13" s="11"/>
      <c r="EK13" s="330"/>
      <c r="EL13" s="296" t="s">
        <v>145</v>
      </c>
      <c r="EM13" s="93"/>
      <c r="EN13" s="93"/>
      <c r="EO13" s="93"/>
      <c r="EP13" s="93"/>
      <c r="EQ13" s="93"/>
      <c r="ER13" s="261"/>
      <c r="ES13" s="11"/>
      <c r="ET13" s="11"/>
      <c r="EU13" s="330"/>
      <c r="EV13" s="296" t="s">
        <v>145</v>
      </c>
      <c r="EW13" s="93"/>
      <c r="EX13" s="93"/>
      <c r="EY13" s="93"/>
      <c r="EZ13" s="93"/>
      <c r="FA13" s="93"/>
      <c r="FB13" s="261"/>
      <c r="FC13" s="11"/>
      <c r="FD13" s="11"/>
      <c r="FE13" s="330"/>
      <c r="FF13" s="296" t="s">
        <v>145</v>
      </c>
      <c r="FG13" s="93"/>
      <c r="FH13" s="93"/>
      <c r="FI13" s="93"/>
      <c r="FJ13" s="93"/>
      <c r="FK13" s="93"/>
      <c r="FL13" s="261"/>
      <c r="FM13" s="11"/>
      <c r="FN13" s="11"/>
      <c r="FO13" s="330"/>
      <c r="FP13" s="296" t="s">
        <v>145</v>
      </c>
      <c r="FQ13" s="93"/>
      <c r="FR13" s="93"/>
      <c r="FS13" s="93"/>
      <c r="FT13" s="93"/>
      <c r="FU13" s="93"/>
      <c r="FV13" s="261"/>
      <c r="FW13" s="11"/>
      <c r="FX13" s="11"/>
      <c r="FY13" s="330"/>
      <c r="FZ13" s="454" t="s">
        <v>145</v>
      </c>
      <c r="GA13" s="93"/>
      <c r="GB13" s="93"/>
      <c r="GC13" s="93"/>
      <c r="GD13" s="93"/>
      <c r="GE13" s="93"/>
      <c r="GF13" s="261"/>
      <c r="GG13" s="11"/>
      <c r="GH13" s="11"/>
      <c r="GI13" s="330"/>
      <c r="GJ13" s="454" t="s">
        <v>145</v>
      </c>
      <c r="GK13" s="93"/>
      <c r="GL13" s="93"/>
      <c r="GM13" s="93"/>
      <c r="GN13" s="93"/>
      <c r="GO13" s="93"/>
      <c r="GP13" s="261"/>
      <c r="GQ13" s="11"/>
      <c r="GR13" s="11"/>
      <c r="GS13" s="330"/>
      <c r="GT13" s="454" t="s">
        <v>145</v>
      </c>
      <c r="GU13" s="93"/>
      <c r="GV13" s="93"/>
      <c r="GW13" s="93"/>
      <c r="GX13" s="93"/>
      <c r="GY13" s="93"/>
      <c r="GZ13" s="261"/>
      <c r="HA13" s="11"/>
      <c r="HB13" s="11"/>
      <c r="HC13" s="330"/>
      <c r="HD13" s="454" t="s">
        <v>145</v>
      </c>
      <c r="HE13" s="93"/>
      <c r="HF13" s="93"/>
      <c r="HG13" s="93"/>
      <c r="HH13" s="93"/>
      <c r="HI13" s="93"/>
      <c r="HJ13" s="261"/>
      <c r="HK13" s="11"/>
      <c r="HL13" s="11"/>
      <c r="HM13" s="330"/>
      <c r="HN13" s="454" t="s">
        <v>145</v>
      </c>
      <c r="HO13" s="93"/>
      <c r="HP13" s="93"/>
      <c r="HQ13" s="93"/>
      <c r="HR13" s="93"/>
      <c r="HS13" s="93"/>
      <c r="HT13" s="261"/>
      <c r="HU13" s="11"/>
      <c r="HV13" s="11"/>
      <c r="HW13" s="330"/>
      <c r="HX13" s="454" t="s">
        <v>145</v>
      </c>
      <c r="HY13" s="93"/>
      <c r="HZ13" s="93"/>
      <c r="IA13" s="93"/>
      <c r="IB13" s="93"/>
      <c r="IC13" s="93"/>
      <c r="ID13" s="261"/>
      <c r="IE13" s="11"/>
      <c r="IF13" s="11"/>
      <c r="IG13" s="330"/>
      <c r="IH13" s="454" t="s">
        <v>145</v>
      </c>
      <c r="II13" s="93"/>
      <c r="IJ13" s="93"/>
      <c r="IK13" s="93"/>
      <c r="IL13" s="93"/>
      <c r="IM13" s="93"/>
      <c r="IN13" s="261"/>
      <c r="IO13" s="11"/>
      <c r="IP13" s="11"/>
      <c r="IQ13" s="330"/>
      <c r="IR13" s="454" t="s">
        <v>145</v>
      </c>
      <c r="IS13" s="93"/>
      <c r="IT13" s="93"/>
      <c r="IU13" s="93"/>
      <c r="IV13" s="93"/>
      <c r="IW13" s="93"/>
      <c r="IX13" s="261"/>
      <c r="IY13" s="11"/>
      <c r="IZ13" s="11"/>
      <c r="JA13" s="330"/>
      <c r="JB13" s="454" t="s">
        <v>145</v>
      </c>
      <c r="JC13" s="93" t="s">
        <v>218</v>
      </c>
      <c r="JD13" s="93" t="s">
        <v>218</v>
      </c>
      <c r="JE13" s="93" t="s">
        <v>218</v>
      </c>
      <c r="JF13" s="93"/>
      <c r="JG13" s="93" t="s">
        <v>218</v>
      </c>
      <c r="JH13" s="261" t="s">
        <v>218</v>
      </c>
      <c r="JI13" s="11"/>
      <c r="JJ13" s="11"/>
    </row>
    <row r="14" ht="15.75" customHeight="true" x14ac:dyDescent="0.25">
      <c r="A14" s="331"/>
      <c r="B14" s="262" t="s">
        <v>116</v>
      </c>
      <c r="C14" s="10"/>
      <c r="D14" s="10"/>
      <c r="E14" s="10"/>
      <c r="F14" s="147"/>
      <c r="G14" s="148"/>
      <c r="H14" s="149"/>
      <c r="I14" s="11"/>
      <c r="J14" s="11"/>
      <c r="K14" s="331"/>
      <c r="L14" s="262" t="s">
        <v>116</v>
      </c>
      <c r="M14" s="10"/>
      <c r="N14" s="10"/>
      <c r="O14" s="10"/>
      <c r="P14" s="147"/>
      <c r="Q14" s="148"/>
      <c r="R14" s="149"/>
      <c r="S14" s="11"/>
      <c r="T14" s="11"/>
      <c r="U14" s="331"/>
      <c r="V14" s="463" t="s">
        <v>116</v>
      </c>
      <c r="W14" s="10"/>
      <c r="X14" s="10"/>
      <c r="Y14" s="10"/>
      <c r="Z14" s="147"/>
      <c r="AA14" s="148"/>
      <c r="AB14" s="149"/>
      <c r="AC14" s="11"/>
      <c r="AD14" s="11"/>
      <c r="AE14" s="331"/>
      <c r="AF14" s="262" t="s">
        <v>116</v>
      </c>
      <c r="AG14" s="10"/>
      <c r="AH14" s="10"/>
      <c r="AI14" s="10"/>
      <c r="AJ14" s="147"/>
      <c r="AK14" s="148"/>
      <c r="AL14" s="149"/>
      <c r="AM14" s="11"/>
      <c r="AN14" s="11"/>
      <c r="AO14" s="331"/>
      <c r="AP14" s="262" t="s">
        <v>116</v>
      </c>
      <c r="AQ14" s="10"/>
      <c r="AR14" s="10"/>
      <c r="AS14" s="10"/>
      <c r="AT14" s="147"/>
      <c r="AU14" s="148"/>
      <c r="AV14" s="149"/>
      <c r="AW14" s="11"/>
      <c r="AX14" s="11"/>
      <c r="AY14" s="331"/>
      <c r="AZ14" s="296" t="s">
        <v>116</v>
      </c>
      <c r="BA14" s="10"/>
      <c r="BB14" s="10"/>
      <c r="BC14" s="10"/>
      <c r="BD14" s="147"/>
      <c r="BE14" s="148"/>
      <c r="BF14" s="149"/>
      <c r="BG14" s="11"/>
      <c r="BH14" s="11"/>
      <c r="BI14" s="331"/>
      <c r="BJ14" s="300" t="s">
        <v>116</v>
      </c>
      <c r="BK14" s="10"/>
      <c r="BL14" s="10"/>
      <c r="BM14" s="10"/>
      <c r="BN14" s="147"/>
      <c r="BO14" s="148"/>
      <c r="BP14" s="149"/>
      <c r="BQ14" s="11"/>
      <c r="BR14" s="11"/>
      <c r="BS14" s="331"/>
      <c r="BT14" s="296" t="s">
        <v>116</v>
      </c>
      <c r="BU14" s="10"/>
      <c r="BV14" s="10"/>
      <c r="BW14" s="10"/>
      <c r="BX14" s="147"/>
      <c r="BY14" s="148"/>
      <c r="BZ14" s="149"/>
      <c r="CA14" s="11"/>
      <c r="CB14" s="11"/>
      <c r="CC14" s="331"/>
      <c r="CD14" s="296" t="s">
        <v>116</v>
      </c>
      <c r="CE14" s="10"/>
      <c r="CF14" s="10"/>
      <c r="CG14" s="10"/>
      <c r="CH14" s="147"/>
      <c r="CI14" s="148"/>
      <c r="CJ14" s="149"/>
      <c r="CK14" s="11"/>
      <c r="CL14" s="11"/>
      <c r="CM14" s="331"/>
      <c r="CN14" s="296" t="s">
        <v>116</v>
      </c>
      <c r="CO14" s="10"/>
      <c r="CP14" s="10"/>
      <c r="CQ14" s="10"/>
      <c r="CR14" s="147"/>
      <c r="CS14" s="148"/>
      <c r="CT14" s="149"/>
      <c r="CU14" s="11"/>
      <c r="CV14" s="11"/>
      <c r="CW14" s="331"/>
      <c r="CX14" s="296" t="s">
        <v>116</v>
      </c>
      <c r="CY14" s="10"/>
      <c r="CZ14" s="10"/>
      <c r="DA14" s="10"/>
      <c r="DB14" s="147"/>
      <c r="DC14" s="148"/>
      <c r="DD14" s="149"/>
      <c r="DE14" s="11"/>
      <c r="DF14" s="11"/>
      <c r="DG14" s="331"/>
      <c r="DH14" s="296" t="s">
        <v>116</v>
      </c>
      <c r="DI14" s="10"/>
      <c r="DJ14" s="10"/>
      <c r="DK14" s="10"/>
      <c r="DL14" s="147"/>
      <c r="DM14" s="148"/>
      <c r="DN14" s="149"/>
      <c r="DO14" s="11"/>
      <c r="DP14" s="11"/>
      <c r="DQ14" s="331"/>
      <c r="DR14" s="296" t="s">
        <v>116</v>
      </c>
      <c r="DS14" s="10"/>
      <c r="DT14" s="10"/>
      <c r="DU14" s="10"/>
      <c r="DV14" s="147"/>
      <c r="DW14" s="148"/>
      <c r="DX14" s="149"/>
      <c r="DY14" s="11"/>
      <c r="DZ14" s="11"/>
      <c r="EA14" s="331"/>
      <c r="EB14" s="296" t="s">
        <v>116</v>
      </c>
      <c r="EC14" s="10"/>
      <c r="ED14" s="10"/>
      <c r="EE14" s="10"/>
      <c r="EF14" s="147"/>
      <c r="EG14" s="148"/>
      <c r="EH14" s="149"/>
      <c r="EI14" s="11"/>
      <c r="EJ14" s="11"/>
      <c r="EK14" s="331"/>
      <c r="EL14" s="296" t="s">
        <v>116</v>
      </c>
      <c r="EM14" s="10"/>
      <c r="EN14" s="10"/>
      <c r="EO14" s="10"/>
      <c r="EP14" s="147"/>
      <c r="EQ14" s="148"/>
      <c r="ER14" s="149"/>
      <c r="ES14" s="11"/>
      <c r="ET14" s="11"/>
      <c r="EU14" s="331"/>
      <c r="EV14" s="296" t="s">
        <v>116</v>
      </c>
      <c r="EW14" s="10"/>
      <c r="EX14" s="10"/>
      <c r="EY14" s="10"/>
      <c r="EZ14" s="147"/>
      <c r="FA14" s="148"/>
      <c r="FB14" s="149"/>
      <c r="FC14" s="11"/>
      <c r="FD14" s="11"/>
      <c r="FE14" s="331"/>
      <c r="FF14" s="296" t="s">
        <v>116</v>
      </c>
      <c r="FG14" s="10"/>
      <c r="FH14" s="10"/>
      <c r="FI14" s="10"/>
      <c r="FJ14" s="147"/>
      <c r="FK14" s="148"/>
      <c r="FL14" s="149"/>
      <c r="FM14" s="11"/>
      <c r="FN14" s="11"/>
      <c r="FO14" s="331"/>
      <c r="FP14" s="296" t="s">
        <v>116</v>
      </c>
      <c r="FQ14" s="10"/>
      <c r="FR14" s="10"/>
      <c r="FS14" s="10"/>
      <c r="FT14" s="147"/>
      <c r="FU14" s="148"/>
      <c r="FV14" s="149"/>
      <c r="FW14" s="11"/>
      <c r="FX14" s="11"/>
      <c r="FY14" s="331"/>
      <c r="FZ14" s="454" t="s">
        <v>116</v>
      </c>
      <c r="GA14" s="10"/>
      <c r="GB14" s="10"/>
      <c r="GC14" s="10"/>
      <c r="GD14" s="147"/>
      <c r="GE14" s="148"/>
      <c r="GF14" s="149"/>
      <c r="GG14" s="11"/>
      <c r="GH14" s="11"/>
      <c r="GI14" s="331"/>
      <c r="GJ14" s="454" t="s">
        <v>116</v>
      </c>
      <c r="GK14" s="265"/>
      <c r="GL14" s="265"/>
      <c r="GM14" s="265"/>
      <c r="GN14" s="265"/>
      <c r="GO14" s="265"/>
      <c r="GP14" s="149"/>
      <c r="GQ14" s="11"/>
      <c r="GR14" s="11"/>
      <c r="GS14" s="331"/>
      <c r="GT14" s="454" t="s">
        <v>116</v>
      </c>
      <c r="GU14" s="265"/>
      <c r="GV14" s="265"/>
      <c r="GW14" s="265"/>
      <c r="GX14" s="265"/>
      <c r="GY14" s="265"/>
      <c r="GZ14" s="149"/>
      <c r="HA14" s="11"/>
      <c r="HB14" s="11"/>
      <c r="HC14" s="331"/>
      <c r="HD14" s="454" t="s">
        <v>116</v>
      </c>
      <c r="HE14" s="10"/>
      <c r="HF14" s="10"/>
      <c r="HG14" s="10"/>
      <c r="HH14" s="147"/>
      <c r="HI14" s="148"/>
      <c r="HJ14" s="149"/>
      <c r="HK14" s="11"/>
      <c r="HL14" s="11"/>
      <c r="HM14" s="331"/>
      <c r="HN14" s="454" t="s">
        <v>116</v>
      </c>
      <c r="HO14" s="10"/>
      <c r="HP14" s="10"/>
      <c r="HQ14" s="10"/>
      <c r="HR14" s="147"/>
      <c r="HS14" s="148"/>
      <c r="HT14" s="149"/>
      <c r="HU14" s="11"/>
      <c r="HV14" s="11"/>
      <c r="HW14" s="331"/>
      <c r="HX14" s="454" t="s">
        <v>116</v>
      </c>
      <c r="HY14" s="10"/>
      <c r="HZ14" s="10"/>
      <c r="IA14" s="10"/>
      <c r="IB14" s="147"/>
      <c r="IC14" s="148"/>
      <c r="ID14" s="149"/>
      <c r="IE14" s="11"/>
      <c r="IF14" s="11"/>
      <c r="IG14" s="331"/>
      <c r="IH14" s="454" t="s">
        <v>116</v>
      </c>
      <c r="II14" s="93"/>
      <c r="IJ14" s="93"/>
      <c r="IK14" s="93"/>
      <c r="IL14" s="10"/>
      <c r="IM14" s="93"/>
      <c r="IN14" s="261"/>
      <c r="IO14" s="11"/>
      <c r="IP14" s="11"/>
      <c r="IQ14" s="331"/>
      <c r="IR14" s="454" t="s">
        <v>116</v>
      </c>
      <c r="IS14" s="10" t="s">
        <v>260</v>
      </c>
      <c r="IT14" s="10"/>
      <c r="IU14" s="10"/>
      <c r="IV14" s="10"/>
      <c r="IW14" s="10" t="s">
        <v>260</v>
      </c>
      <c r="IX14" s="266" t="s">
        <v>260</v>
      </c>
      <c r="IY14" s="11"/>
      <c r="IZ14" s="11"/>
      <c r="JA14" s="331"/>
      <c r="JB14" s="454" t="s">
        <v>116</v>
      </c>
      <c r="JC14" s="10" t="s">
        <v>218</v>
      </c>
      <c r="JD14" s="10" t="s">
        <v>218</v>
      </c>
      <c r="JE14" s="10" t="s">
        <v>218</v>
      </c>
      <c r="JF14" s="10"/>
      <c r="JG14" s="10" t="s">
        <v>218</v>
      </c>
      <c r="JH14" s="266" t="s">
        <v>218</v>
      </c>
      <c r="JI14" s="11"/>
      <c r="JJ14" s="11"/>
    </row>
    <row r="15" ht="15.75" customHeight="true" x14ac:dyDescent="0.25">
      <c r="A15" s="340"/>
      <c r="B15" s="12" t="s">
        <v>23</v>
      </c>
      <c r="C15" s="270"/>
      <c r="D15" s="270"/>
      <c r="E15" s="270"/>
      <c r="F15" s="271"/>
      <c r="G15" s="272"/>
      <c r="H15" s="273"/>
      <c r="I15" s="11"/>
      <c r="J15" s="11"/>
      <c r="K15" s="340"/>
      <c r="L15" s="12" t="s">
        <v>23</v>
      </c>
      <c r="M15" s="270"/>
      <c r="N15" s="270"/>
      <c r="O15" s="270"/>
      <c r="P15" s="271"/>
      <c r="Q15" s="272"/>
      <c r="R15" s="273"/>
      <c r="S15" s="11"/>
      <c r="T15" s="11"/>
      <c r="U15" s="340"/>
      <c r="V15" s="12" t="s">
        <v>23</v>
      </c>
      <c r="W15" s="270"/>
      <c r="X15" s="270"/>
      <c r="Y15" s="270"/>
      <c r="Z15" s="271"/>
      <c r="AA15" s="272"/>
      <c r="AB15" s="273"/>
      <c r="AC15" s="11"/>
      <c r="AD15" s="11"/>
      <c r="AE15" s="340"/>
      <c r="AF15" s="12" t="s">
        <v>23</v>
      </c>
      <c r="AG15" s="270"/>
      <c r="AH15" s="270"/>
      <c r="AI15" s="270"/>
      <c r="AJ15" s="271"/>
      <c r="AK15" s="272"/>
      <c r="AL15" s="273"/>
      <c r="AM15" s="11"/>
      <c r="AN15" s="11"/>
      <c r="AO15" s="340"/>
      <c r="AP15" s="12" t="s">
        <v>23</v>
      </c>
      <c r="AQ15" s="270"/>
      <c r="AR15" s="270"/>
      <c r="AS15" s="270"/>
      <c r="AT15" s="271"/>
      <c r="AU15" s="272"/>
      <c r="AV15" s="273"/>
      <c r="AW15" s="11"/>
      <c r="AX15" s="11"/>
      <c r="AY15" s="340"/>
      <c r="AZ15" s="12" t="s">
        <v>23</v>
      </c>
      <c r="BA15" s="270"/>
      <c r="BB15" s="270"/>
      <c r="BC15" s="270"/>
      <c r="BD15" s="271"/>
      <c r="BE15" s="272"/>
      <c r="BF15" s="273"/>
      <c r="BG15" s="11"/>
      <c r="BH15" s="11"/>
      <c r="BI15" s="340"/>
      <c r="BJ15" s="12" t="s">
        <v>23</v>
      </c>
      <c r="BK15" s="270"/>
      <c r="BL15" s="270"/>
      <c r="BM15" s="270"/>
      <c r="BN15" s="271"/>
      <c r="BO15" s="272"/>
      <c r="BP15" s="273"/>
      <c r="BQ15" s="11"/>
      <c r="BR15" s="11"/>
      <c r="BS15" s="340"/>
      <c r="BT15" s="12" t="s">
        <v>23</v>
      </c>
      <c r="BU15" s="270"/>
      <c r="BV15" s="270"/>
      <c r="BW15" s="270"/>
      <c r="BX15" s="271"/>
      <c r="BY15" s="272"/>
      <c r="BZ15" s="273"/>
      <c r="CA15" s="11"/>
      <c r="CB15" s="11"/>
      <c r="CC15" s="340"/>
      <c r="CD15" s="12" t="s">
        <v>23</v>
      </c>
      <c r="CE15" s="270"/>
      <c r="CF15" s="270"/>
      <c r="CG15" s="270"/>
      <c r="CH15" s="271"/>
      <c r="CI15" s="272"/>
      <c r="CJ15" s="273"/>
      <c r="CK15" s="11"/>
      <c r="CL15" s="11"/>
      <c r="CM15" s="340"/>
      <c r="CN15" s="12" t="s">
        <v>23</v>
      </c>
      <c r="CO15" s="270"/>
      <c r="CP15" s="270"/>
      <c r="CQ15" s="270"/>
      <c r="CR15" s="271"/>
      <c r="CS15" s="272"/>
      <c r="CT15" s="273"/>
      <c r="CU15" s="11"/>
      <c r="CV15" s="11"/>
      <c r="CW15" s="340"/>
      <c r="CX15" s="12" t="s">
        <v>23</v>
      </c>
      <c r="CY15" s="270"/>
      <c r="CZ15" s="270"/>
      <c r="DA15" s="270"/>
      <c r="DB15" s="271"/>
      <c r="DC15" s="272"/>
      <c r="DD15" s="273"/>
      <c r="DE15" s="11"/>
      <c r="DF15" s="11"/>
      <c r="DG15" s="340"/>
      <c r="DH15" s="12" t="s">
        <v>23</v>
      </c>
      <c r="DI15" s="270"/>
      <c r="DJ15" s="270"/>
      <c r="DK15" s="270"/>
      <c r="DL15" s="271"/>
      <c r="DM15" s="272"/>
      <c r="DN15" s="273"/>
      <c r="DO15" s="11"/>
      <c r="DP15" s="11"/>
      <c r="DQ15" s="340"/>
      <c r="DR15" s="12" t="s">
        <v>23</v>
      </c>
      <c r="DS15" s="270"/>
      <c r="DT15" s="270"/>
      <c r="DU15" s="270"/>
      <c r="DV15" s="271"/>
      <c r="DW15" s="272"/>
      <c r="DX15" s="273"/>
      <c r="DY15" s="11"/>
      <c r="DZ15" s="11"/>
      <c r="EA15" s="340"/>
      <c r="EB15" s="12" t="s">
        <v>23</v>
      </c>
      <c r="EC15" s="270"/>
      <c r="ED15" s="270"/>
      <c r="EE15" s="270"/>
      <c r="EF15" s="271"/>
      <c r="EG15" s="272"/>
      <c r="EH15" s="273"/>
      <c r="EI15" s="11"/>
      <c r="EJ15" s="11"/>
      <c r="EK15" s="340"/>
      <c r="EL15" s="12" t="s">
        <v>23</v>
      </c>
      <c r="EM15" s="270"/>
      <c r="EN15" s="270"/>
      <c r="EO15" s="270"/>
      <c r="EP15" s="271"/>
      <c r="EQ15" s="272"/>
      <c r="ER15" s="273"/>
      <c r="ES15" s="11"/>
      <c r="ET15" s="11"/>
      <c r="EU15" s="340"/>
      <c r="EV15" s="12" t="s">
        <v>23</v>
      </c>
      <c r="EW15" s="270"/>
      <c r="EX15" s="270"/>
      <c r="EY15" s="270"/>
      <c r="EZ15" s="271"/>
      <c r="FA15" s="272"/>
      <c r="FB15" s="273"/>
      <c r="FC15" s="11"/>
      <c r="FD15" s="11"/>
      <c r="FE15" s="340"/>
      <c r="FF15" s="12" t="s">
        <v>23</v>
      </c>
      <c r="FG15" s="270"/>
      <c r="FH15" s="270"/>
      <c r="FI15" s="270"/>
      <c r="FJ15" s="271"/>
      <c r="FK15" s="272"/>
      <c r="FL15" s="273"/>
      <c r="FM15" s="11"/>
      <c r="FN15" s="11"/>
      <c r="FO15" s="340"/>
      <c r="FP15" s="12" t="s">
        <v>23</v>
      </c>
      <c r="FQ15" s="270"/>
      <c r="FR15" s="270"/>
      <c r="FS15" s="270"/>
      <c r="FT15" s="271"/>
      <c r="FU15" s="272"/>
      <c r="FV15" s="273"/>
      <c r="FW15" s="11"/>
      <c r="FX15" s="11"/>
      <c r="FY15" s="340"/>
      <c r="FZ15" s="12" t="s">
        <v>23</v>
      </c>
      <c r="GA15" s="270"/>
      <c r="GB15" s="270"/>
      <c r="GC15" s="270"/>
      <c r="GD15" s="271"/>
      <c r="GE15" s="272"/>
      <c r="GF15" s="273"/>
      <c r="GG15" s="11"/>
      <c r="GH15" s="11"/>
      <c r="GI15" s="340"/>
      <c r="GJ15" s="12" t="s">
        <v>23</v>
      </c>
      <c r="GK15" s="274"/>
      <c r="GL15" s="274"/>
      <c r="GM15" s="274"/>
      <c r="GN15" s="274"/>
      <c r="GO15" s="274"/>
      <c r="GP15" s="273"/>
      <c r="GQ15" s="11"/>
      <c r="GR15" s="11"/>
      <c r="GS15" s="340"/>
      <c r="GT15" s="12" t="s">
        <v>23</v>
      </c>
      <c r="GU15" s="274"/>
      <c r="GV15" s="274"/>
      <c r="GW15" s="274"/>
      <c r="GX15" s="274"/>
      <c r="GY15" s="274"/>
      <c r="GZ15" s="273"/>
      <c r="HA15" s="11"/>
      <c r="HB15" s="11"/>
      <c r="HC15" s="340"/>
      <c r="HD15" s="12" t="s">
        <v>23</v>
      </c>
      <c r="HE15" s="270"/>
      <c r="HF15" s="270"/>
      <c r="HG15" s="270"/>
      <c r="HH15" s="271"/>
      <c r="HI15" s="272"/>
      <c r="HJ15" s="273"/>
      <c r="HK15" s="11"/>
      <c r="HL15" s="11"/>
      <c r="HM15" s="340"/>
      <c r="HN15" s="12" t="s">
        <v>23</v>
      </c>
      <c r="HO15" s="270"/>
      <c r="HP15" s="270"/>
      <c r="HQ15" s="270"/>
      <c r="HR15" s="271"/>
      <c r="HS15" s="272"/>
      <c r="HT15" s="273"/>
      <c r="HU15" s="11"/>
      <c r="HV15" s="11"/>
      <c r="HW15" s="340"/>
      <c r="HX15" s="12" t="s">
        <v>23</v>
      </c>
      <c r="HY15" s="270"/>
      <c r="HZ15" s="270"/>
      <c r="IA15" s="270"/>
      <c r="IB15" s="271"/>
      <c r="IC15" s="272"/>
      <c r="ID15" s="273"/>
      <c r="IE15" s="11"/>
      <c r="IF15" s="11"/>
      <c r="IG15" s="340"/>
      <c r="IH15" s="12" t="s">
        <v>23</v>
      </c>
      <c r="II15" s="270"/>
      <c r="IJ15" s="270"/>
      <c r="IK15" s="270"/>
      <c r="IL15" s="271"/>
      <c r="IM15" s="272"/>
      <c r="IN15" s="273"/>
      <c r="IO15" s="11"/>
      <c r="IP15" s="11"/>
      <c r="IQ15" s="340"/>
      <c r="IR15" s="12" t="s">
        <v>23</v>
      </c>
      <c r="IS15" s="270"/>
      <c r="IT15" s="270"/>
      <c r="IU15" s="270"/>
      <c r="IV15" s="271"/>
      <c r="IW15" s="272"/>
      <c r="IX15" s="273"/>
      <c r="IY15" s="11"/>
      <c r="IZ15" s="11"/>
      <c r="JA15" s="340"/>
      <c r="JB15" s="12" t="s">
        <v>23</v>
      </c>
      <c r="JC15" s="270"/>
      <c r="JD15" s="270"/>
      <c r="JE15" s="270"/>
      <c r="JF15" s="271"/>
      <c r="JG15" s="272"/>
      <c r="JH15" s="273"/>
      <c r="JI15" s="11"/>
      <c r="JJ15" s="11"/>
    </row>
    <row r="16" ht="15.75" customHeight="true" thickBot="true" x14ac:dyDescent="0.3">
      <c r="A16" s="332"/>
      <c r="B16" s="174" t="s">
        <v>20</v>
      </c>
      <c r="C16" s="31"/>
      <c r="D16" s="31"/>
      <c r="E16" s="31"/>
      <c r="F16" s="31"/>
      <c r="G16" s="31"/>
      <c r="H16" s="32"/>
      <c r="I16" s="27"/>
      <c r="J16" s="27"/>
      <c r="K16" s="332"/>
      <c r="L16" s="174" t="s">
        <v>20</v>
      </c>
      <c r="M16" s="151"/>
      <c r="N16" s="151"/>
      <c r="O16" s="151"/>
      <c r="P16" s="151"/>
      <c r="Q16" s="151"/>
      <c r="R16" s="32"/>
      <c r="S16" s="27"/>
      <c r="T16" s="27"/>
      <c r="U16" s="332"/>
      <c r="V16" s="174" t="s">
        <v>20</v>
      </c>
      <c r="W16" s="151"/>
      <c r="X16" s="151"/>
      <c r="Y16" s="151"/>
      <c r="Z16" s="151"/>
      <c r="AA16" s="151"/>
      <c r="AB16" s="32"/>
      <c r="AC16" s="27"/>
      <c r="AD16" s="27"/>
      <c r="AE16" s="332"/>
      <c r="AF16" s="174" t="s">
        <v>20</v>
      </c>
      <c r="AG16" s="151"/>
      <c r="AH16" s="151"/>
      <c r="AI16" s="151"/>
      <c r="AJ16" s="151"/>
      <c r="AK16" s="151"/>
      <c r="AL16" s="32"/>
      <c r="AM16" s="27"/>
      <c r="AN16" s="27"/>
      <c r="AO16" s="332"/>
      <c r="AP16" s="174" t="s">
        <v>20</v>
      </c>
      <c r="AQ16" s="151"/>
      <c r="AR16" s="151"/>
      <c r="AS16" s="151"/>
      <c r="AT16" s="151"/>
      <c r="AU16" s="151"/>
      <c r="AV16" s="32"/>
      <c r="AW16" s="27"/>
      <c r="AX16" s="27"/>
      <c r="AY16" s="332"/>
      <c r="AZ16" s="174" t="s">
        <v>20</v>
      </c>
      <c r="BA16" s="151"/>
      <c r="BB16" s="151"/>
      <c r="BC16" s="151"/>
      <c r="BD16" s="151"/>
      <c r="BE16" s="151"/>
      <c r="BF16" s="32"/>
      <c r="BG16" s="27"/>
      <c r="BH16" s="27"/>
      <c r="BI16" s="332"/>
      <c r="BJ16" s="174" t="s">
        <v>20</v>
      </c>
      <c r="BK16" s="151"/>
      <c r="BL16" s="151"/>
      <c r="BM16" s="151"/>
      <c r="BN16" s="151"/>
      <c r="BO16" s="151"/>
      <c r="BP16" s="32"/>
      <c r="BQ16" s="27"/>
      <c r="BR16" s="27"/>
      <c r="BS16" s="332"/>
      <c r="BT16" s="174" t="s">
        <v>20</v>
      </c>
      <c r="BU16" s="151"/>
      <c r="BV16" s="151"/>
      <c r="BW16" s="151"/>
      <c r="BX16" s="151"/>
      <c r="BY16" s="151"/>
      <c r="BZ16" s="32"/>
      <c r="CA16" s="27"/>
      <c r="CB16" s="27"/>
      <c r="CC16" s="332"/>
      <c r="CD16" s="174" t="s">
        <v>20</v>
      </c>
      <c r="CE16" s="151"/>
      <c r="CF16" s="151"/>
      <c r="CG16" s="151"/>
      <c r="CH16" s="151"/>
      <c r="CI16" s="151"/>
      <c r="CJ16" s="32"/>
      <c r="CK16" s="27"/>
      <c r="CL16" s="27"/>
      <c r="CM16" s="332"/>
      <c r="CN16" s="174" t="s">
        <v>20</v>
      </c>
      <c r="CO16" s="151"/>
      <c r="CP16" s="151"/>
      <c r="CQ16" s="151"/>
      <c r="CR16" s="151"/>
      <c r="CS16" s="151"/>
      <c r="CT16" s="32"/>
      <c r="CU16" s="27"/>
      <c r="CV16" s="27"/>
      <c r="CW16" s="332"/>
      <c r="CX16" s="174" t="s">
        <v>20</v>
      </c>
      <c r="CY16" s="151"/>
      <c r="CZ16" s="151"/>
      <c r="DA16" s="151"/>
      <c r="DB16" s="151"/>
      <c r="DC16" s="151"/>
      <c r="DD16" s="32"/>
      <c r="DE16" s="27"/>
      <c r="DF16" s="27"/>
      <c r="DG16" s="332"/>
      <c r="DH16" s="174" t="s">
        <v>20</v>
      </c>
      <c r="DI16" s="151"/>
      <c r="DJ16" s="151"/>
      <c r="DK16" s="151"/>
      <c r="DL16" s="151"/>
      <c r="DM16" s="151"/>
      <c r="DN16" s="32"/>
      <c r="DO16" s="27"/>
      <c r="DP16" s="27"/>
      <c r="DQ16" s="332"/>
      <c r="DR16" s="174" t="s">
        <v>20</v>
      </c>
      <c r="DS16" s="151"/>
      <c r="DT16" s="151"/>
      <c r="DU16" s="151"/>
      <c r="DV16" s="151"/>
      <c r="DW16" s="151"/>
      <c r="DX16" s="32"/>
      <c r="DY16" s="27"/>
      <c r="DZ16" s="27"/>
      <c r="EA16" s="332"/>
      <c r="EB16" s="174" t="s">
        <v>20</v>
      </c>
      <c r="EC16" s="151"/>
      <c r="ED16" s="151"/>
      <c r="EE16" s="151"/>
      <c r="EF16" s="151"/>
      <c r="EG16" s="151"/>
      <c r="EH16" s="32"/>
      <c r="EI16" s="27"/>
      <c r="EJ16" s="27"/>
      <c r="EK16" s="332"/>
      <c r="EL16" s="174" t="s">
        <v>20</v>
      </c>
      <c r="EM16" s="151"/>
      <c r="EN16" s="151"/>
      <c r="EO16" s="151"/>
      <c r="EP16" s="151"/>
      <c r="EQ16" s="151"/>
      <c r="ER16" s="32"/>
      <c r="ES16" s="27"/>
      <c r="ET16" s="27"/>
      <c r="EU16" s="332"/>
      <c r="EV16" s="174" t="s">
        <v>20</v>
      </c>
      <c r="EW16" s="151"/>
      <c r="EX16" s="151"/>
      <c r="EY16" s="151"/>
      <c r="EZ16" s="151"/>
      <c r="FA16" s="151"/>
      <c r="FB16" s="32"/>
      <c r="FC16" s="27"/>
      <c r="FD16" s="27"/>
      <c r="FE16" s="332"/>
      <c r="FF16" s="174" t="s">
        <v>20</v>
      </c>
      <c r="FG16" s="151"/>
      <c r="FH16" s="151"/>
      <c r="FI16" s="151"/>
      <c r="FJ16" s="151"/>
      <c r="FK16" s="151"/>
      <c r="FL16" s="32"/>
      <c r="FM16" s="27"/>
      <c r="FN16" s="27"/>
      <c r="FO16" s="332"/>
      <c r="FP16" s="174" t="s">
        <v>20</v>
      </c>
      <c r="FQ16" s="151"/>
      <c r="FR16" s="151"/>
      <c r="FS16" s="151"/>
      <c r="FT16" s="151"/>
      <c r="FU16" s="151"/>
      <c r="FV16" s="32"/>
      <c r="FW16" s="27"/>
      <c r="FX16" s="27"/>
      <c r="FY16" s="332"/>
      <c r="FZ16" s="174" t="s">
        <v>20</v>
      </c>
      <c r="GA16" s="151"/>
      <c r="GB16" s="151"/>
      <c r="GC16" s="151"/>
      <c r="GD16" s="151"/>
      <c r="GE16" s="151">
        <v>1431702</v>
      </c>
      <c r="GF16" s="32">
        <v>228914</v>
      </c>
      <c r="GG16" s="27"/>
      <c r="GH16" s="27"/>
      <c r="GI16" s="332"/>
      <c r="GJ16" s="174" t="s">
        <v>20</v>
      </c>
      <c r="GK16" s="151"/>
      <c r="GL16" s="151"/>
      <c r="GM16" s="151"/>
      <c r="GN16" s="151"/>
      <c r="GO16" s="151"/>
      <c r="GP16" s="32"/>
      <c r="GQ16" s="27"/>
      <c r="GR16" s="27"/>
      <c r="GS16" s="332"/>
      <c r="GT16" s="174" t="s">
        <v>20</v>
      </c>
      <c r="GU16" s="151">
        <v>1518160</v>
      </c>
      <c r="GV16" s="151"/>
      <c r="GW16" s="151"/>
      <c r="GX16" s="151"/>
      <c r="GY16" s="151">
        <v>1448712</v>
      </c>
      <c r="GZ16" s="32">
        <v>237111</v>
      </c>
      <c r="HA16" s="27"/>
      <c r="HB16" s="27"/>
      <c r="HC16" s="332"/>
      <c r="HD16" s="174" t="s">
        <v>20</v>
      </c>
      <c r="HE16" s="151"/>
      <c r="HF16" s="151"/>
      <c r="HG16" s="151"/>
      <c r="HH16" s="151"/>
      <c r="HI16" s="151"/>
      <c r="HJ16" s="32"/>
      <c r="HK16" s="27"/>
      <c r="HL16" s="27"/>
      <c r="HM16" s="332"/>
      <c r="HN16" s="174" t="s">
        <v>20</v>
      </c>
      <c r="HO16" s="151">
        <v>1516892</v>
      </c>
      <c r="HP16" s="151"/>
      <c r="HQ16" s="151"/>
      <c r="HR16" s="151"/>
      <c r="HS16" s="151">
        <v>1445807</v>
      </c>
      <c r="HT16" s="32">
        <v>244653</v>
      </c>
      <c r="HU16" s="27"/>
      <c r="HV16" s="27"/>
      <c r="HW16" s="332"/>
      <c r="HX16" s="174" t="s">
        <v>20</v>
      </c>
      <c r="HY16" s="151"/>
      <c r="HZ16" s="151"/>
      <c r="IA16" s="151"/>
      <c r="IB16" s="151"/>
      <c r="IC16" s="151"/>
      <c r="ID16" s="32"/>
      <c r="IE16" s="27"/>
      <c r="IF16" s="27"/>
      <c r="IG16" s="332"/>
      <c r="IH16" s="174" t="s">
        <v>20</v>
      </c>
      <c r="II16" s="31">
        <v>1522346</v>
      </c>
      <c r="IJ16" s="31">
        <v>211840</v>
      </c>
      <c r="IK16" s="31">
        <v>1237222</v>
      </c>
      <c r="IL16" s="31"/>
      <c r="IM16" s="31">
        <v>1449078</v>
      </c>
      <c r="IN16" s="32">
        <v>252176</v>
      </c>
      <c r="IO16" s="27"/>
      <c r="IP16" s="27"/>
      <c r="IQ16" s="332"/>
      <c r="IR16" s="174" t="s">
        <v>20</v>
      </c>
      <c r="IS16" s="31"/>
      <c r="IT16" s="31"/>
      <c r="IU16" s="31"/>
      <c r="IV16" s="31"/>
      <c r="IW16" s="31"/>
      <c r="IX16" s="32"/>
      <c r="IY16" s="27"/>
      <c r="IZ16" s="27"/>
      <c r="JA16" s="332"/>
      <c r="JB16" s="174" t="s">
        <v>20</v>
      </c>
      <c r="JC16" s="31">
        <v>268080</v>
      </c>
      <c r="JD16" s="31">
        <v>22507</v>
      </c>
      <c r="JE16" s="31">
        <v>245532</v>
      </c>
      <c r="JF16" s="31"/>
      <c r="JG16" s="31">
        <v>236203</v>
      </c>
      <c r="JH16" s="32">
        <v>31841</v>
      </c>
      <c r="JI16" s="27"/>
      <c r="JJ16" s="27"/>
    </row>
    <row r="17" s="3" customFormat="true" x14ac:dyDescent="0.25">
      <c r="A17" s="333"/>
      <c r="K17" s="333"/>
      <c r="U17" s="333"/>
      <c r="AE17" s="333"/>
      <c r="AO17" s="333"/>
      <c r="AY17" s="333"/>
      <c r="BI17" s="333"/>
      <c r="BJ17" s="333"/>
      <c r="BK17" s="333"/>
      <c r="BL17" s="333"/>
      <c r="BM17" s="333"/>
      <c r="BN17" s="333"/>
      <c r="BO17" s="333"/>
      <c r="BP17" s="333"/>
      <c r="BS17" s="333"/>
      <c r="CC17" s="333"/>
      <c r="CM17" s="333"/>
      <c r="CW17" s="333"/>
      <c r="DG17" s="333"/>
      <c r="DQ17" s="333"/>
      <c r="EA17" s="333"/>
      <c r="EK17" s="333"/>
      <c r="EU17" s="333"/>
      <c r="FE17" s="333"/>
      <c r="FO17" s="333"/>
      <c r="FY17" s="333"/>
      <c r="GI17" s="333"/>
      <c r="GS17" s="333"/>
      <c r="HC17" s="333"/>
      <c r="HM17" s="333"/>
      <c r="HW17" s="333"/>
      <c r="IG17" s="333"/>
    </row>
    <row r="18" s="3" customFormat="true" x14ac:dyDescent="0.25">
      <c r="A18" s="333"/>
      <c r="K18" s="333"/>
      <c r="U18" s="333"/>
      <c r="AE18" s="333"/>
      <c r="AO18" s="333"/>
      <c r="AY18" s="333"/>
      <c r="BI18" s="333"/>
      <c r="BJ18" s="333"/>
      <c r="BK18" s="333"/>
      <c r="BL18" s="333"/>
      <c r="BM18" s="333"/>
      <c r="BN18" s="333"/>
      <c r="BO18" s="333"/>
      <c r="BP18" s="333"/>
      <c r="BS18" s="333"/>
      <c r="CC18" s="333"/>
      <c r="CM18" s="333"/>
      <c r="CW18" s="333"/>
      <c r="DG18" s="333"/>
      <c r="DQ18" s="333"/>
      <c r="EA18" s="333"/>
      <c r="EK18" s="333"/>
      <c r="EU18" s="333"/>
      <c r="FE18" s="333"/>
      <c r="FO18" s="333"/>
      <c r="FY18" s="333"/>
      <c r="GI18" s="333"/>
      <c r="GS18" s="333"/>
      <c r="HC18" s="333"/>
      <c r="HM18" s="333"/>
      <c r="HW18" s="333"/>
      <c r="IG18" s="333"/>
    </row>
    <row r="19" s="3" customFormat="true" x14ac:dyDescent="0.25">
      <c r="A19" s="333"/>
      <c r="K19" s="333"/>
      <c r="U19" s="333"/>
      <c r="AE19" s="333"/>
      <c r="AO19" s="333"/>
      <c r="AY19" s="333"/>
      <c r="BI19" s="333"/>
      <c r="BJ19" s="333"/>
      <c r="BK19" s="333"/>
      <c r="BL19" s="333"/>
      <c r="BM19" s="333"/>
      <c r="BN19" s="333"/>
      <c r="BO19" s="333"/>
      <c r="BP19" s="333"/>
      <c r="BS19" s="333"/>
      <c r="CC19" s="333"/>
      <c r="CM19" s="333"/>
      <c r="CW19" s="333"/>
      <c r="DG19" s="333"/>
      <c r="DQ19" s="333"/>
      <c r="EA19" s="333"/>
      <c r="EK19" s="333"/>
      <c r="EU19" s="333"/>
      <c r="FE19" s="333"/>
      <c r="FO19" s="333"/>
      <c r="FY19" s="333"/>
      <c r="GI19" s="333"/>
      <c r="GS19" s="333"/>
      <c r="HC19" s="333"/>
      <c r="HM19" s="333"/>
      <c r="HW19" s="333"/>
      <c r="IG19" s="333"/>
    </row>
    <row r="20" s="3" customFormat="true" x14ac:dyDescent="0.25">
      <c r="A20" s="333"/>
      <c r="K20" s="333"/>
      <c r="U20" s="333"/>
      <c r="AE20" s="333"/>
      <c r="AO20" s="333"/>
      <c r="AY20" s="333"/>
      <c r="BI20" s="333"/>
      <c r="BJ20" s="333"/>
      <c r="BK20" s="333"/>
      <c r="BL20" s="333"/>
      <c r="BM20" s="333"/>
      <c r="BN20" s="333"/>
      <c r="BO20" s="333"/>
      <c r="BP20" s="333"/>
      <c r="BS20" s="333"/>
      <c r="CC20" s="333"/>
      <c r="CM20" s="333"/>
      <c r="CW20" s="333"/>
      <c r="DG20" s="333"/>
      <c r="DQ20" s="333"/>
      <c r="EA20" s="333"/>
      <c r="EK20" s="333"/>
      <c r="EU20" s="333"/>
      <c r="FE20" s="333"/>
      <c r="FO20" s="333"/>
      <c r="FY20" s="333"/>
      <c r="GI20" s="333"/>
      <c r="GS20" s="333"/>
      <c r="HC20" s="333"/>
      <c r="HM20" s="333"/>
      <c r="HW20" s="333"/>
      <c r="IG20" s="333"/>
    </row>
    <row r="21" s="3" customFormat="true" x14ac:dyDescent="0.25">
      <c r="A21" s="333"/>
      <c r="K21" s="333"/>
      <c r="U21" s="333"/>
      <c r="AE21" s="333"/>
      <c r="AO21" s="333"/>
      <c r="AY21" s="333"/>
      <c r="BI21" s="333"/>
      <c r="BJ21" s="333"/>
      <c r="BK21" s="333"/>
      <c r="BL21" s="333"/>
      <c r="BM21" s="333"/>
      <c r="BN21" s="333"/>
      <c r="BO21" s="333"/>
      <c r="BP21" s="333"/>
      <c r="BS21" s="333"/>
      <c r="CC21" s="333"/>
      <c r="CM21" s="333"/>
      <c r="CW21" s="333"/>
      <c r="DG21" s="333"/>
      <c r="DQ21" s="333"/>
      <c r="EA21" s="333"/>
      <c r="EK21" s="333"/>
      <c r="EU21" s="333"/>
      <c r="FE21" s="333"/>
      <c r="FO21" s="333"/>
      <c r="FY21" s="333"/>
      <c r="GI21" s="333"/>
      <c r="GS21" s="333"/>
      <c r="HC21" s="333"/>
      <c r="HM21" s="333"/>
      <c r="HW21" s="333"/>
      <c r="IG21" s="333"/>
    </row>
    <row r="22" s="3" customFormat="true" x14ac:dyDescent="0.25">
      <c r="A22" s="333"/>
      <c r="K22" s="333"/>
      <c r="U22" s="333"/>
      <c r="AE22" s="333"/>
      <c r="AO22" s="333"/>
      <c r="AY22" s="333"/>
      <c r="BI22" s="333"/>
      <c r="BJ22" s="333"/>
      <c r="BK22" s="333"/>
      <c r="BL22" s="333"/>
      <c r="BM22" s="333"/>
      <c r="BN22" s="333"/>
      <c r="BO22" s="333"/>
      <c r="BP22" s="333"/>
      <c r="BS22" s="333"/>
      <c r="CC22" s="333"/>
      <c r="CM22" s="333"/>
      <c r="CW22" s="333"/>
      <c r="DG22" s="333"/>
      <c r="DQ22" s="333"/>
      <c r="EA22" s="333"/>
      <c r="EK22" s="333"/>
      <c r="EU22" s="333"/>
      <c r="FE22" s="333"/>
      <c r="FO22" s="333"/>
      <c r="FY22" s="333"/>
      <c r="GI22" s="333"/>
      <c r="GS22" s="333"/>
      <c r="HC22" s="333"/>
      <c r="HM22" s="333"/>
      <c r="HW22" s="333"/>
      <c r="IG22" s="333"/>
    </row>
    <row r="23" s="3" customFormat="true" x14ac:dyDescent="0.25">
      <c r="A23" s="333"/>
      <c r="K23" s="333"/>
      <c r="U23" s="333"/>
      <c r="AE23" s="333"/>
      <c r="AO23" s="333"/>
      <c r="AY23" s="333"/>
      <c r="BI23" s="333"/>
      <c r="BJ23" s="333"/>
      <c r="BK23" s="333"/>
      <c r="BL23" s="333"/>
      <c r="BM23" s="333"/>
      <c r="BN23" s="333"/>
      <c r="BO23" s="333"/>
      <c r="BP23" s="333"/>
      <c r="BS23" s="333"/>
      <c r="CC23" s="333"/>
      <c r="CM23" s="333"/>
      <c r="CW23" s="333"/>
      <c r="DG23" s="333"/>
      <c r="DQ23" s="333"/>
      <c r="EA23" s="333"/>
      <c r="EK23" s="333"/>
      <c r="EU23" s="333"/>
      <c r="FE23" s="333"/>
      <c r="FO23" s="333"/>
      <c r="FY23" s="333"/>
      <c r="GI23" s="333"/>
      <c r="GS23" s="333"/>
      <c r="HC23" s="333"/>
      <c r="HM23" s="333"/>
      <c r="HW23" s="333"/>
      <c r="IG23" s="333"/>
    </row>
    <row r="24" s="3" customFormat="true" x14ac:dyDescent="0.25">
      <c r="A24" s="333"/>
      <c r="K24" s="333"/>
      <c r="U24" s="333"/>
      <c r="AE24" s="333"/>
      <c r="AO24" s="333"/>
      <c r="AY24" s="333"/>
      <c r="BI24" s="333"/>
      <c r="BJ24" s="333"/>
      <c r="BK24" s="333"/>
      <c r="BL24" s="333"/>
      <c r="BM24" s="333"/>
      <c r="BN24" s="333"/>
      <c r="BO24" s="333"/>
      <c r="BP24" s="333"/>
      <c r="BS24" s="333"/>
      <c r="CC24" s="333"/>
      <c r="CM24" s="333"/>
      <c r="CW24" s="333"/>
      <c r="DG24" s="333"/>
      <c r="DQ24" s="333"/>
      <c r="EA24" s="333"/>
      <c r="EK24" s="333"/>
      <c r="EU24" s="333"/>
      <c r="FE24" s="333"/>
      <c r="FO24" s="333"/>
      <c r="FY24" s="333"/>
      <c r="GI24" s="333"/>
      <c r="GS24" s="333"/>
      <c r="HC24" s="333"/>
      <c r="HM24" s="333"/>
      <c r="HW24" s="333"/>
      <c r="IG24" s="333"/>
    </row>
    <row r="25" s="3" customFormat="true" x14ac:dyDescent="0.25">
      <c r="A25" s="333"/>
      <c r="K25" s="333"/>
      <c r="U25" s="333"/>
      <c r="AE25" s="333"/>
      <c r="AO25" s="333"/>
      <c r="AY25" s="333"/>
      <c r="BI25" s="333"/>
      <c r="BJ25" s="333"/>
      <c r="BK25" s="333"/>
      <c r="BL25" s="333"/>
      <c r="BM25" s="333"/>
      <c r="BN25" s="333"/>
      <c r="BO25" s="333"/>
      <c r="BP25" s="333"/>
      <c r="BS25" s="333"/>
      <c r="CC25" s="333"/>
      <c r="CM25" s="333"/>
      <c r="CW25" s="333"/>
      <c r="DG25" s="333"/>
      <c r="DQ25" s="333"/>
      <c r="EA25" s="333"/>
      <c r="EK25" s="333"/>
      <c r="EU25" s="333"/>
      <c r="FE25" s="333"/>
      <c r="FO25" s="333"/>
      <c r="FY25" s="333"/>
      <c r="GI25" s="333"/>
      <c r="GS25" s="333"/>
      <c r="HC25" s="333"/>
      <c r="HM25" s="333"/>
      <c r="HW25" s="333"/>
      <c r="IG25" s="333"/>
    </row>
    <row r="26" s="3" customFormat="true" x14ac:dyDescent="0.25">
      <c r="A26" s="333"/>
      <c r="K26" s="333"/>
      <c r="U26" s="333"/>
      <c r="AE26" s="333"/>
      <c r="AO26" s="333"/>
      <c r="AY26" s="333"/>
      <c r="BI26" s="333"/>
      <c r="BJ26" s="333"/>
      <c r="BK26" s="333"/>
      <c r="BL26" s="333"/>
      <c r="BM26" s="333"/>
      <c r="BN26" s="333"/>
      <c r="BO26" s="333"/>
      <c r="BP26" s="333"/>
      <c r="BS26" s="333"/>
      <c r="CC26" s="333"/>
      <c r="CM26" s="333"/>
      <c r="CW26" s="333"/>
      <c r="DG26" s="333"/>
      <c r="DQ26" s="333"/>
      <c r="EA26" s="333"/>
      <c r="EK26" s="333"/>
      <c r="EU26" s="333"/>
      <c r="FE26" s="333"/>
      <c r="FO26" s="333"/>
      <c r="FY26" s="333"/>
      <c r="GI26" s="333"/>
      <c r="GS26" s="333"/>
      <c r="HC26" s="333"/>
      <c r="HM26" s="333"/>
      <c r="HW26" s="333"/>
      <c r="IG26" s="333"/>
    </row>
    <row r="27" s="3" customFormat="true" x14ac:dyDescent="0.25">
      <c r="A27" s="333"/>
      <c r="K27" s="333"/>
      <c r="U27" s="333"/>
      <c r="AE27" s="333"/>
      <c r="AO27" s="333"/>
      <c r="AY27" s="333"/>
      <c r="BI27" s="333"/>
      <c r="BJ27" s="333"/>
      <c r="BK27" s="333"/>
      <c r="BL27" s="333"/>
      <c r="BM27" s="333"/>
      <c r="BN27" s="333"/>
      <c r="BO27" s="333"/>
      <c r="BP27" s="333"/>
      <c r="BS27" s="333"/>
      <c r="CC27" s="333"/>
      <c r="CM27" s="333"/>
      <c r="CW27" s="333"/>
      <c r="DG27" s="333"/>
      <c r="DQ27" s="333"/>
      <c r="EA27" s="333"/>
      <c r="EK27" s="333"/>
      <c r="EU27" s="333"/>
      <c r="FE27" s="333"/>
      <c r="FO27" s="333"/>
      <c r="FY27" s="333"/>
      <c r="GI27" s="333"/>
      <c r="GS27" s="333"/>
      <c r="HC27" s="333"/>
      <c r="HM27" s="333"/>
      <c r="HW27" s="333"/>
      <c r="IG27" s="333"/>
    </row>
    <row r="28" s="3" customFormat="true" x14ac:dyDescent="0.25">
      <c r="A28" s="333"/>
      <c r="K28" s="333"/>
      <c r="U28" s="333"/>
      <c r="AE28" s="333"/>
      <c r="AO28" s="333"/>
      <c r="AY28" s="333"/>
      <c r="BI28" s="333"/>
      <c r="BJ28" s="333"/>
      <c r="BK28" s="333"/>
      <c r="BL28" s="333"/>
      <c r="BM28" s="333"/>
      <c r="BN28" s="333"/>
      <c r="BO28" s="333"/>
      <c r="BP28" s="333"/>
      <c r="BS28" s="333"/>
      <c r="CC28" s="333"/>
      <c r="CM28" s="333"/>
      <c r="CW28" s="333"/>
      <c r="DG28" s="333"/>
      <c r="DQ28" s="333"/>
      <c r="EA28" s="333"/>
      <c r="EK28" s="333"/>
      <c r="EU28" s="333"/>
      <c r="FE28" s="333"/>
      <c r="FO28" s="333"/>
      <c r="FY28" s="333"/>
      <c r="GI28" s="333"/>
      <c r="GS28" s="333"/>
      <c r="HC28" s="333"/>
      <c r="HM28" s="333"/>
      <c r="HW28" s="333"/>
      <c r="IG28" s="333"/>
    </row>
    <row r="29" s="3" customFormat="true" x14ac:dyDescent="0.25">
      <c r="A29" s="333"/>
      <c r="K29" s="333"/>
      <c r="U29" s="333"/>
      <c r="AE29" s="333"/>
      <c r="AO29" s="333"/>
      <c r="AY29" s="333"/>
      <c r="BI29" s="333"/>
      <c r="BJ29" s="333"/>
      <c r="BK29" s="333"/>
      <c r="BL29" s="333"/>
      <c r="BM29" s="333"/>
      <c r="BN29" s="333"/>
      <c r="BO29" s="333"/>
      <c r="BP29" s="333"/>
      <c r="BS29" s="333"/>
      <c r="CC29" s="333"/>
      <c r="CM29" s="333"/>
      <c r="CW29" s="333"/>
      <c r="DG29" s="333"/>
      <c r="DQ29" s="333"/>
      <c r="EA29" s="333"/>
      <c r="EK29" s="333"/>
      <c r="EU29" s="333"/>
      <c r="FE29" s="333"/>
      <c r="FO29" s="333"/>
      <c r="FY29" s="333"/>
      <c r="GI29" s="333"/>
      <c r="GS29" s="333"/>
      <c r="HC29" s="333"/>
      <c r="HM29" s="333"/>
      <c r="HW29" s="333"/>
      <c r="IG29" s="333"/>
    </row>
    <row r="30" s="3" customFormat="true" x14ac:dyDescent="0.25">
      <c r="A30" s="333"/>
      <c r="K30" s="333"/>
      <c r="U30" s="333"/>
      <c r="AE30" s="333"/>
      <c r="AO30" s="333"/>
      <c r="AY30" s="333"/>
      <c r="BI30" s="333"/>
      <c r="BJ30" s="333"/>
      <c r="BK30" s="333"/>
      <c r="BL30" s="333"/>
      <c r="BM30" s="333"/>
      <c r="BN30" s="333"/>
      <c r="BO30" s="333"/>
      <c r="BP30" s="333"/>
      <c r="BS30" s="333"/>
      <c r="CC30" s="333"/>
      <c r="CM30" s="333"/>
      <c r="CW30" s="333"/>
      <c r="DG30" s="333"/>
      <c r="DQ30" s="333"/>
      <c r="EA30" s="333"/>
      <c r="EK30" s="333"/>
      <c r="EU30" s="333"/>
      <c r="FE30" s="333"/>
      <c r="FO30" s="333"/>
      <c r="FY30" s="333"/>
      <c r="GI30" s="333"/>
      <c r="GS30" s="333"/>
      <c r="HC30" s="333"/>
      <c r="HM30" s="333"/>
      <c r="HW30" s="333"/>
      <c r="IG30" s="333"/>
    </row>
    <row r="31" s="3" customFormat="true" x14ac:dyDescent="0.25">
      <c r="A31" s="333"/>
      <c r="K31" s="333"/>
      <c r="U31" s="333"/>
      <c r="AE31" s="333"/>
      <c r="AO31" s="333"/>
      <c r="AY31" s="333"/>
      <c r="BI31" s="333"/>
      <c r="BJ31" s="333"/>
      <c r="BK31" s="333"/>
      <c r="BL31" s="333"/>
      <c r="BM31" s="333"/>
      <c r="BN31" s="333"/>
      <c r="BO31" s="333"/>
      <c r="BP31" s="333"/>
      <c r="BS31" s="333"/>
      <c r="CC31" s="333"/>
      <c r="CM31" s="333"/>
      <c r="CW31" s="333"/>
      <c r="DG31" s="333"/>
      <c r="DQ31" s="333"/>
      <c r="EA31" s="333"/>
      <c r="EK31" s="333"/>
      <c r="EU31" s="333"/>
      <c r="FE31" s="333"/>
      <c r="FO31" s="333"/>
      <c r="FY31" s="333"/>
      <c r="GI31" s="333"/>
      <c r="GS31" s="333"/>
      <c r="HC31" s="333"/>
      <c r="HM31" s="333"/>
      <c r="HW31" s="333"/>
      <c r="IG31" s="333"/>
    </row>
    <row r="32" s="3" customFormat="true" x14ac:dyDescent="0.25">
      <c r="A32" s="333"/>
      <c r="K32" s="333"/>
      <c r="U32" s="333"/>
      <c r="AE32" s="333"/>
      <c r="AO32" s="333"/>
      <c r="AY32" s="333"/>
      <c r="BI32" s="333"/>
      <c r="BJ32" s="333"/>
      <c r="BK32" s="333"/>
      <c r="BL32" s="333"/>
      <c r="BM32" s="333"/>
      <c r="BN32" s="333"/>
      <c r="BO32" s="333"/>
      <c r="BP32" s="333"/>
      <c r="BS32" s="333"/>
      <c r="CC32" s="333"/>
      <c r="CM32" s="333"/>
      <c r="CW32" s="333"/>
      <c r="DG32" s="333"/>
      <c r="DQ32" s="333"/>
      <c r="EA32" s="333"/>
      <c r="EK32" s="333"/>
      <c r="EU32" s="333"/>
      <c r="FE32" s="333"/>
      <c r="FO32" s="333"/>
      <c r="FY32" s="333"/>
      <c r="GI32" s="333"/>
      <c r="GS32" s="333"/>
      <c r="HC32" s="333"/>
      <c r="HM32" s="333"/>
      <c r="HW32" s="333"/>
      <c r="IG32" s="333"/>
    </row>
    <row r="33" s="3" customFormat="true" x14ac:dyDescent="0.25">
      <c r="A33" s="333"/>
      <c r="K33" s="333"/>
      <c r="U33" s="333"/>
      <c r="AE33" s="333"/>
      <c r="AO33" s="333"/>
      <c r="AY33" s="333"/>
      <c r="BI33" s="333"/>
      <c r="BJ33" s="333"/>
      <c r="BK33" s="333"/>
      <c r="BL33" s="333"/>
      <c r="BM33" s="333"/>
      <c r="BN33" s="333"/>
      <c r="BO33" s="333"/>
      <c r="BP33" s="333"/>
      <c r="BS33" s="333"/>
      <c r="CC33" s="333"/>
      <c r="CM33" s="333"/>
      <c r="CW33" s="333"/>
      <c r="DG33" s="333"/>
      <c r="DQ33" s="333"/>
      <c r="EA33" s="333"/>
      <c r="EK33" s="333"/>
      <c r="EU33" s="333"/>
      <c r="FE33" s="333"/>
      <c r="FO33" s="333"/>
      <c r="FY33" s="333"/>
      <c r="GI33" s="333"/>
      <c r="GS33" s="333"/>
      <c r="HC33" s="333"/>
      <c r="HM33" s="333"/>
      <c r="HW33" s="333"/>
      <c r="IG33" s="333"/>
    </row>
    <row r="34" s="3" customFormat="true" x14ac:dyDescent="0.25">
      <c r="A34" s="333"/>
      <c r="K34" s="333"/>
      <c r="U34" s="333"/>
      <c r="AE34" s="333"/>
      <c r="AO34" s="333"/>
      <c r="AY34" s="333"/>
      <c r="BI34" s="333"/>
      <c r="BJ34" s="333"/>
      <c r="BK34" s="333"/>
      <c r="BL34" s="333"/>
      <c r="BM34" s="333"/>
      <c r="BN34" s="333"/>
      <c r="BO34" s="333"/>
      <c r="BP34" s="333"/>
      <c r="BS34" s="333"/>
      <c r="CC34" s="333"/>
      <c r="CM34" s="333"/>
      <c r="CW34" s="333"/>
      <c r="DG34" s="333"/>
      <c r="DQ34" s="333"/>
      <c r="EA34" s="333"/>
      <c r="EK34" s="333"/>
      <c r="EU34" s="333"/>
      <c r="FE34" s="333"/>
      <c r="FO34" s="333"/>
      <c r="FY34" s="333"/>
      <c r="GI34" s="333"/>
      <c r="GS34" s="333"/>
      <c r="HC34" s="333"/>
      <c r="HM34" s="333"/>
      <c r="HW34" s="333"/>
      <c r="IG34" s="333"/>
    </row>
    <row r="35" s="3" customFormat="true" x14ac:dyDescent="0.25">
      <c r="A35" s="333"/>
      <c r="K35" s="333"/>
      <c r="U35" s="333"/>
      <c r="AE35" s="333"/>
      <c r="AO35" s="333"/>
      <c r="AY35" s="333"/>
      <c r="BI35" s="333"/>
      <c r="BJ35" s="333"/>
      <c r="BK35" s="333"/>
      <c r="BL35" s="333"/>
      <c r="BM35" s="333"/>
      <c r="BN35" s="333"/>
      <c r="BO35" s="333"/>
      <c r="BP35" s="333"/>
      <c r="BS35" s="333"/>
      <c r="CC35" s="333"/>
      <c r="CM35" s="333"/>
      <c r="CW35" s="333"/>
      <c r="DG35" s="333"/>
      <c r="DQ35" s="333"/>
      <c r="EA35" s="333"/>
      <c r="EK35" s="333"/>
      <c r="EU35" s="333"/>
      <c r="FE35" s="333"/>
      <c r="FO35" s="333"/>
      <c r="FY35" s="333"/>
      <c r="GI35" s="333"/>
      <c r="GS35" s="333"/>
      <c r="HC35" s="333"/>
      <c r="HM35" s="333"/>
      <c r="HW35" s="333"/>
      <c r="IG35" s="333"/>
    </row>
    <row r="36" s="3" customFormat="true" x14ac:dyDescent="0.25">
      <c r="A36" s="333"/>
      <c r="K36" s="333"/>
      <c r="U36" s="333"/>
      <c r="AE36" s="333"/>
      <c r="AO36" s="333"/>
      <c r="AY36" s="333"/>
      <c r="BI36" s="333"/>
      <c r="BJ36" s="333"/>
      <c r="BK36" s="333"/>
      <c r="BL36" s="333"/>
      <c r="BM36" s="333"/>
      <c r="BN36" s="333"/>
      <c r="BO36" s="333"/>
      <c r="BP36" s="333"/>
      <c r="BS36" s="333"/>
      <c r="CC36" s="333"/>
      <c r="CM36" s="333"/>
      <c r="CW36" s="333"/>
      <c r="DG36" s="333"/>
      <c r="DQ36" s="333"/>
      <c r="EA36" s="333"/>
      <c r="EK36" s="333"/>
      <c r="EU36" s="333"/>
      <c r="FE36" s="333"/>
      <c r="FO36" s="333"/>
      <c r="FY36" s="333"/>
      <c r="GI36" s="333"/>
      <c r="GS36" s="333"/>
      <c r="HC36" s="333"/>
      <c r="HM36" s="333"/>
      <c r="HW36" s="333"/>
      <c r="IG36" s="333"/>
    </row>
    <row r="37" s="3" customFormat="true" x14ac:dyDescent="0.25">
      <c r="A37" s="333"/>
      <c r="K37" s="333"/>
      <c r="U37" s="333"/>
      <c r="AE37" s="333"/>
      <c r="AO37" s="333"/>
      <c r="AY37" s="333"/>
      <c r="BI37" s="333"/>
      <c r="BJ37" s="333"/>
      <c r="BK37" s="333"/>
      <c r="BL37" s="333"/>
      <c r="BM37" s="333"/>
      <c r="BN37" s="333"/>
      <c r="BO37" s="333"/>
      <c r="BP37" s="333"/>
      <c r="BS37" s="333"/>
      <c r="CC37" s="333"/>
      <c r="CM37" s="333"/>
      <c r="CW37" s="333"/>
      <c r="DG37" s="333"/>
      <c r="DQ37" s="333"/>
      <c r="EA37" s="333"/>
      <c r="EK37" s="333"/>
      <c r="EU37" s="333"/>
      <c r="FE37" s="333"/>
      <c r="FO37" s="333"/>
      <c r="FY37" s="333"/>
      <c r="GI37" s="333"/>
      <c r="GS37" s="333"/>
      <c r="HC37" s="333"/>
      <c r="HM37" s="333"/>
      <c r="HW37" s="333"/>
      <c r="IG37" s="333"/>
    </row>
    <row r="38" s="3" customFormat="true" x14ac:dyDescent="0.25">
      <c r="A38" s="333"/>
      <c r="K38" s="333"/>
      <c r="U38" s="333"/>
      <c r="AE38" s="333"/>
      <c r="AO38" s="333"/>
      <c r="AY38" s="333"/>
      <c r="BI38" s="333"/>
      <c r="BJ38" s="333"/>
      <c r="BK38" s="333"/>
      <c r="BL38" s="333"/>
      <c r="BM38" s="333"/>
      <c r="BN38" s="333"/>
      <c r="BO38" s="333"/>
      <c r="BP38" s="333"/>
      <c r="BS38" s="333"/>
      <c r="CC38" s="333"/>
      <c r="CM38" s="333"/>
      <c r="CW38" s="333"/>
      <c r="DG38" s="333"/>
      <c r="DQ38" s="333"/>
      <c r="EA38" s="333"/>
      <c r="EK38" s="333"/>
      <c r="EU38" s="333"/>
      <c r="FE38" s="333"/>
      <c r="FO38" s="333"/>
      <c r="FY38" s="333"/>
      <c r="GI38" s="333"/>
      <c r="GS38" s="333"/>
      <c r="HC38" s="333"/>
      <c r="HM38" s="333"/>
      <c r="HW38" s="333"/>
      <c r="IG38" s="333"/>
    </row>
    <row r="39" s="3" customFormat="true" x14ac:dyDescent="0.25">
      <c r="A39" s="333"/>
      <c r="K39" s="333"/>
      <c r="U39" s="333"/>
      <c r="AE39" s="333"/>
      <c r="AO39" s="333"/>
      <c r="AY39" s="333"/>
      <c r="BI39" s="333"/>
      <c r="BJ39" s="333"/>
      <c r="BK39" s="333"/>
      <c r="BL39" s="333"/>
      <c r="BM39" s="333"/>
      <c r="BN39" s="333"/>
      <c r="BO39" s="333"/>
      <c r="BP39" s="333"/>
      <c r="BS39" s="333"/>
      <c r="CC39" s="333"/>
      <c r="CM39" s="333"/>
      <c r="CW39" s="333"/>
      <c r="DG39" s="333"/>
      <c r="DQ39" s="333"/>
      <c r="EA39" s="333"/>
      <c r="EK39" s="333"/>
      <c r="EU39" s="333"/>
      <c r="FE39" s="333"/>
      <c r="FO39" s="333"/>
      <c r="FY39" s="333"/>
      <c r="GI39" s="333"/>
      <c r="GS39" s="333"/>
      <c r="HC39" s="333"/>
      <c r="HM39" s="333"/>
      <c r="HW39" s="333"/>
      <c r="IG39" s="333"/>
    </row>
    <row r="40" s="3" customFormat="true" x14ac:dyDescent="0.25">
      <c r="A40" s="333"/>
      <c r="K40" s="333"/>
      <c r="U40" s="333"/>
      <c r="AE40" s="333"/>
      <c r="AO40" s="333"/>
      <c r="AY40" s="333"/>
      <c r="BI40" s="333"/>
      <c r="BJ40" s="333"/>
      <c r="BK40" s="333"/>
      <c r="BL40" s="333"/>
      <c r="BM40" s="333"/>
      <c r="BN40" s="333"/>
      <c r="BO40" s="333"/>
      <c r="BP40" s="333"/>
      <c r="BS40" s="333"/>
      <c r="CC40" s="333"/>
      <c r="CM40" s="333"/>
      <c r="CW40" s="333"/>
      <c r="DG40" s="333"/>
      <c r="DQ40" s="333"/>
      <c r="EA40" s="333"/>
      <c r="EK40" s="333"/>
      <c r="EU40" s="333"/>
      <c r="FE40" s="333"/>
      <c r="FO40" s="333"/>
      <c r="FY40" s="333"/>
      <c r="GI40" s="333"/>
      <c r="GS40" s="333"/>
      <c r="HC40" s="333"/>
      <c r="HM40" s="333"/>
      <c r="HW40" s="333"/>
      <c r="IG40" s="333"/>
    </row>
    <row r="41" s="3" customFormat="true" x14ac:dyDescent="0.25">
      <c r="A41" s="333"/>
      <c r="K41" s="333"/>
      <c r="U41" s="333"/>
      <c r="AE41" s="333"/>
      <c r="AO41" s="333"/>
      <c r="AY41" s="333"/>
      <c r="BI41" s="333"/>
      <c r="BJ41" s="333"/>
      <c r="BK41" s="333"/>
      <c r="BL41" s="333"/>
      <c r="BM41" s="333"/>
      <c r="BN41" s="333"/>
      <c r="BO41" s="333"/>
      <c r="BP41" s="333"/>
      <c r="BS41" s="333"/>
      <c r="CC41" s="333"/>
      <c r="CM41" s="333"/>
      <c r="CW41" s="333"/>
      <c r="DG41" s="333"/>
      <c r="DQ41" s="333"/>
      <c r="EA41" s="333"/>
      <c r="EK41" s="333"/>
      <c r="EU41" s="333"/>
      <c r="FE41" s="333"/>
      <c r="FO41" s="333"/>
      <c r="FY41" s="333"/>
      <c r="GI41" s="333"/>
      <c r="GS41" s="333"/>
      <c r="HC41" s="333"/>
      <c r="HM41" s="333"/>
      <c r="HW41" s="333"/>
      <c r="IG41" s="333"/>
    </row>
    <row r="42" s="3" customFormat="true" x14ac:dyDescent="0.25">
      <c r="A42" s="333"/>
      <c r="K42" s="333"/>
      <c r="U42" s="333"/>
      <c r="AE42" s="333"/>
      <c r="AO42" s="333"/>
      <c r="AY42" s="333"/>
      <c r="BI42" s="333"/>
      <c r="BJ42" s="333"/>
      <c r="BK42" s="333"/>
      <c r="BL42" s="333"/>
      <c r="BM42" s="333"/>
      <c r="BN42" s="333"/>
      <c r="BO42" s="333"/>
      <c r="BP42" s="333"/>
      <c r="BS42" s="333"/>
      <c r="CC42" s="333"/>
      <c r="CM42" s="333"/>
      <c r="CW42" s="333"/>
      <c r="DG42" s="333"/>
      <c r="DQ42" s="333"/>
      <c r="EA42" s="333"/>
      <c r="EK42" s="333"/>
      <c r="EU42" s="333"/>
      <c r="FE42" s="333"/>
      <c r="FO42" s="333"/>
      <c r="FY42" s="333"/>
      <c r="GI42" s="333"/>
      <c r="GS42" s="333"/>
      <c r="HC42" s="333"/>
      <c r="HM42" s="333"/>
      <c r="HW42" s="333"/>
      <c r="IG42" s="333"/>
    </row>
    <row r="43" s="3" customFormat="true" x14ac:dyDescent="0.25">
      <c r="A43" s="333"/>
      <c r="K43" s="333"/>
      <c r="U43" s="333"/>
      <c r="AE43" s="333"/>
      <c r="AO43" s="333"/>
      <c r="AY43" s="333"/>
      <c r="BI43" s="333"/>
      <c r="BJ43" s="333"/>
      <c r="BK43" s="333"/>
      <c r="BL43" s="333"/>
      <c r="BM43" s="333"/>
      <c r="BN43" s="333"/>
      <c r="BO43" s="333"/>
      <c r="BP43" s="333"/>
      <c r="BS43" s="333"/>
      <c r="CC43" s="333"/>
      <c r="CM43" s="333"/>
      <c r="CW43" s="333"/>
      <c r="DG43" s="333"/>
      <c r="DQ43" s="333"/>
      <c r="EA43" s="333"/>
      <c r="EK43" s="333"/>
      <c r="EU43" s="333"/>
      <c r="FE43" s="333"/>
      <c r="FO43" s="333"/>
      <c r="FY43" s="333"/>
      <c r="GI43" s="333"/>
      <c r="GS43" s="333"/>
      <c r="HC43" s="333"/>
      <c r="HM43" s="333"/>
      <c r="HW43" s="333"/>
      <c r="IG43" s="333"/>
    </row>
    <row r="44" s="3" customFormat="true" x14ac:dyDescent="0.25">
      <c r="A44" s="333"/>
      <c r="K44" s="333"/>
      <c r="U44" s="333"/>
      <c r="AE44" s="333"/>
      <c r="AO44" s="333"/>
      <c r="AY44" s="333"/>
      <c r="BI44" s="333"/>
      <c r="BJ44" s="333"/>
      <c r="BK44" s="333"/>
      <c r="BL44" s="333"/>
      <c r="BM44" s="333"/>
      <c r="BN44" s="333"/>
      <c r="BO44" s="333"/>
      <c r="BP44" s="333"/>
      <c r="BS44" s="333"/>
      <c r="CC44" s="333"/>
      <c r="CM44" s="333"/>
      <c r="CW44" s="333"/>
      <c r="DG44" s="333"/>
      <c r="DQ44" s="333"/>
      <c r="EA44" s="333"/>
      <c r="EK44" s="333"/>
      <c r="EU44" s="333"/>
      <c r="FE44" s="333"/>
      <c r="FO44" s="333"/>
      <c r="FY44" s="333"/>
      <c r="GI44" s="333"/>
      <c r="GS44" s="333"/>
      <c r="HC44" s="333"/>
      <c r="HM44" s="333"/>
      <c r="HW44" s="333"/>
      <c r="IG44" s="333"/>
    </row>
    <row r="45" s="3" customFormat="true" x14ac:dyDescent="0.25">
      <c r="A45" s="333"/>
      <c r="K45" s="333"/>
      <c r="U45" s="333"/>
      <c r="AE45" s="333"/>
      <c r="AO45" s="333"/>
      <c r="AY45" s="333"/>
      <c r="BI45" s="333"/>
      <c r="BJ45" s="333"/>
      <c r="BK45" s="333"/>
      <c r="BL45" s="333"/>
      <c r="BM45" s="333"/>
      <c r="BN45" s="333"/>
      <c r="BO45" s="333"/>
      <c r="BP45" s="333"/>
      <c r="BS45" s="333"/>
      <c r="CC45" s="333"/>
      <c r="CM45" s="333"/>
      <c r="CW45" s="333"/>
      <c r="DG45" s="333"/>
      <c r="DQ45" s="333"/>
      <c r="EA45" s="333"/>
      <c r="EK45" s="333"/>
      <c r="EU45" s="333"/>
      <c r="FE45" s="333"/>
      <c r="FO45" s="333"/>
      <c r="FY45" s="333"/>
      <c r="GI45" s="333"/>
      <c r="GS45" s="333"/>
      <c r="HC45" s="333"/>
      <c r="HM45" s="333"/>
      <c r="HW45" s="333"/>
      <c r="IG45" s="333"/>
    </row>
    <row r="46" s="3" customFormat="true" x14ac:dyDescent="0.25">
      <c r="A46" s="333"/>
      <c r="K46" s="333"/>
      <c r="U46" s="333"/>
      <c r="AE46" s="333"/>
      <c r="AO46" s="333"/>
      <c r="AY46" s="333"/>
      <c r="BI46" s="333"/>
      <c r="BJ46" s="333"/>
      <c r="BK46" s="333"/>
      <c r="BL46" s="333"/>
      <c r="BM46" s="333"/>
      <c r="BN46" s="333"/>
      <c r="BO46" s="333"/>
      <c r="BP46" s="333"/>
      <c r="BS46" s="333"/>
      <c r="CC46" s="333"/>
      <c r="CM46" s="333"/>
      <c r="CW46" s="333"/>
      <c r="DG46" s="333"/>
      <c r="DQ46" s="333"/>
      <c r="EA46" s="333"/>
      <c r="EK46" s="333"/>
      <c r="EU46" s="333"/>
      <c r="FE46" s="333"/>
      <c r="FO46" s="333"/>
      <c r="FY46" s="333"/>
      <c r="GI46" s="333"/>
      <c r="GS46" s="333"/>
      <c r="HC46" s="333"/>
      <c r="HM46" s="333"/>
      <c r="HW46" s="333"/>
      <c r="IG46" s="333"/>
    </row>
    <row r="47" s="3" customFormat="true" x14ac:dyDescent="0.25">
      <c r="A47" s="333"/>
      <c r="K47" s="333"/>
      <c r="U47" s="333"/>
      <c r="AE47" s="333"/>
      <c r="AO47" s="333"/>
      <c r="AY47" s="333"/>
      <c r="BI47" s="333"/>
      <c r="BJ47" s="333"/>
      <c r="BK47" s="333"/>
      <c r="BL47" s="333"/>
      <c r="BM47" s="333"/>
      <c r="BN47" s="333"/>
      <c r="BO47" s="333"/>
      <c r="BP47" s="333"/>
      <c r="BS47" s="333"/>
      <c r="CC47" s="333"/>
      <c r="CM47" s="333"/>
      <c r="CW47" s="333"/>
      <c r="DG47" s="333"/>
      <c r="DQ47" s="333"/>
      <c r="EA47" s="333"/>
      <c r="EK47" s="333"/>
      <c r="EU47" s="333"/>
      <c r="FE47" s="333"/>
      <c r="FO47" s="333"/>
      <c r="FY47" s="333"/>
      <c r="GI47" s="333"/>
      <c r="GS47" s="333"/>
      <c r="HC47" s="333"/>
      <c r="HM47" s="333"/>
      <c r="HW47" s="333"/>
      <c r="IG47" s="333"/>
    </row>
    <row r="48" s="3" customFormat="true" x14ac:dyDescent="0.25">
      <c r="A48" s="333"/>
      <c r="K48" s="333"/>
      <c r="U48" s="333"/>
      <c r="AE48" s="333"/>
      <c r="AO48" s="333"/>
      <c r="AY48" s="333"/>
      <c r="BI48" s="333"/>
      <c r="BJ48" s="333"/>
      <c r="BK48" s="333"/>
      <c r="BL48" s="333"/>
      <c r="BM48" s="333"/>
      <c r="BN48" s="333"/>
      <c r="BO48" s="333"/>
      <c r="BP48" s="333"/>
      <c r="BS48" s="333"/>
      <c r="CC48" s="333"/>
      <c r="CM48" s="333"/>
      <c r="CW48" s="333"/>
      <c r="DG48" s="333"/>
      <c r="DQ48" s="333"/>
      <c r="EA48" s="333"/>
      <c r="EK48" s="333"/>
      <c r="EU48" s="333"/>
      <c r="FE48" s="333"/>
      <c r="FO48" s="333"/>
      <c r="FY48" s="333"/>
      <c r="GI48" s="333"/>
      <c r="GS48" s="333"/>
      <c r="HC48" s="333"/>
      <c r="HM48" s="333"/>
      <c r="HW48" s="333"/>
      <c r="IG48" s="333"/>
    </row>
    <row r="49" s="3" customFormat="true" x14ac:dyDescent="0.25">
      <c r="A49" s="333"/>
      <c r="K49" s="333"/>
      <c r="U49" s="333"/>
      <c r="AE49" s="333"/>
      <c r="AO49" s="333"/>
      <c r="AY49" s="333"/>
      <c r="BI49" s="333"/>
      <c r="BJ49" s="333"/>
      <c r="BK49" s="333"/>
      <c r="BL49" s="333"/>
      <c r="BM49" s="333"/>
      <c r="BN49" s="333"/>
      <c r="BO49" s="333"/>
      <c r="BP49" s="333"/>
      <c r="BS49" s="333"/>
      <c r="CC49" s="333"/>
      <c r="CM49" s="333"/>
      <c r="CW49" s="333"/>
      <c r="DG49" s="333"/>
      <c r="DQ49" s="333"/>
      <c r="EA49" s="333"/>
      <c r="EK49" s="333"/>
      <c r="EU49" s="333"/>
      <c r="FE49" s="333"/>
      <c r="FO49" s="333"/>
      <c r="FY49" s="333"/>
      <c r="GI49" s="333"/>
      <c r="GS49" s="333"/>
      <c r="HC49" s="333"/>
      <c r="HM49" s="333"/>
      <c r="HW49" s="333"/>
      <c r="IG49" s="333"/>
    </row>
    <row r="50" s="3" customFormat="true" x14ac:dyDescent="0.25">
      <c r="A50" s="333"/>
      <c r="K50" s="333"/>
      <c r="U50" s="333"/>
      <c r="AE50" s="333"/>
      <c r="AO50" s="333"/>
      <c r="AY50" s="333"/>
      <c r="BI50" s="333"/>
      <c r="BJ50" s="333"/>
      <c r="BK50" s="333"/>
      <c r="BL50" s="333"/>
      <c r="BM50" s="333"/>
      <c r="BN50" s="333"/>
      <c r="BO50" s="333"/>
      <c r="BP50" s="333"/>
      <c r="BS50" s="333"/>
      <c r="CC50" s="333"/>
      <c r="CM50" s="333"/>
      <c r="CW50" s="333"/>
      <c r="DG50" s="333"/>
      <c r="DQ50" s="333"/>
      <c r="EA50" s="333"/>
      <c r="EK50" s="333"/>
      <c r="EU50" s="333"/>
      <c r="FE50" s="333"/>
      <c r="FO50" s="333"/>
      <c r="FY50" s="333"/>
      <c r="GI50" s="333"/>
      <c r="GS50" s="333"/>
      <c r="HC50" s="333"/>
      <c r="HM50" s="333"/>
      <c r="HW50" s="333"/>
      <c r="IG50" s="333"/>
    </row>
    <row r="51" s="3" customFormat="true" x14ac:dyDescent="0.25">
      <c r="A51" s="333"/>
      <c r="K51" s="333"/>
      <c r="U51" s="333"/>
      <c r="AE51" s="333"/>
      <c r="AO51" s="333"/>
      <c r="AY51" s="333"/>
      <c r="BI51" s="333"/>
      <c r="BJ51" s="333"/>
      <c r="BK51" s="333"/>
      <c r="BL51" s="333"/>
      <c r="BM51" s="333"/>
      <c r="BN51" s="333"/>
      <c r="BO51" s="333"/>
      <c r="BP51" s="333"/>
      <c r="BS51" s="333"/>
      <c r="CC51" s="333"/>
      <c r="CM51" s="333"/>
      <c r="CW51" s="333"/>
      <c r="DG51" s="333"/>
      <c r="DQ51" s="333"/>
      <c r="EA51" s="333"/>
      <c r="EK51" s="333"/>
      <c r="EU51" s="333"/>
      <c r="FE51" s="333"/>
      <c r="FO51" s="333"/>
      <c r="FY51" s="333"/>
      <c r="GI51" s="333"/>
      <c r="GS51" s="333"/>
      <c r="HC51" s="333"/>
      <c r="HM51" s="333"/>
      <c r="HW51" s="333"/>
      <c r="IG51" s="333"/>
    </row>
    <row r="52" s="3" customFormat="true" x14ac:dyDescent="0.25">
      <c r="A52" s="333"/>
      <c r="K52" s="333"/>
      <c r="U52" s="333"/>
      <c r="AE52" s="333"/>
      <c r="AO52" s="333"/>
      <c r="AY52" s="333"/>
      <c r="BI52" s="333"/>
      <c r="BJ52" s="333"/>
      <c r="BK52" s="333"/>
      <c r="BL52" s="333"/>
      <c r="BM52" s="333"/>
      <c r="BN52" s="333"/>
      <c r="BO52" s="333"/>
      <c r="BP52" s="333"/>
      <c r="BS52" s="333"/>
      <c r="CC52" s="333"/>
      <c r="CM52" s="333"/>
      <c r="CW52" s="333"/>
      <c r="DG52" s="333"/>
      <c r="DQ52" s="333"/>
      <c r="EA52" s="333"/>
      <c r="EK52" s="333"/>
      <c r="EU52" s="333"/>
      <c r="FE52" s="333"/>
      <c r="FO52" s="333"/>
      <c r="FY52" s="333"/>
      <c r="GI52" s="333"/>
      <c r="GS52" s="333"/>
      <c r="HC52" s="333"/>
      <c r="HM52" s="333"/>
      <c r="HW52" s="333"/>
      <c r="IG52" s="333"/>
    </row>
    <row r="53" s="3" customFormat="true" x14ac:dyDescent="0.25">
      <c r="A53" s="333"/>
      <c r="K53" s="333"/>
      <c r="U53" s="333"/>
      <c r="AE53" s="333"/>
      <c r="AO53" s="333"/>
      <c r="AY53" s="333"/>
      <c r="BI53" s="333"/>
      <c r="BJ53" s="333"/>
      <c r="BK53" s="333"/>
      <c r="BL53" s="333"/>
      <c r="BM53" s="333"/>
      <c r="BN53" s="333"/>
      <c r="BO53" s="333"/>
      <c r="BP53" s="333"/>
      <c r="BS53" s="333"/>
      <c r="CC53" s="333"/>
      <c r="CM53" s="333"/>
      <c r="CW53" s="333"/>
      <c r="DG53" s="333"/>
      <c r="DQ53" s="333"/>
      <c r="EA53" s="333"/>
      <c r="EK53" s="333"/>
      <c r="EU53" s="333"/>
      <c r="FE53" s="333"/>
      <c r="FO53" s="333"/>
      <c r="FY53" s="333"/>
      <c r="GI53" s="333"/>
      <c r="GS53" s="333"/>
      <c r="HC53" s="333"/>
      <c r="HM53" s="333"/>
      <c r="HW53" s="333"/>
      <c r="IG53" s="333"/>
    </row>
    <row r="54" s="3" customFormat="true" x14ac:dyDescent="0.25">
      <c r="A54" s="333"/>
      <c r="K54" s="333"/>
      <c r="U54" s="333"/>
      <c r="AE54" s="333"/>
      <c r="AO54" s="333"/>
      <c r="AY54" s="333"/>
      <c r="BI54" s="333"/>
      <c r="BJ54" s="333"/>
      <c r="BK54" s="333"/>
      <c r="BL54" s="333"/>
      <c r="BM54" s="333"/>
      <c r="BN54" s="333"/>
      <c r="BO54" s="333"/>
      <c r="BP54" s="333"/>
      <c r="BS54" s="333"/>
      <c r="CC54" s="333"/>
      <c r="CM54" s="333"/>
      <c r="CW54" s="333"/>
      <c r="DG54" s="333"/>
      <c r="DQ54" s="333"/>
      <c r="EA54" s="333"/>
      <c r="EK54" s="333"/>
      <c r="EU54" s="333"/>
      <c r="FE54" s="333"/>
      <c r="FO54" s="333"/>
      <c r="FY54" s="333"/>
      <c r="GI54" s="333"/>
      <c r="GS54" s="333"/>
      <c r="HC54" s="333"/>
      <c r="HM54" s="333"/>
      <c r="HW54" s="333"/>
      <c r="IG54" s="333"/>
    </row>
    <row r="55" s="3" customFormat="true" x14ac:dyDescent="0.25">
      <c r="A55" s="333"/>
      <c r="K55" s="333"/>
      <c r="U55" s="333"/>
      <c r="AE55" s="333"/>
      <c r="AO55" s="333"/>
      <c r="AY55" s="333"/>
      <c r="BI55" s="333"/>
      <c r="BJ55" s="333"/>
      <c r="BK55" s="333"/>
      <c r="BL55" s="333"/>
      <c r="BM55" s="333"/>
      <c r="BN55" s="333"/>
      <c r="BO55" s="333"/>
      <c r="BP55" s="333"/>
      <c r="BS55" s="333"/>
      <c r="CC55" s="333"/>
      <c r="CM55" s="333"/>
      <c r="CW55" s="333"/>
      <c r="DG55" s="333"/>
      <c r="DQ55" s="333"/>
      <c r="EA55" s="333"/>
      <c r="EK55" s="333"/>
      <c r="EU55" s="333"/>
      <c r="FE55" s="333"/>
      <c r="FO55" s="333"/>
      <c r="FY55" s="333"/>
      <c r="GI55" s="333"/>
      <c r="GS55" s="333"/>
      <c r="HC55" s="333"/>
      <c r="HM55" s="333"/>
      <c r="HW55" s="333"/>
      <c r="IG55" s="333"/>
    </row>
    <row r="56" s="3" customFormat="true" x14ac:dyDescent="0.25">
      <c r="A56" s="333"/>
      <c r="K56" s="333"/>
      <c r="U56" s="333"/>
      <c r="AE56" s="333"/>
      <c r="AO56" s="333"/>
      <c r="AY56" s="333"/>
      <c r="BI56" s="333"/>
      <c r="BJ56" s="333"/>
      <c r="BK56" s="333"/>
      <c r="BL56" s="333"/>
      <c r="BM56" s="333"/>
      <c r="BN56" s="333"/>
      <c r="BO56" s="333"/>
      <c r="BP56" s="333"/>
      <c r="BS56" s="333"/>
      <c r="CC56" s="333"/>
      <c r="CM56" s="333"/>
      <c r="CW56" s="333"/>
      <c r="DG56" s="333"/>
      <c r="DQ56" s="333"/>
      <c r="EA56" s="333"/>
      <c r="EK56" s="333"/>
      <c r="EU56" s="333"/>
      <c r="FE56" s="333"/>
      <c r="FO56" s="333"/>
      <c r="FY56" s="333"/>
      <c r="GI56" s="333"/>
      <c r="GS56" s="333"/>
      <c r="HC56" s="333"/>
      <c r="HM56" s="333"/>
      <c r="HW56" s="333"/>
      <c r="IG56" s="333"/>
    </row>
    <row r="57" s="3" customFormat="true" x14ac:dyDescent="0.25">
      <c r="A57" s="333"/>
      <c r="K57" s="333"/>
      <c r="U57" s="333"/>
      <c r="AE57" s="333"/>
      <c r="AO57" s="333"/>
      <c r="AY57" s="333"/>
      <c r="BI57" s="333"/>
      <c r="BJ57" s="333"/>
      <c r="BK57" s="333"/>
      <c r="BL57" s="333"/>
      <c r="BM57" s="333"/>
      <c r="BN57" s="333"/>
      <c r="BO57" s="333"/>
      <c r="BP57" s="333"/>
      <c r="BS57" s="333"/>
      <c r="CC57" s="333"/>
      <c r="CM57" s="333"/>
      <c r="CW57" s="333"/>
      <c r="DG57" s="333"/>
      <c r="DQ57" s="333"/>
      <c r="EA57" s="333"/>
      <c r="EK57" s="333"/>
      <c r="EU57" s="333"/>
      <c r="FE57" s="333"/>
      <c r="FO57" s="333"/>
      <c r="FY57" s="333"/>
      <c r="GI57" s="333"/>
      <c r="GS57" s="333"/>
      <c r="HC57" s="333"/>
      <c r="HM57" s="333"/>
      <c r="HW57" s="333"/>
      <c r="IG57" s="333"/>
    </row>
    <row r="58" s="3" customFormat="true" x14ac:dyDescent="0.25">
      <c r="A58" s="333"/>
      <c r="K58" s="333"/>
      <c r="U58" s="333"/>
      <c r="AE58" s="333"/>
      <c r="AO58" s="333"/>
      <c r="AY58" s="333"/>
      <c r="BI58" s="333"/>
      <c r="BJ58" s="333"/>
      <c r="BK58" s="333"/>
      <c r="BL58" s="333"/>
      <c r="BM58" s="333"/>
      <c r="BN58" s="333"/>
      <c r="BO58" s="333"/>
      <c r="BP58" s="333"/>
      <c r="BS58" s="333"/>
      <c r="CC58" s="333"/>
      <c r="CM58" s="333"/>
      <c r="CW58" s="333"/>
      <c r="DG58" s="333"/>
      <c r="DQ58" s="333"/>
      <c r="EA58" s="333"/>
      <c r="EK58" s="333"/>
      <c r="EU58" s="333"/>
      <c r="FE58" s="333"/>
      <c r="FO58" s="333"/>
      <c r="FY58" s="333"/>
      <c r="GI58" s="333"/>
      <c r="GS58" s="333"/>
      <c r="HC58" s="333"/>
      <c r="HM58" s="333"/>
      <c r="HW58" s="333"/>
      <c r="IG58" s="333"/>
    </row>
    <row r="59" s="3" customFormat="true" x14ac:dyDescent="0.25">
      <c r="A59" s="333"/>
      <c r="K59" s="333"/>
      <c r="U59" s="333"/>
      <c r="AE59" s="333"/>
      <c r="AO59" s="333"/>
      <c r="AY59" s="333"/>
      <c r="BI59" s="333"/>
      <c r="BJ59" s="333"/>
      <c r="BK59" s="333"/>
      <c r="BL59" s="333"/>
      <c r="BM59" s="333"/>
      <c r="BN59" s="333"/>
      <c r="BO59" s="333"/>
      <c r="BP59" s="333"/>
      <c r="BS59" s="333"/>
      <c r="CC59" s="333"/>
      <c r="CM59" s="333"/>
      <c r="CW59" s="333"/>
      <c r="DG59" s="333"/>
      <c r="DQ59" s="333"/>
      <c r="EA59" s="333"/>
      <c r="EK59" s="333"/>
      <c r="EU59" s="333"/>
      <c r="FE59" s="333"/>
      <c r="FO59" s="333"/>
      <c r="FY59" s="333"/>
      <c r="GI59" s="333"/>
      <c r="GS59" s="333"/>
      <c r="HC59" s="333"/>
      <c r="HM59" s="333"/>
      <c r="HW59" s="333"/>
      <c r="IG59" s="333"/>
    </row>
    <row r="60" s="3" customFormat="true" x14ac:dyDescent="0.25">
      <c r="A60" s="333"/>
      <c r="K60" s="333"/>
      <c r="U60" s="333"/>
      <c r="AE60" s="333"/>
      <c r="AO60" s="333"/>
      <c r="AY60" s="333"/>
      <c r="BI60" s="333"/>
      <c r="BJ60" s="333"/>
      <c r="BK60" s="333"/>
      <c r="BL60" s="333"/>
      <c r="BM60" s="333"/>
      <c r="BN60" s="333"/>
      <c r="BO60" s="333"/>
      <c r="BP60" s="333"/>
      <c r="BS60" s="333"/>
      <c r="CC60" s="333"/>
      <c r="CM60" s="333"/>
      <c r="CW60" s="333"/>
      <c r="DG60" s="333"/>
      <c r="DQ60" s="333"/>
      <c r="EA60" s="333"/>
      <c r="EK60" s="333"/>
      <c r="EU60" s="333"/>
      <c r="FE60" s="333"/>
      <c r="FO60" s="333"/>
      <c r="FY60" s="333"/>
      <c r="GI60" s="333"/>
      <c r="GS60" s="333"/>
      <c r="HC60" s="333"/>
      <c r="HM60" s="333"/>
      <c r="HW60" s="333"/>
      <c r="IG60" s="333"/>
    </row>
    <row r="61" s="3" customFormat="true" x14ac:dyDescent="0.25">
      <c r="A61" s="333"/>
      <c r="K61" s="333"/>
      <c r="U61" s="333"/>
      <c r="AE61" s="333"/>
      <c r="AO61" s="333"/>
      <c r="AY61" s="333"/>
      <c r="BI61" s="333"/>
      <c r="BJ61" s="333"/>
      <c r="BK61" s="333"/>
      <c r="BL61" s="333"/>
      <c r="BM61" s="333"/>
      <c r="BN61" s="333"/>
      <c r="BO61" s="333"/>
      <c r="BP61" s="333"/>
      <c r="BS61" s="333"/>
      <c r="CC61" s="333"/>
      <c r="CM61" s="333"/>
      <c r="CW61" s="333"/>
      <c r="DG61" s="333"/>
      <c r="DQ61" s="333"/>
      <c r="EA61" s="333"/>
      <c r="EK61" s="333"/>
      <c r="EU61" s="333"/>
      <c r="FE61" s="333"/>
      <c r="FO61" s="333"/>
      <c r="FY61" s="333"/>
      <c r="GI61" s="333"/>
      <c r="GS61" s="333"/>
      <c r="HC61" s="333"/>
      <c r="HM61" s="333"/>
      <c r="HW61" s="333"/>
      <c r="IG61" s="333"/>
    </row>
    <row r="62" s="3" customFormat="true" x14ac:dyDescent="0.25">
      <c r="A62" s="333"/>
      <c r="K62" s="333"/>
      <c r="U62" s="333"/>
      <c r="AE62" s="333"/>
      <c r="AO62" s="333"/>
      <c r="AY62" s="333"/>
      <c r="BI62" s="333"/>
      <c r="BJ62" s="333"/>
      <c r="BK62" s="333"/>
      <c r="BL62" s="333"/>
      <c r="BM62" s="333"/>
      <c r="BN62" s="333"/>
      <c r="BO62" s="333"/>
      <c r="BP62" s="333"/>
      <c r="BS62" s="333"/>
      <c r="CC62" s="333"/>
      <c r="CM62" s="333"/>
      <c r="CW62" s="333"/>
      <c r="DG62" s="333"/>
      <c r="DQ62" s="333"/>
      <c r="EA62" s="333"/>
      <c r="EK62" s="333"/>
      <c r="EU62" s="333"/>
      <c r="FE62" s="333"/>
      <c r="FO62" s="333"/>
      <c r="FY62" s="333"/>
      <c r="GI62" s="333"/>
      <c r="GS62" s="333"/>
      <c r="HC62" s="333"/>
      <c r="HM62" s="333"/>
      <c r="HW62" s="333"/>
      <c r="IG62" s="333"/>
    </row>
    <row r="63" s="3" customFormat="true" x14ac:dyDescent="0.25">
      <c r="A63" s="333"/>
      <c r="K63" s="333"/>
      <c r="U63" s="333"/>
      <c r="AE63" s="333"/>
      <c r="AO63" s="333"/>
      <c r="AY63" s="333"/>
      <c r="BI63" s="333"/>
      <c r="BJ63" s="333"/>
      <c r="BK63" s="333"/>
      <c r="BL63" s="333"/>
      <c r="BM63" s="333"/>
      <c r="BN63" s="333"/>
      <c r="BO63" s="333"/>
      <c r="BP63" s="333"/>
      <c r="BS63" s="333"/>
      <c r="CC63" s="333"/>
      <c r="CM63" s="333"/>
      <c r="CW63" s="333"/>
      <c r="DG63" s="333"/>
      <c r="DQ63" s="333"/>
      <c r="EA63" s="333"/>
      <c r="EK63" s="333"/>
      <c r="EU63" s="333"/>
      <c r="FE63" s="333"/>
      <c r="FO63" s="333"/>
      <c r="FY63" s="333"/>
      <c r="GI63" s="333"/>
      <c r="GS63" s="333"/>
      <c r="HC63" s="333"/>
      <c r="HM63" s="333"/>
      <c r="HW63" s="333"/>
      <c r="IG63" s="333"/>
    </row>
    <row r="64" s="3" customFormat="true" x14ac:dyDescent="0.25">
      <c r="A64" s="333"/>
      <c r="K64" s="333"/>
      <c r="U64" s="333"/>
      <c r="AE64" s="333"/>
      <c r="AO64" s="333"/>
      <c r="AY64" s="333"/>
      <c r="BI64" s="333"/>
      <c r="BJ64" s="333"/>
      <c r="BK64" s="333"/>
      <c r="BL64" s="333"/>
      <c r="BM64" s="333"/>
      <c r="BN64" s="333"/>
      <c r="BO64" s="333"/>
      <c r="BP64" s="333"/>
      <c r="BS64" s="333"/>
      <c r="CC64" s="333"/>
      <c r="CM64" s="333"/>
      <c r="CW64" s="333"/>
      <c r="DG64" s="333"/>
      <c r="DQ64" s="333"/>
      <c r="EA64" s="333"/>
      <c r="EK64" s="333"/>
      <c r="EU64" s="333"/>
      <c r="FE64" s="333"/>
      <c r="FO64" s="333"/>
      <c r="FY64" s="333"/>
      <c r="GI64" s="333"/>
      <c r="GS64" s="333"/>
      <c r="HC64" s="333"/>
      <c r="HM64" s="333"/>
      <c r="HW64" s="333"/>
      <c r="IG64" s="333"/>
    </row>
    <row r="65" s="3" customFormat="true" x14ac:dyDescent="0.25">
      <c r="A65" s="333"/>
      <c r="K65" s="333"/>
      <c r="U65" s="333"/>
      <c r="AE65" s="333"/>
      <c r="AO65" s="333"/>
      <c r="AY65" s="333"/>
      <c r="BI65" s="333"/>
      <c r="BJ65" s="333"/>
      <c r="BK65" s="333"/>
      <c r="BL65" s="333"/>
      <c r="BM65" s="333"/>
      <c r="BN65" s="333"/>
      <c r="BO65" s="333"/>
      <c r="BP65" s="333"/>
      <c r="BS65" s="333"/>
      <c r="CC65" s="333"/>
      <c r="CM65" s="333"/>
      <c r="CW65" s="333"/>
      <c r="DG65" s="333"/>
      <c r="DQ65" s="333"/>
      <c r="EA65" s="333"/>
      <c r="EK65" s="333"/>
      <c r="EU65" s="333"/>
      <c r="FE65" s="333"/>
      <c r="FO65" s="333"/>
      <c r="FY65" s="333"/>
      <c r="GI65" s="333"/>
      <c r="GS65" s="333"/>
      <c r="HC65" s="333"/>
      <c r="HM65" s="333"/>
      <c r="HW65" s="333"/>
      <c r="IG65" s="333"/>
    </row>
    <row r="66" s="3" customFormat="true" x14ac:dyDescent="0.25">
      <c r="A66" s="333"/>
      <c r="K66" s="333"/>
      <c r="U66" s="333"/>
      <c r="AE66" s="333"/>
      <c r="AO66" s="333"/>
      <c r="AY66" s="333"/>
      <c r="BI66" s="333"/>
      <c r="BJ66" s="333"/>
      <c r="BK66" s="333"/>
      <c r="BL66" s="333"/>
      <c r="BM66" s="333"/>
      <c r="BN66" s="333"/>
      <c r="BO66" s="333"/>
      <c r="BP66" s="333"/>
      <c r="BS66" s="333"/>
      <c r="CC66" s="333"/>
      <c r="CM66" s="333"/>
      <c r="CW66" s="333"/>
      <c r="DG66" s="333"/>
      <c r="DQ66" s="333"/>
      <c r="EA66" s="333"/>
      <c r="EK66" s="333"/>
      <c r="EU66" s="333"/>
      <c r="FE66" s="333"/>
      <c r="FO66" s="333"/>
      <c r="FY66" s="333"/>
      <c r="GI66" s="333"/>
      <c r="GS66" s="333"/>
      <c r="HC66" s="333"/>
      <c r="HM66" s="333"/>
      <c r="HW66" s="333"/>
      <c r="IG66" s="333"/>
    </row>
    <row r="67" s="3" customFormat="true" x14ac:dyDescent="0.25">
      <c r="A67" s="333"/>
      <c r="K67" s="333"/>
      <c r="U67" s="333"/>
      <c r="AE67" s="333"/>
      <c r="AO67" s="333"/>
      <c r="AY67" s="333"/>
      <c r="BI67" s="333"/>
      <c r="BJ67" s="333"/>
      <c r="BK67" s="333"/>
      <c r="BL67" s="333"/>
      <c r="BM67" s="333"/>
      <c r="BN67" s="333"/>
      <c r="BO67" s="333"/>
      <c r="BP67" s="333"/>
      <c r="BS67" s="333"/>
      <c r="CC67" s="333"/>
      <c r="CM67" s="333"/>
      <c r="CW67" s="333"/>
      <c r="DG67" s="333"/>
      <c r="DQ67" s="333"/>
      <c r="EA67" s="333"/>
      <c r="EK67" s="333"/>
      <c r="EU67" s="333"/>
      <c r="FE67" s="333"/>
      <c r="FO67" s="333"/>
      <c r="FY67" s="333"/>
      <c r="GI67" s="333"/>
      <c r="GS67" s="333"/>
      <c r="HC67" s="333"/>
      <c r="HM67" s="333"/>
      <c r="HW67" s="333"/>
      <c r="IG67" s="333"/>
    </row>
    <row r="68" s="3" customFormat="true" x14ac:dyDescent="0.25">
      <c r="A68" s="333"/>
      <c r="K68" s="333"/>
      <c r="U68" s="333"/>
      <c r="AE68" s="333"/>
      <c r="AO68" s="333"/>
      <c r="AY68" s="333"/>
      <c r="BI68" s="333"/>
      <c r="BJ68" s="333"/>
      <c r="BK68" s="333"/>
      <c r="BL68" s="333"/>
      <c r="BM68" s="333"/>
      <c r="BN68" s="333"/>
      <c r="BO68" s="333"/>
      <c r="BP68" s="333"/>
      <c r="BS68" s="333"/>
      <c r="CC68" s="333"/>
      <c r="CM68" s="333"/>
      <c r="CW68" s="333"/>
      <c r="DG68" s="333"/>
      <c r="DQ68" s="333"/>
      <c r="EA68" s="333"/>
      <c r="EK68" s="333"/>
      <c r="EU68" s="333"/>
      <c r="FE68" s="333"/>
      <c r="FO68" s="333"/>
      <c r="FY68" s="333"/>
      <c r="GI68" s="333"/>
      <c r="GS68" s="333"/>
      <c r="HC68" s="333"/>
      <c r="HM68" s="333"/>
      <c r="HW68" s="333"/>
      <c r="IG68" s="333"/>
    </row>
    <row r="69" s="3" customFormat="true" x14ac:dyDescent="0.25">
      <c r="A69" s="333"/>
      <c r="K69" s="333"/>
      <c r="U69" s="333"/>
      <c r="AE69" s="333"/>
      <c r="AO69" s="333"/>
      <c r="AY69" s="333"/>
      <c r="BI69" s="333"/>
      <c r="BJ69" s="333"/>
      <c r="BK69" s="333"/>
      <c r="BL69" s="333"/>
      <c r="BM69" s="333"/>
      <c r="BN69" s="333"/>
      <c r="BO69" s="333"/>
      <c r="BP69" s="333"/>
      <c r="BS69" s="333"/>
      <c r="CC69" s="333"/>
      <c r="CM69" s="333"/>
      <c r="CW69" s="333"/>
      <c r="DG69" s="333"/>
      <c r="DQ69" s="333"/>
      <c r="EA69" s="333"/>
      <c r="EK69" s="333"/>
      <c r="EU69" s="333"/>
      <c r="FE69" s="333"/>
      <c r="FO69" s="333"/>
      <c r="FY69" s="333"/>
      <c r="GI69" s="333"/>
      <c r="GS69" s="333"/>
      <c r="HC69" s="333"/>
      <c r="HM69" s="333"/>
      <c r="HW69" s="333"/>
      <c r="IG69" s="333"/>
    </row>
    <row r="70" s="3" customFormat="true" x14ac:dyDescent="0.25">
      <c r="A70" s="333"/>
      <c r="K70" s="333"/>
      <c r="U70" s="333"/>
      <c r="AE70" s="333"/>
      <c r="AO70" s="333"/>
      <c r="AY70" s="333"/>
      <c r="BI70" s="333"/>
      <c r="BJ70" s="333"/>
      <c r="BK70" s="333"/>
      <c r="BL70" s="333"/>
      <c r="BM70" s="333"/>
      <c r="BN70" s="333"/>
      <c r="BO70" s="333"/>
      <c r="BP70" s="333"/>
      <c r="BS70" s="333"/>
      <c r="CC70" s="333"/>
      <c r="CM70" s="333"/>
      <c r="CW70" s="333"/>
      <c r="DG70" s="333"/>
      <c r="DQ70" s="333"/>
      <c r="EA70" s="333"/>
      <c r="EK70" s="333"/>
      <c r="EU70" s="333"/>
      <c r="FE70" s="333"/>
      <c r="FO70" s="333"/>
      <c r="FY70" s="333"/>
      <c r="GI70" s="333"/>
      <c r="GS70" s="333"/>
      <c r="HC70" s="333"/>
      <c r="HM70" s="333"/>
      <c r="HW70" s="333"/>
      <c r="IG70" s="333"/>
    </row>
    <row r="71" s="3" customFormat="true" x14ac:dyDescent="0.25">
      <c r="A71" s="333"/>
      <c r="K71" s="333"/>
      <c r="U71" s="333"/>
      <c r="AE71" s="333"/>
      <c r="AO71" s="333"/>
      <c r="AY71" s="333"/>
      <c r="BI71" s="333"/>
      <c r="BJ71" s="333"/>
      <c r="BK71" s="333"/>
      <c r="BL71" s="333"/>
      <c r="BM71" s="333"/>
      <c r="BN71" s="333"/>
      <c r="BO71" s="333"/>
      <c r="BP71" s="333"/>
      <c r="BS71" s="333"/>
      <c r="CC71" s="333"/>
      <c r="CM71" s="333"/>
      <c r="CW71" s="333"/>
      <c r="DG71" s="333"/>
      <c r="DQ71" s="333"/>
      <c r="EA71" s="333"/>
      <c r="EK71" s="333"/>
      <c r="EU71" s="333"/>
      <c r="FE71" s="333"/>
      <c r="FO71" s="333"/>
      <c r="FY71" s="333"/>
      <c r="GI71" s="333"/>
      <c r="GS71" s="333"/>
      <c r="HC71" s="333"/>
      <c r="HM71" s="333"/>
      <c r="HW71" s="333"/>
      <c r="IG71" s="333"/>
    </row>
    <row r="72" s="3" customFormat="true" x14ac:dyDescent="0.25">
      <c r="A72" s="333"/>
      <c r="K72" s="333"/>
      <c r="U72" s="333"/>
      <c r="AE72" s="333"/>
      <c r="AO72" s="333"/>
      <c r="AY72" s="333"/>
      <c r="BI72" s="333"/>
      <c r="BJ72" s="333"/>
      <c r="BK72" s="333"/>
      <c r="BL72" s="333"/>
      <c r="BM72" s="333"/>
      <c r="BN72" s="333"/>
      <c r="BO72" s="333"/>
      <c r="BP72" s="333"/>
      <c r="BS72" s="333"/>
      <c r="CC72" s="333"/>
      <c r="CM72" s="333"/>
      <c r="CW72" s="333"/>
      <c r="DG72" s="333"/>
      <c r="DQ72" s="333"/>
      <c r="EA72" s="333"/>
      <c r="EK72" s="333"/>
      <c r="EU72" s="333"/>
      <c r="FE72" s="333"/>
      <c r="FO72" s="333"/>
      <c r="FY72" s="333"/>
      <c r="GI72" s="333"/>
      <c r="GS72" s="333"/>
      <c r="HC72" s="333"/>
      <c r="HM72" s="333"/>
      <c r="HW72" s="333"/>
      <c r="IG72" s="333"/>
    </row>
    <row r="73" s="3" customFormat="true" x14ac:dyDescent="0.25">
      <c r="A73" s="333"/>
      <c r="K73" s="333"/>
      <c r="U73" s="333"/>
      <c r="AE73" s="333"/>
      <c r="AO73" s="333"/>
      <c r="AY73" s="333"/>
      <c r="BI73" s="333"/>
      <c r="BJ73" s="333"/>
      <c r="BK73" s="333"/>
      <c r="BL73" s="333"/>
      <c r="BM73" s="333"/>
      <c r="BN73" s="333"/>
      <c r="BO73" s="333"/>
      <c r="BP73" s="333"/>
      <c r="BS73" s="333"/>
      <c r="CC73" s="333"/>
      <c r="CM73" s="333"/>
      <c r="CW73" s="333"/>
      <c r="DG73" s="333"/>
      <c r="DQ73" s="333"/>
      <c r="EA73" s="333"/>
      <c r="EK73" s="333"/>
      <c r="EU73" s="333"/>
      <c r="FE73" s="333"/>
      <c r="FO73" s="333"/>
      <c r="FY73" s="333"/>
      <c r="GI73" s="333"/>
      <c r="GS73" s="333"/>
      <c r="HC73" s="333"/>
      <c r="HM73" s="333"/>
      <c r="HW73" s="333"/>
      <c r="IG73" s="333"/>
    </row>
    <row r="74" s="3" customFormat="true" x14ac:dyDescent="0.25">
      <c r="A74" s="333"/>
      <c r="K74" s="333"/>
      <c r="U74" s="333"/>
      <c r="AE74" s="333"/>
      <c r="AO74" s="333"/>
      <c r="AY74" s="333"/>
      <c r="BI74" s="333"/>
      <c r="BJ74" s="333"/>
      <c r="BK74" s="333"/>
      <c r="BL74" s="333"/>
      <c r="BM74" s="333"/>
      <c r="BN74" s="333"/>
      <c r="BO74" s="333"/>
      <c r="BP74" s="333"/>
      <c r="BS74" s="333"/>
      <c r="CC74" s="333"/>
      <c r="CM74" s="333"/>
      <c r="CW74" s="333"/>
      <c r="DG74" s="333"/>
      <c r="DQ74" s="333"/>
      <c r="EA74" s="333"/>
      <c r="EK74" s="333"/>
      <c r="EU74" s="333"/>
      <c r="FE74" s="333"/>
      <c r="FO74" s="333"/>
      <c r="FY74" s="333"/>
      <c r="GI74" s="333"/>
      <c r="GS74" s="333"/>
      <c r="HC74" s="333"/>
      <c r="HM74" s="333"/>
      <c r="HW74" s="333"/>
      <c r="IG74" s="333"/>
    </row>
    <row r="75" s="3" customFormat="true" x14ac:dyDescent="0.25">
      <c r="A75" s="333"/>
      <c r="K75" s="333"/>
      <c r="U75" s="333"/>
      <c r="AE75" s="333"/>
      <c r="AO75" s="333"/>
      <c r="AY75" s="333"/>
      <c r="BI75" s="333"/>
      <c r="BJ75" s="333"/>
      <c r="BK75" s="333"/>
      <c r="BL75" s="333"/>
      <c r="BM75" s="333"/>
      <c r="BN75" s="333"/>
      <c r="BO75" s="333"/>
      <c r="BP75" s="333"/>
      <c r="BS75" s="333"/>
      <c r="CC75" s="333"/>
      <c r="CM75" s="333"/>
      <c r="CW75" s="333"/>
      <c r="DG75" s="333"/>
      <c r="DQ75" s="333"/>
      <c r="EA75" s="333"/>
      <c r="EK75" s="333"/>
      <c r="EU75" s="333"/>
      <c r="FE75" s="333"/>
      <c r="FO75" s="333"/>
      <c r="FY75" s="333"/>
      <c r="GI75" s="333"/>
      <c r="GS75" s="333"/>
      <c r="HC75" s="333"/>
      <c r="HM75" s="333"/>
      <c r="HW75" s="333"/>
      <c r="IG75" s="333"/>
    </row>
    <row r="76" s="3" customFormat="true" x14ac:dyDescent="0.25">
      <c r="A76" s="333"/>
      <c r="K76" s="333"/>
      <c r="U76" s="333"/>
      <c r="AE76" s="333"/>
      <c r="AO76" s="333"/>
      <c r="AY76" s="333"/>
      <c r="BI76" s="333"/>
      <c r="BJ76" s="333"/>
      <c r="BK76" s="333"/>
      <c r="BL76" s="333"/>
      <c r="BM76" s="333"/>
      <c r="BN76" s="333"/>
      <c r="BO76" s="333"/>
      <c r="BP76" s="333"/>
      <c r="BS76" s="333"/>
      <c r="CC76" s="333"/>
      <c r="CM76" s="333"/>
      <c r="CW76" s="333"/>
      <c r="DG76" s="333"/>
      <c r="DQ76" s="333"/>
      <c r="EA76" s="333"/>
      <c r="EK76" s="333"/>
      <c r="EU76" s="333"/>
      <c r="FE76" s="333"/>
      <c r="FO76" s="333"/>
      <c r="FY76" s="333"/>
      <c r="GI76" s="333"/>
      <c r="GS76" s="333"/>
      <c r="HC76" s="333"/>
      <c r="HM76" s="333"/>
      <c r="HW76" s="333"/>
      <c r="IG76" s="333"/>
    </row>
    <row r="77" s="3" customFormat="true" x14ac:dyDescent="0.25">
      <c r="A77" s="333"/>
      <c r="K77" s="333"/>
      <c r="U77" s="333"/>
      <c r="AE77" s="333"/>
      <c r="AO77" s="333"/>
      <c r="AY77" s="333"/>
      <c r="BI77" s="333"/>
      <c r="BJ77" s="333"/>
      <c r="BK77" s="333"/>
      <c r="BL77" s="333"/>
      <c r="BM77" s="333"/>
      <c r="BN77" s="333"/>
      <c r="BO77" s="333"/>
      <c r="BP77" s="333"/>
      <c r="BS77" s="333"/>
      <c r="CC77" s="333"/>
      <c r="CM77" s="333"/>
      <c r="CW77" s="333"/>
      <c r="DG77" s="333"/>
      <c r="DQ77" s="333"/>
      <c r="EA77" s="333"/>
      <c r="EK77" s="333"/>
      <c r="EU77" s="333"/>
      <c r="FE77" s="333"/>
      <c r="FO77" s="333"/>
      <c r="FY77" s="333"/>
      <c r="GI77" s="333"/>
      <c r="GS77" s="333"/>
      <c r="HC77" s="333"/>
      <c r="HM77" s="333"/>
      <c r="HW77" s="333"/>
      <c r="IG77" s="333"/>
    </row>
    <row r="78" s="3" customFormat="true" x14ac:dyDescent="0.25">
      <c r="A78" s="333"/>
      <c r="K78" s="333"/>
      <c r="U78" s="333"/>
      <c r="AE78" s="333"/>
      <c r="AO78" s="333"/>
      <c r="AY78" s="333"/>
      <c r="BI78" s="333"/>
      <c r="BJ78" s="333"/>
      <c r="BK78" s="333"/>
      <c r="BL78" s="333"/>
      <c r="BM78" s="333"/>
      <c r="BN78" s="333"/>
      <c r="BO78" s="333"/>
      <c r="BP78" s="333"/>
      <c r="BS78" s="333"/>
      <c r="CC78" s="333"/>
      <c r="CM78" s="333"/>
      <c r="CW78" s="333"/>
      <c r="DG78" s="333"/>
      <c r="DQ78" s="333"/>
      <c r="EA78" s="333"/>
      <c r="EK78" s="333"/>
      <c r="EU78" s="333"/>
      <c r="FE78" s="333"/>
      <c r="FO78" s="333"/>
      <c r="FY78" s="333"/>
      <c r="GI78" s="333"/>
      <c r="GS78" s="333"/>
      <c r="HC78" s="333"/>
      <c r="HM78" s="333"/>
      <c r="HW78" s="333"/>
      <c r="IG78" s="333"/>
    </row>
    <row r="79" s="3" customFormat="true" x14ac:dyDescent="0.25">
      <c r="A79" s="333"/>
      <c r="K79" s="333"/>
      <c r="U79" s="333"/>
      <c r="AE79" s="333"/>
      <c r="AO79" s="333"/>
      <c r="AY79" s="333"/>
      <c r="BI79" s="333"/>
      <c r="BJ79" s="333"/>
      <c r="BK79" s="333"/>
      <c r="BL79" s="333"/>
      <c r="BM79" s="333"/>
      <c r="BN79" s="333"/>
      <c r="BO79" s="333"/>
      <c r="BP79" s="333"/>
      <c r="BS79" s="333"/>
      <c r="CC79" s="333"/>
      <c r="CM79" s="333"/>
      <c r="CW79" s="333"/>
      <c r="DG79" s="333"/>
      <c r="DQ79" s="333"/>
      <c r="EA79" s="333"/>
      <c r="EK79" s="333"/>
      <c r="EU79" s="333"/>
      <c r="FE79" s="333"/>
      <c r="FO79" s="333"/>
      <c r="FY79" s="333"/>
      <c r="GI79" s="333"/>
      <c r="GS79" s="333"/>
      <c r="HC79" s="333"/>
      <c r="HM79" s="333"/>
      <c r="HW79" s="333"/>
      <c r="IG79" s="333"/>
    </row>
    <row r="80" s="3" customFormat="true" x14ac:dyDescent="0.25">
      <c r="A80" s="333"/>
      <c r="K80" s="333"/>
      <c r="U80" s="333"/>
      <c r="AE80" s="333"/>
      <c r="AO80" s="333"/>
      <c r="AY80" s="333"/>
      <c r="BI80" s="333"/>
      <c r="BJ80" s="333"/>
      <c r="BK80" s="333"/>
      <c r="BL80" s="333"/>
      <c r="BM80" s="333"/>
      <c r="BN80" s="333"/>
      <c r="BO80" s="333"/>
      <c r="BP80" s="333"/>
      <c r="BS80" s="333"/>
      <c r="CC80" s="333"/>
      <c r="CM80" s="333"/>
      <c r="CW80" s="333"/>
      <c r="DG80" s="333"/>
      <c r="DQ80" s="333"/>
      <c r="EA80" s="333"/>
      <c r="EK80" s="333"/>
      <c r="EU80" s="333"/>
      <c r="FE80" s="333"/>
      <c r="FO80" s="333"/>
      <c r="FY80" s="333"/>
      <c r="GI80" s="333"/>
      <c r="GS80" s="333"/>
      <c r="HC80" s="333"/>
      <c r="HM80" s="333"/>
      <c r="HW80" s="333"/>
      <c r="IG80" s="333"/>
    </row>
    <row r="81" s="3" customFormat="true" x14ac:dyDescent="0.25">
      <c r="A81" s="333"/>
      <c r="K81" s="333"/>
      <c r="U81" s="333"/>
      <c r="AE81" s="333"/>
      <c r="AO81" s="333"/>
      <c r="AY81" s="333"/>
      <c r="BI81" s="333"/>
      <c r="BJ81" s="333"/>
      <c r="BK81" s="333"/>
      <c r="BL81" s="333"/>
      <c r="BM81" s="333"/>
      <c r="BN81" s="333"/>
      <c r="BO81" s="333"/>
      <c r="BP81" s="333"/>
      <c r="BS81" s="333"/>
      <c r="CC81" s="333"/>
      <c r="CM81" s="333"/>
      <c r="CW81" s="333"/>
      <c r="DG81" s="333"/>
      <c r="DQ81" s="333"/>
      <c r="EA81" s="333"/>
      <c r="EK81" s="333"/>
      <c r="EU81" s="333"/>
      <c r="FE81" s="333"/>
      <c r="FO81" s="333"/>
      <c r="FY81" s="333"/>
      <c r="GI81" s="333"/>
      <c r="GS81" s="333"/>
      <c r="HC81" s="333"/>
      <c r="HM81" s="333"/>
      <c r="HW81" s="333"/>
      <c r="IG81" s="333"/>
    </row>
    <row r="82" s="3" customFormat="true" x14ac:dyDescent="0.25">
      <c r="A82" s="333"/>
      <c r="K82" s="333"/>
      <c r="U82" s="333"/>
      <c r="AE82" s="333"/>
      <c r="AO82" s="333"/>
      <c r="AY82" s="333"/>
      <c r="BI82" s="333"/>
      <c r="BJ82" s="333"/>
      <c r="BK82" s="333"/>
      <c r="BL82" s="333"/>
      <c r="BM82" s="333"/>
      <c r="BN82" s="333"/>
      <c r="BO82" s="333"/>
      <c r="BP82" s="333"/>
      <c r="BS82" s="333"/>
      <c r="CC82" s="333"/>
      <c r="CM82" s="333"/>
      <c r="CW82" s="333"/>
      <c r="DG82" s="333"/>
      <c r="DQ82" s="333"/>
      <c r="EA82" s="333"/>
      <c r="EK82" s="333"/>
      <c r="EU82" s="333"/>
      <c r="FE82" s="333"/>
      <c r="FO82" s="333"/>
      <c r="FY82" s="333"/>
      <c r="GI82" s="333"/>
      <c r="GS82" s="333"/>
      <c r="HC82" s="333"/>
      <c r="HM82" s="333"/>
      <c r="HW82" s="333"/>
      <c r="IG82" s="333"/>
    </row>
    <row r="83" s="3" customFormat="true" x14ac:dyDescent="0.25">
      <c r="A83" s="333"/>
      <c r="K83" s="333"/>
      <c r="U83" s="333"/>
      <c r="AE83" s="333"/>
      <c r="AO83" s="333"/>
      <c r="AY83" s="333"/>
      <c r="BI83" s="333"/>
      <c r="BJ83" s="333"/>
      <c r="BK83" s="333"/>
      <c r="BL83" s="333"/>
      <c r="BM83" s="333"/>
      <c r="BN83" s="333"/>
      <c r="BO83" s="333"/>
      <c r="BP83" s="333"/>
      <c r="BS83" s="333"/>
      <c r="CC83" s="333"/>
      <c r="CM83" s="333"/>
      <c r="CW83" s="333"/>
      <c r="DG83" s="333"/>
      <c r="DQ83" s="333"/>
      <c r="EA83" s="333"/>
      <c r="EK83" s="333"/>
      <c r="EU83" s="333"/>
      <c r="FE83" s="333"/>
      <c r="FO83" s="333"/>
      <c r="FY83" s="333"/>
      <c r="GI83" s="333"/>
      <c r="GS83" s="333"/>
      <c r="HC83" s="333"/>
      <c r="HM83" s="333"/>
      <c r="HW83" s="333"/>
      <c r="IG83" s="333"/>
    </row>
    <row r="84" s="3" customFormat="true" x14ac:dyDescent="0.25">
      <c r="A84" s="333"/>
      <c r="K84" s="333"/>
      <c r="U84" s="333"/>
      <c r="AE84" s="333"/>
      <c r="AO84" s="333"/>
      <c r="AY84" s="333"/>
      <c r="BI84" s="333"/>
      <c r="BJ84" s="333"/>
      <c r="BK84" s="333"/>
      <c r="BL84" s="333"/>
      <c r="BM84" s="333"/>
      <c r="BN84" s="333"/>
      <c r="BO84" s="333"/>
      <c r="BP84" s="333"/>
      <c r="BS84" s="333"/>
      <c r="CC84" s="333"/>
      <c r="CM84" s="333"/>
      <c r="CW84" s="333"/>
      <c r="DG84" s="333"/>
      <c r="DQ84" s="333"/>
      <c r="EA84" s="333"/>
      <c r="EK84" s="333"/>
      <c r="EU84" s="333"/>
      <c r="FE84" s="333"/>
      <c r="FO84" s="333"/>
      <c r="FY84" s="333"/>
      <c r="GI84" s="333"/>
      <c r="GS84" s="333"/>
      <c r="HC84" s="333"/>
      <c r="HM84" s="333"/>
      <c r="HW84" s="333"/>
      <c r="IG84" s="333"/>
    </row>
    <row r="85" s="3" customFormat="true" x14ac:dyDescent="0.25">
      <c r="A85" s="333"/>
      <c r="K85" s="333"/>
      <c r="U85" s="333"/>
      <c r="AE85" s="333"/>
      <c r="AO85" s="333"/>
      <c r="AY85" s="333"/>
      <c r="BI85" s="333"/>
      <c r="BJ85" s="333"/>
      <c r="BK85" s="333"/>
      <c r="BL85" s="333"/>
      <c r="BM85" s="333"/>
      <c r="BN85" s="333"/>
      <c r="BO85" s="333"/>
      <c r="BP85" s="333"/>
      <c r="BS85" s="333"/>
      <c r="CC85" s="333"/>
      <c r="CM85" s="333"/>
      <c r="CW85" s="333"/>
      <c r="DG85" s="333"/>
      <c r="DQ85" s="333"/>
      <c r="EA85" s="333"/>
      <c r="EK85" s="333"/>
      <c r="EU85" s="333"/>
      <c r="FE85" s="333"/>
      <c r="FO85" s="333"/>
      <c r="FY85" s="333"/>
      <c r="GI85" s="333"/>
      <c r="GS85" s="333"/>
      <c r="HC85" s="333"/>
      <c r="HM85" s="333"/>
      <c r="HW85" s="333"/>
      <c r="IG85" s="333"/>
    </row>
    <row r="86" s="3" customFormat="true" x14ac:dyDescent="0.25">
      <c r="A86" s="333"/>
      <c r="K86" s="333"/>
      <c r="U86" s="333"/>
      <c r="AE86" s="333"/>
      <c r="AO86" s="333"/>
      <c r="AY86" s="333"/>
      <c r="BI86" s="333"/>
      <c r="BJ86" s="333"/>
      <c r="BK86" s="333"/>
      <c r="BL86" s="333"/>
      <c r="BM86" s="333"/>
      <c r="BN86" s="333"/>
      <c r="BO86" s="333"/>
      <c r="BP86" s="333"/>
      <c r="BS86" s="333"/>
      <c r="CC86" s="333"/>
      <c r="CM86" s="333"/>
      <c r="CW86" s="333"/>
      <c r="DG86" s="333"/>
      <c r="DQ86" s="333"/>
      <c r="EA86" s="333"/>
      <c r="EK86" s="333"/>
      <c r="EU86" s="333"/>
      <c r="FE86" s="333"/>
      <c r="FO86" s="333"/>
      <c r="FY86" s="333"/>
      <c r="GI86" s="333"/>
      <c r="GS86" s="333"/>
      <c r="HC86" s="333"/>
      <c r="HM86" s="333"/>
      <c r="HW86" s="333"/>
      <c r="IG86" s="333"/>
    </row>
    <row r="87" s="3" customFormat="true" x14ac:dyDescent="0.25">
      <c r="A87" s="333"/>
      <c r="K87" s="333"/>
      <c r="U87" s="333"/>
      <c r="AE87" s="333"/>
      <c r="AO87" s="333"/>
      <c r="AY87" s="333"/>
      <c r="BI87" s="333"/>
      <c r="BJ87" s="333"/>
      <c r="BK87" s="333"/>
      <c r="BL87" s="333"/>
      <c r="BM87" s="333"/>
      <c r="BN87" s="333"/>
      <c r="BO87" s="333"/>
      <c r="BP87" s="333"/>
      <c r="BS87" s="333"/>
      <c r="CC87" s="333"/>
      <c r="CM87" s="333"/>
      <c r="CW87" s="333"/>
      <c r="DG87" s="333"/>
      <c r="DQ87" s="333"/>
      <c r="EA87" s="333"/>
      <c r="EK87" s="333"/>
      <c r="EU87" s="333"/>
      <c r="FE87" s="333"/>
      <c r="FO87" s="333"/>
      <c r="FY87" s="333"/>
      <c r="GI87" s="333"/>
      <c r="GS87" s="333"/>
      <c r="HC87" s="333"/>
      <c r="HM87" s="333"/>
      <c r="HW87" s="333"/>
      <c r="IG87" s="333"/>
    </row>
    <row r="88" s="3" customFormat="true" x14ac:dyDescent="0.25">
      <c r="A88" s="333"/>
      <c r="K88" s="333"/>
      <c r="U88" s="333"/>
      <c r="AE88" s="333"/>
      <c r="AO88" s="333"/>
      <c r="AY88" s="333"/>
      <c r="BI88" s="333"/>
      <c r="BJ88" s="333"/>
      <c r="BK88" s="333"/>
      <c r="BL88" s="333"/>
      <c r="BM88" s="333"/>
      <c r="BN88" s="333"/>
      <c r="BO88" s="333"/>
      <c r="BP88" s="333"/>
      <c r="BS88" s="333"/>
      <c r="CC88" s="333"/>
      <c r="CM88" s="333"/>
      <c r="CW88" s="333"/>
      <c r="DG88" s="333"/>
      <c r="DQ88" s="333"/>
      <c r="EA88" s="333"/>
      <c r="EK88" s="333"/>
      <c r="EU88" s="333"/>
      <c r="FE88" s="333"/>
      <c r="FO88" s="333"/>
      <c r="FY88" s="333"/>
      <c r="GI88" s="333"/>
      <c r="GS88" s="333"/>
      <c r="HC88" s="333"/>
      <c r="HM88" s="333"/>
      <c r="HW88" s="333"/>
      <c r="IG88" s="333"/>
    </row>
    <row r="89" s="3" customFormat="true" x14ac:dyDescent="0.25">
      <c r="A89" s="333"/>
      <c r="K89" s="333"/>
      <c r="U89" s="333"/>
      <c r="AE89" s="333"/>
      <c r="AO89" s="333"/>
      <c r="AY89" s="333"/>
      <c r="BI89" s="333"/>
      <c r="BJ89" s="333"/>
      <c r="BK89" s="333"/>
      <c r="BL89" s="333"/>
      <c r="BM89" s="333"/>
      <c r="BN89" s="333"/>
      <c r="BO89" s="333"/>
      <c r="BP89" s="333"/>
      <c r="BS89" s="333"/>
      <c r="CC89" s="333"/>
      <c r="CM89" s="333"/>
      <c r="CW89" s="333"/>
      <c r="DG89" s="333"/>
      <c r="DQ89" s="333"/>
      <c r="EA89" s="333"/>
      <c r="EK89" s="333"/>
      <c r="EU89" s="333"/>
      <c r="FE89" s="333"/>
      <c r="FO89" s="333"/>
      <c r="FY89" s="333"/>
      <c r="GI89" s="333"/>
      <c r="GS89" s="333"/>
      <c r="HC89" s="333"/>
      <c r="HM89" s="333"/>
      <c r="HW89" s="333"/>
      <c r="IG89" s="333"/>
    </row>
    <row r="90" s="3" customFormat="true" x14ac:dyDescent="0.25">
      <c r="A90" s="333"/>
      <c r="K90" s="333"/>
      <c r="U90" s="333"/>
      <c r="AE90" s="333"/>
      <c r="AO90" s="333"/>
      <c r="AY90" s="333"/>
      <c r="BI90" s="333"/>
      <c r="BJ90" s="333"/>
      <c r="BK90" s="333"/>
      <c r="BL90" s="333"/>
      <c r="BM90" s="333"/>
      <c r="BN90" s="333"/>
      <c r="BO90" s="333"/>
      <c r="BP90" s="333"/>
      <c r="BS90" s="333"/>
      <c r="CC90" s="333"/>
      <c r="CM90" s="333"/>
      <c r="CW90" s="333"/>
      <c r="DG90" s="333"/>
      <c r="DQ90" s="333"/>
      <c r="EA90" s="333"/>
      <c r="EK90" s="333"/>
      <c r="EU90" s="333"/>
      <c r="FE90" s="333"/>
      <c r="FO90" s="333"/>
      <c r="FY90" s="333"/>
      <c r="GI90" s="333"/>
      <c r="GS90" s="333"/>
      <c r="HC90" s="333"/>
      <c r="HM90" s="333"/>
      <c r="HW90" s="333"/>
      <c r="IG90" s="333"/>
    </row>
    <row r="91" s="3" customFormat="true" x14ac:dyDescent="0.25">
      <c r="A91" s="333"/>
      <c r="K91" s="333"/>
      <c r="U91" s="333"/>
      <c r="AE91" s="333"/>
      <c r="AO91" s="333"/>
      <c r="AY91" s="333"/>
      <c r="BI91" s="333"/>
      <c r="BJ91" s="333"/>
      <c r="BK91" s="333"/>
      <c r="BL91" s="333"/>
      <c r="BM91" s="333"/>
      <c r="BN91" s="333"/>
      <c r="BO91" s="333"/>
      <c r="BP91" s="333"/>
      <c r="BS91" s="333"/>
      <c r="CC91" s="333"/>
      <c r="CM91" s="333"/>
      <c r="CW91" s="333"/>
      <c r="DG91" s="333"/>
      <c r="DQ91" s="333"/>
      <c r="EA91" s="333"/>
      <c r="EK91" s="333"/>
      <c r="EU91" s="333"/>
      <c r="FE91" s="333"/>
      <c r="FO91" s="333"/>
      <c r="FY91" s="333"/>
      <c r="GI91" s="333"/>
      <c r="GS91" s="333"/>
      <c r="HC91" s="333"/>
      <c r="HM91" s="333"/>
      <c r="HW91" s="333"/>
      <c r="IG91" s="333"/>
    </row>
    <row r="92" s="3" customFormat="true" x14ac:dyDescent="0.25">
      <c r="A92" s="333"/>
      <c r="K92" s="333"/>
      <c r="U92" s="333"/>
      <c r="AE92" s="333"/>
      <c r="AO92" s="333"/>
      <c r="AY92" s="333"/>
      <c r="BI92" s="333"/>
      <c r="BJ92" s="333"/>
      <c r="BK92" s="333"/>
      <c r="BL92" s="333"/>
      <c r="BM92" s="333"/>
      <c r="BN92" s="333"/>
      <c r="BO92" s="333"/>
      <c r="BP92" s="333"/>
      <c r="BS92" s="333"/>
      <c r="CC92" s="333"/>
      <c r="CM92" s="333"/>
      <c r="CW92" s="333"/>
      <c r="DG92" s="333"/>
      <c r="DQ92" s="333"/>
      <c r="EA92" s="333"/>
      <c r="EK92" s="333"/>
      <c r="EU92" s="333"/>
      <c r="FE92" s="333"/>
      <c r="FO92" s="333"/>
      <c r="FY92" s="333"/>
      <c r="GI92" s="333"/>
      <c r="GS92" s="333"/>
      <c r="HC92" s="333"/>
      <c r="HM92" s="333"/>
      <c r="HW92" s="333"/>
      <c r="IG92" s="333"/>
    </row>
    <row r="93" s="3" customFormat="true" x14ac:dyDescent="0.25">
      <c r="A93" s="333"/>
      <c r="K93" s="333"/>
      <c r="U93" s="333"/>
      <c r="AE93" s="333"/>
      <c r="AO93" s="333"/>
      <c r="AY93" s="333"/>
      <c r="BI93" s="333"/>
      <c r="BJ93" s="333"/>
      <c r="BK93" s="333"/>
      <c r="BL93" s="333"/>
      <c r="BM93" s="333"/>
      <c r="BN93" s="333"/>
      <c r="BO93" s="333"/>
      <c r="BP93" s="333"/>
      <c r="BS93" s="333"/>
      <c r="CC93" s="333"/>
      <c r="CM93" s="333"/>
      <c r="CW93" s="333"/>
      <c r="DG93" s="333"/>
      <c r="DQ93" s="333"/>
      <c r="EA93" s="333"/>
      <c r="EK93" s="333"/>
      <c r="EU93" s="333"/>
      <c r="FE93" s="333"/>
      <c r="FO93" s="333"/>
      <c r="FY93" s="333"/>
      <c r="GI93" s="333"/>
      <c r="GS93" s="333"/>
      <c r="HC93" s="333"/>
      <c r="HM93" s="333"/>
      <c r="HW93" s="333"/>
      <c r="IG93" s="333"/>
    </row>
    <row r="94" s="3" customFormat="true" x14ac:dyDescent="0.25">
      <c r="A94" s="333"/>
      <c r="K94" s="333"/>
      <c r="U94" s="333"/>
      <c r="AE94" s="333"/>
      <c r="AO94" s="333"/>
      <c r="AY94" s="333"/>
      <c r="BI94" s="333"/>
      <c r="BJ94" s="333"/>
      <c r="BK94" s="333"/>
      <c r="BL94" s="333"/>
      <c r="BM94" s="333"/>
      <c r="BN94" s="333"/>
      <c r="BO94" s="333"/>
      <c r="BP94" s="333"/>
      <c r="BS94" s="333"/>
      <c r="CC94" s="333"/>
      <c r="CM94" s="333"/>
      <c r="CW94" s="333"/>
      <c r="DG94" s="333"/>
      <c r="DQ94" s="333"/>
      <c r="EA94" s="333"/>
      <c r="EK94" s="333"/>
      <c r="EU94" s="333"/>
      <c r="FE94" s="333"/>
      <c r="FO94" s="333"/>
      <c r="FY94" s="333"/>
      <c r="GI94" s="333"/>
      <c r="GS94" s="333"/>
      <c r="HC94" s="333"/>
      <c r="HM94" s="333"/>
      <c r="HW94" s="333"/>
      <c r="IG94" s="333"/>
    </row>
    <row r="95" s="3" customFormat="true" x14ac:dyDescent="0.25">
      <c r="A95" s="333"/>
      <c r="K95" s="333"/>
      <c r="U95" s="333"/>
      <c r="AE95" s="333"/>
      <c r="AO95" s="333"/>
      <c r="AY95" s="333"/>
      <c r="BI95" s="333"/>
      <c r="BJ95" s="333"/>
      <c r="BK95" s="333"/>
      <c r="BL95" s="333"/>
      <c r="BM95" s="333"/>
      <c r="BN95" s="333"/>
      <c r="BO95" s="333"/>
      <c r="BP95" s="333"/>
      <c r="BS95" s="333"/>
      <c r="CC95" s="333"/>
      <c r="CM95" s="333"/>
      <c r="CW95" s="333"/>
      <c r="DG95" s="333"/>
      <c r="DQ95" s="333"/>
      <c r="EA95" s="333"/>
      <c r="EK95" s="333"/>
      <c r="EU95" s="333"/>
      <c r="FE95" s="333"/>
      <c r="FO95" s="333"/>
      <c r="FY95" s="333"/>
      <c r="GI95" s="333"/>
      <c r="GS95" s="333"/>
      <c r="HC95" s="333"/>
      <c r="HM95" s="333"/>
      <c r="HW95" s="333"/>
      <c r="IG95" s="333"/>
    </row>
    <row r="96" s="3" customFormat="true" x14ac:dyDescent="0.25">
      <c r="A96" s="333"/>
      <c r="K96" s="333"/>
      <c r="U96" s="333"/>
      <c r="AE96" s="333"/>
      <c r="AO96" s="333"/>
      <c r="AY96" s="333"/>
      <c r="BI96" s="333"/>
      <c r="BJ96" s="333"/>
      <c r="BK96" s="333"/>
      <c r="BL96" s="333"/>
      <c r="BM96" s="333"/>
      <c r="BN96" s="333"/>
      <c r="BO96" s="333"/>
      <c r="BP96" s="333"/>
      <c r="BS96" s="333"/>
      <c r="CC96" s="333"/>
      <c r="CM96" s="333"/>
      <c r="CW96" s="333"/>
      <c r="DG96" s="333"/>
      <c r="DQ96" s="333"/>
      <c r="EA96" s="333"/>
      <c r="EK96" s="333"/>
      <c r="EU96" s="333"/>
      <c r="FE96" s="333"/>
      <c r="FO96" s="333"/>
      <c r="FY96" s="333"/>
      <c r="GI96" s="333"/>
      <c r="GS96" s="333"/>
      <c r="HC96" s="333"/>
      <c r="HM96" s="333"/>
      <c r="HW96" s="333"/>
      <c r="IG96" s="333"/>
    </row>
    <row r="97" s="3" customFormat="true" x14ac:dyDescent="0.25">
      <c r="A97" s="333"/>
      <c r="K97" s="333"/>
      <c r="U97" s="333"/>
      <c r="AE97" s="333"/>
      <c r="AO97" s="333"/>
      <c r="AY97" s="333"/>
      <c r="BI97" s="333"/>
      <c r="BJ97" s="333"/>
      <c r="BK97" s="333"/>
      <c r="BL97" s="333"/>
      <c r="BM97" s="333"/>
      <c r="BN97" s="333"/>
      <c r="BO97" s="333"/>
      <c r="BP97" s="333"/>
      <c r="BS97" s="333"/>
      <c r="CC97" s="333"/>
      <c r="CM97" s="333"/>
      <c r="CW97" s="333"/>
      <c r="DG97" s="333"/>
      <c r="DQ97" s="333"/>
      <c r="EA97" s="333"/>
      <c r="EK97" s="333"/>
      <c r="EU97" s="333"/>
      <c r="FE97" s="333"/>
      <c r="FO97" s="333"/>
      <c r="FY97" s="333"/>
      <c r="GI97" s="333"/>
      <c r="GS97" s="333"/>
      <c r="HC97" s="333"/>
      <c r="HM97" s="333"/>
      <c r="HW97" s="333"/>
      <c r="IG97" s="333"/>
    </row>
    <row r="98" s="3" customFormat="true" x14ac:dyDescent="0.25">
      <c r="A98" s="333"/>
      <c r="K98" s="333"/>
      <c r="U98" s="333"/>
      <c r="AE98" s="333"/>
      <c r="AO98" s="333"/>
      <c r="AY98" s="333"/>
      <c r="BI98" s="333"/>
      <c r="BJ98" s="333"/>
      <c r="BK98" s="333"/>
      <c r="BL98" s="333"/>
      <c r="BM98" s="333"/>
      <c r="BN98" s="333"/>
      <c r="BO98" s="333"/>
      <c r="BP98" s="333"/>
      <c r="BS98" s="333"/>
      <c r="CC98" s="333"/>
      <c r="CM98" s="333"/>
      <c r="CW98" s="333"/>
      <c r="DG98" s="333"/>
      <c r="DQ98" s="333"/>
      <c r="EA98" s="333"/>
      <c r="EK98" s="333"/>
      <c r="EU98" s="333"/>
      <c r="FE98" s="333"/>
      <c r="FO98" s="333"/>
      <c r="FY98" s="333"/>
      <c r="GI98" s="333"/>
      <c r="GS98" s="333"/>
      <c r="HC98" s="333"/>
      <c r="HM98" s="333"/>
      <c r="HW98" s="333"/>
      <c r="IG98" s="333"/>
    </row>
    <row r="99" s="3" customFormat="true" x14ac:dyDescent="0.25">
      <c r="A99" s="333"/>
      <c r="K99" s="333"/>
      <c r="U99" s="333"/>
      <c r="AE99" s="333"/>
      <c r="AO99" s="333"/>
      <c r="AY99" s="333"/>
      <c r="BI99" s="333"/>
      <c r="BJ99" s="333"/>
      <c r="BK99" s="333"/>
      <c r="BL99" s="333"/>
      <c r="BM99" s="333"/>
      <c r="BN99" s="333"/>
      <c r="BO99" s="333"/>
      <c r="BP99" s="333"/>
      <c r="BS99" s="333"/>
      <c r="CC99" s="333"/>
      <c r="CM99" s="333"/>
      <c r="CW99" s="333"/>
      <c r="DG99" s="333"/>
      <c r="DQ99" s="333"/>
      <c r="EA99" s="333"/>
      <c r="EK99" s="333"/>
      <c r="EU99" s="333"/>
      <c r="FE99" s="333"/>
      <c r="FO99" s="333"/>
      <c r="FY99" s="333"/>
      <c r="GI99" s="333"/>
      <c r="GS99" s="333"/>
      <c r="HC99" s="333"/>
      <c r="HM99" s="333"/>
      <c r="HW99" s="333"/>
      <c r="IG99" s="333"/>
    </row>
    <row r="100" s="3" customFormat="true" x14ac:dyDescent="0.25">
      <c r="A100" s="333"/>
      <c r="K100" s="333"/>
      <c r="U100" s="333"/>
      <c r="AE100" s="333"/>
      <c r="AO100" s="333"/>
      <c r="AY100" s="333"/>
      <c r="BI100" s="333"/>
      <c r="BJ100" s="333"/>
      <c r="BK100" s="333"/>
      <c r="BL100" s="333"/>
      <c r="BM100" s="333"/>
      <c r="BN100" s="333"/>
      <c r="BO100" s="333"/>
      <c r="BP100" s="333"/>
      <c r="BS100" s="333"/>
      <c r="CC100" s="333"/>
      <c r="CM100" s="333"/>
      <c r="CW100" s="333"/>
      <c r="DG100" s="333"/>
      <c r="DQ100" s="333"/>
      <c r="EA100" s="333"/>
      <c r="EK100" s="333"/>
      <c r="EU100" s="333"/>
      <c r="FE100" s="333"/>
      <c r="FO100" s="333"/>
      <c r="FY100" s="333"/>
      <c r="GI100" s="333"/>
      <c r="GS100" s="333"/>
      <c r="HC100" s="333"/>
      <c r="HM100" s="333"/>
      <c r="HW100" s="333"/>
      <c r="IG100" s="333"/>
    </row>
    <row r="101" s="3" customFormat="true" x14ac:dyDescent="0.25">
      <c r="A101" s="333"/>
      <c r="K101" s="333"/>
      <c r="U101" s="333"/>
      <c r="AE101" s="333"/>
      <c r="AO101" s="333"/>
      <c r="AY101" s="333"/>
      <c r="BI101" s="333"/>
      <c r="BJ101" s="333"/>
      <c r="BK101" s="333"/>
      <c r="BL101" s="333"/>
      <c r="BM101" s="333"/>
      <c r="BN101" s="333"/>
      <c r="BO101" s="333"/>
      <c r="BP101" s="333"/>
      <c r="BS101" s="333"/>
      <c r="CC101" s="333"/>
      <c r="CM101" s="333"/>
      <c r="CW101" s="333"/>
      <c r="DG101" s="333"/>
      <c r="DQ101" s="333"/>
      <c r="EA101" s="333"/>
      <c r="EK101" s="333"/>
      <c r="EU101" s="333"/>
      <c r="FE101" s="333"/>
      <c r="FO101" s="333"/>
      <c r="FY101" s="333"/>
      <c r="GI101" s="333"/>
      <c r="GS101" s="333"/>
      <c r="HC101" s="333"/>
      <c r="HM101" s="333"/>
      <c r="HW101" s="333"/>
      <c r="IG101" s="333"/>
    </row>
    <row r="102" s="3" customFormat="true" x14ac:dyDescent="0.25">
      <c r="A102" s="333"/>
      <c r="K102" s="333"/>
      <c r="U102" s="333"/>
      <c r="AE102" s="333"/>
      <c r="AO102" s="333"/>
      <c r="AY102" s="333"/>
      <c r="BI102" s="333"/>
      <c r="BJ102" s="333"/>
      <c r="BK102" s="333"/>
      <c r="BL102" s="333"/>
      <c r="BM102" s="333"/>
      <c r="BN102" s="333"/>
      <c r="BO102" s="333"/>
      <c r="BP102" s="333"/>
      <c r="BS102" s="333"/>
      <c r="CC102" s="333"/>
      <c r="CM102" s="333"/>
      <c r="CW102" s="333"/>
      <c r="DG102" s="333"/>
      <c r="DQ102" s="333"/>
      <c r="EA102" s="333"/>
      <c r="EK102" s="333"/>
      <c r="EU102" s="333"/>
      <c r="FE102" s="333"/>
      <c r="FO102" s="333"/>
      <c r="FY102" s="333"/>
      <c r="GI102" s="333"/>
      <c r="GS102" s="333"/>
      <c r="HC102" s="333"/>
      <c r="HM102" s="333"/>
      <c r="HW102" s="333"/>
      <c r="IG102" s="333"/>
    </row>
    <row r="103" s="3" customFormat="true" x14ac:dyDescent="0.25">
      <c r="A103" s="333"/>
      <c r="K103" s="333"/>
      <c r="U103" s="333"/>
      <c r="AE103" s="333"/>
      <c r="AO103" s="333"/>
      <c r="AY103" s="333"/>
      <c r="BI103" s="333"/>
      <c r="BJ103" s="333"/>
      <c r="BK103" s="333"/>
      <c r="BL103" s="333"/>
      <c r="BM103" s="333"/>
      <c r="BN103" s="333"/>
      <c r="BO103" s="333"/>
      <c r="BP103" s="333"/>
      <c r="BS103" s="333"/>
      <c r="CC103" s="333"/>
      <c r="CM103" s="333"/>
      <c r="CW103" s="333"/>
      <c r="DG103" s="333"/>
      <c r="DQ103" s="333"/>
      <c r="EA103" s="333"/>
      <c r="EK103" s="333"/>
      <c r="EU103" s="333"/>
      <c r="FE103" s="333"/>
      <c r="FO103" s="333"/>
      <c r="FY103" s="333"/>
      <c r="GI103" s="333"/>
      <c r="GS103" s="333"/>
      <c r="HC103" s="333"/>
      <c r="HM103" s="333"/>
      <c r="HW103" s="333"/>
      <c r="IG103" s="333"/>
    </row>
    <row r="104" s="3" customFormat="true" x14ac:dyDescent="0.25">
      <c r="A104" s="333"/>
      <c r="K104" s="333"/>
      <c r="U104" s="333"/>
      <c r="AE104" s="333"/>
      <c r="AO104" s="333"/>
      <c r="AY104" s="333"/>
      <c r="BI104" s="333"/>
      <c r="BJ104" s="333"/>
      <c r="BK104" s="333"/>
      <c r="BL104" s="333"/>
      <c r="BM104" s="333"/>
      <c r="BN104" s="333"/>
      <c r="BO104" s="333"/>
      <c r="BP104" s="333"/>
      <c r="BS104" s="333"/>
      <c r="CC104" s="333"/>
      <c r="CM104" s="333"/>
      <c r="CW104" s="333"/>
      <c r="DG104" s="333"/>
      <c r="DQ104" s="333"/>
      <c r="EA104" s="333"/>
      <c r="EK104" s="333"/>
      <c r="EU104" s="333"/>
      <c r="FE104" s="333"/>
      <c r="FO104" s="333"/>
      <c r="FY104" s="333"/>
      <c r="GI104" s="333"/>
      <c r="GS104" s="333"/>
      <c r="HC104" s="333"/>
      <c r="HM104" s="333"/>
      <c r="HW104" s="333"/>
      <c r="IG104" s="333"/>
    </row>
    <row r="105" s="3" customFormat="true" x14ac:dyDescent="0.25">
      <c r="A105" s="333"/>
      <c r="K105" s="333"/>
      <c r="U105" s="333"/>
      <c r="AE105" s="333"/>
      <c r="AO105" s="333"/>
      <c r="AY105" s="333"/>
      <c r="BI105" s="333"/>
      <c r="BJ105" s="333"/>
      <c r="BK105" s="333"/>
      <c r="BL105" s="333"/>
      <c r="BM105" s="333"/>
      <c r="BN105" s="333"/>
      <c r="BO105" s="333"/>
      <c r="BP105" s="333"/>
      <c r="BS105" s="333"/>
      <c r="CC105" s="333"/>
      <c r="CM105" s="333"/>
      <c r="CW105" s="333"/>
      <c r="DG105" s="333"/>
      <c r="DQ105" s="333"/>
      <c r="EA105" s="333"/>
      <c r="EK105" s="333"/>
      <c r="EU105" s="333"/>
      <c r="FE105" s="333"/>
      <c r="FO105" s="333"/>
      <c r="FY105" s="333"/>
      <c r="GI105" s="333"/>
      <c r="GS105" s="333"/>
      <c r="HC105" s="333"/>
      <c r="HM105" s="333"/>
      <c r="HW105" s="333"/>
      <c r="IG105" s="333"/>
    </row>
    <row r="106" s="3" customFormat="true" x14ac:dyDescent="0.25">
      <c r="A106" s="333"/>
      <c r="K106" s="333"/>
      <c r="U106" s="333"/>
      <c r="AE106" s="333"/>
      <c r="AO106" s="333"/>
      <c r="AY106" s="333"/>
      <c r="BI106" s="333"/>
      <c r="BJ106" s="333"/>
      <c r="BK106" s="333"/>
      <c r="BL106" s="333"/>
      <c r="BM106" s="333"/>
      <c r="BN106" s="333"/>
      <c r="BO106" s="333"/>
      <c r="BP106" s="333"/>
      <c r="BS106" s="333"/>
      <c r="CC106" s="333"/>
      <c r="CM106" s="333"/>
      <c r="CW106" s="333"/>
      <c r="DG106" s="333"/>
      <c r="DQ106" s="333"/>
      <c r="EA106" s="333"/>
      <c r="EK106" s="333"/>
      <c r="EU106" s="333"/>
      <c r="FE106" s="333"/>
      <c r="FO106" s="333"/>
      <c r="FY106" s="333"/>
      <c r="GI106" s="333"/>
      <c r="GS106" s="333"/>
      <c r="HC106" s="333"/>
      <c r="HM106" s="333"/>
      <c r="HW106" s="333"/>
      <c r="IG106" s="333"/>
    </row>
    <row r="107" s="3" customFormat="true" x14ac:dyDescent="0.25">
      <c r="A107" s="333"/>
      <c r="K107" s="333"/>
      <c r="U107" s="333"/>
      <c r="AE107" s="333"/>
      <c r="AO107" s="333"/>
      <c r="AY107" s="333"/>
      <c r="BI107" s="333"/>
      <c r="BJ107" s="333"/>
      <c r="BK107" s="333"/>
      <c r="BL107" s="333"/>
      <c r="BM107" s="333"/>
      <c r="BN107" s="333"/>
      <c r="BO107" s="333"/>
      <c r="BP107" s="333"/>
      <c r="BS107" s="333"/>
      <c r="CC107" s="333"/>
      <c r="CM107" s="333"/>
      <c r="CW107" s="333"/>
      <c r="DG107" s="333"/>
      <c r="DQ107" s="333"/>
      <c r="EA107" s="333"/>
      <c r="EK107" s="333"/>
      <c r="EU107" s="333"/>
      <c r="FE107" s="333"/>
      <c r="FO107" s="333"/>
      <c r="FY107" s="333"/>
      <c r="GI107" s="333"/>
      <c r="GS107" s="333"/>
      <c r="HC107" s="333"/>
      <c r="HM107" s="333"/>
      <c r="HW107" s="333"/>
      <c r="IG107" s="333"/>
    </row>
    <row r="108" s="3" customFormat="true" x14ac:dyDescent="0.25">
      <c r="A108" s="333"/>
      <c r="K108" s="333"/>
      <c r="U108" s="333"/>
      <c r="AE108" s="333"/>
      <c r="AO108" s="333"/>
      <c r="AY108" s="333"/>
      <c r="BI108" s="333"/>
      <c r="BJ108" s="333"/>
      <c r="BK108" s="333"/>
      <c r="BL108" s="333"/>
      <c r="BM108" s="333"/>
      <c r="BN108" s="333"/>
      <c r="BO108" s="333"/>
      <c r="BP108" s="333"/>
      <c r="BS108" s="333"/>
      <c r="CC108" s="333"/>
      <c r="CM108" s="333"/>
      <c r="CW108" s="333"/>
      <c r="DG108" s="333"/>
      <c r="DQ108" s="333"/>
      <c r="EA108" s="333"/>
      <c r="EK108" s="333"/>
      <c r="EU108" s="333"/>
      <c r="FE108" s="333"/>
      <c r="FO108" s="333"/>
      <c r="FY108" s="333"/>
      <c r="GI108" s="333"/>
      <c r="GS108" s="333"/>
      <c r="HC108" s="333"/>
      <c r="HM108" s="333"/>
      <c r="HW108" s="333"/>
      <c r="IG108" s="333"/>
    </row>
    <row r="109" s="3" customFormat="true" x14ac:dyDescent="0.25">
      <c r="A109" s="333"/>
      <c r="K109" s="333"/>
      <c r="U109" s="333"/>
      <c r="AE109" s="333"/>
      <c r="AO109" s="333"/>
      <c r="AY109" s="333"/>
      <c r="BI109" s="333"/>
      <c r="BJ109" s="333"/>
      <c r="BK109" s="333"/>
      <c r="BL109" s="333"/>
      <c r="BM109" s="333"/>
      <c r="BN109" s="333"/>
      <c r="BO109" s="333"/>
      <c r="BP109" s="333"/>
      <c r="BS109" s="333"/>
      <c r="CC109" s="333"/>
      <c r="CM109" s="333"/>
      <c r="CW109" s="333"/>
      <c r="DG109" s="333"/>
      <c r="DQ109" s="333"/>
      <c r="EA109" s="333"/>
      <c r="EK109" s="333"/>
      <c r="EU109" s="333"/>
      <c r="FE109" s="333"/>
      <c r="FO109" s="333"/>
      <c r="FY109" s="333"/>
      <c r="GI109" s="333"/>
      <c r="GS109" s="333"/>
      <c r="HC109" s="333"/>
      <c r="HM109" s="333"/>
      <c r="HW109" s="333"/>
      <c r="IG109" s="333"/>
    </row>
    <row r="110" s="3" customFormat="true" x14ac:dyDescent="0.25">
      <c r="A110" s="333"/>
      <c r="K110" s="333"/>
      <c r="U110" s="333"/>
      <c r="AE110" s="333"/>
      <c r="AO110" s="333"/>
      <c r="AY110" s="333"/>
      <c r="BI110" s="333"/>
      <c r="BJ110" s="333"/>
      <c r="BK110" s="333"/>
      <c r="BL110" s="333"/>
      <c r="BM110" s="333"/>
      <c r="BN110" s="333"/>
      <c r="BO110" s="333"/>
      <c r="BP110" s="333"/>
      <c r="BS110" s="333"/>
      <c r="CC110" s="333"/>
      <c r="CM110" s="333"/>
      <c r="CW110" s="333"/>
      <c r="DG110" s="333"/>
      <c r="DQ110" s="333"/>
      <c r="EA110" s="333"/>
      <c r="EK110" s="333"/>
      <c r="EU110" s="333"/>
      <c r="FE110" s="333"/>
      <c r="FO110" s="333"/>
      <c r="FY110" s="333"/>
      <c r="GI110" s="333"/>
      <c r="GS110" s="333"/>
      <c r="HC110" s="333"/>
      <c r="HM110" s="333"/>
      <c r="HW110" s="333"/>
      <c r="IG110" s="333"/>
    </row>
    <row r="111" s="3" customFormat="true" x14ac:dyDescent="0.25">
      <c r="A111" s="333"/>
      <c r="K111" s="333"/>
      <c r="U111" s="333"/>
      <c r="AE111" s="333"/>
      <c r="AO111" s="333"/>
      <c r="AY111" s="333"/>
      <c r="BI111" s="333"/>
      <c r="BJ111" s="333"/>
      <c r="BK111" s="333"/>
      <c r="BL111" s="333"/>
      <c r="BM111" s="333"/>
      <c r="BN111" s="333"/>
      <c r="BO111" s="333"/>
      <c r="BP111" s="333"/>
      <c r="BS111" s="333"/>
      <c r="CC111" s="333"/>
      <c r="CM111" s="333"/>
      <c r="CW111" s="333"/>
      <c r="DG111" s="333"/>
      <c r="DQ111" s="333"/>
      <c r="EA111" s="333"/>
      <c r="EK111" s="333"/>
      <c r="EU111" s="333"/>
      <c r="FE111" s="333"/>
      <c r="FO111" s="333"/>
      <c r="FY111" s="333"/>
      <c r="GI111" s="333"/>
      <c r="GS111" s="333"/>
      <c r="HC111" s="333"/>
      <c r="HM111" s="333"/>
      <c r="HW111" s="333"/>
      <c r="IG111" s="333"/>
    </row>
    <row r="112" s="3" customFormat="true" x14ac:dyDescent="0.25">
      <c r="A112" s="333"/>
      <c r="K112" s="333"/>
      <c r="U112" s="333"/>
      <c r="AE112" s="333"/>
      <c r="AO112" s="333"/>
      <c r="AY112" s="333"/>
      <c r="BI112" s="333"/>
      <c r="BJ112" s="333"/>
      <c r="BK112" s="333"/>
      <c r="BL112" s="333"/>
      <c r="BM112" s="333"/>
      <c r="BN112" s="333"/>
      <c r="BO112" s="333"/>
      <c r="BP112" s="333"/>
      <c r="BS112" s="333"/>
      <c r="CC112" s="333"/>
      <c r="CM112" s="333"/>
      <c r="CW112" s="333"/>
      <c r="DG112" s="333"/>
      <c r="DQ112" s="333"/>
      <c r="EA112" s="333"/>
      <c r="EK112" s="333"/>
      <c r="EU112" s="333"/>
      <c r="FE112" s="333"/>
      <c r="FO112" s="333"/>
      <c r="FY112" s="333"/>
      <c r="GI112" s="333"/>
      <c r="GS112" s="333"/>
      <c r="HC112" s="333"/>
      <c r="HM112" s="333"/>
      <c r="HW112" s="333"/>
      <c r="IG112" s="333"/>
    </row>
    <row r="113" s="3" customFormat="true" x14ac:dyDescent="0.25">
      <c r="A113" s="333"/>
      <c r="K113" s="333"/>
      <c r="U113" s="333"/>
      <c r="AE113" s="333"/>
      <c r="AO113" s="333"/>
      <c r="AY113" s="333"/>
      <c r="BI113" s="333"/>
      <c r="BJ113" s="333"/>
      <c r="BK113" s="333"/>
      <c r="BL113" s="333"/>
      <c r="BM113" s="333"/>
      <c r="BN113" s="333"/>
      <c r="BO113" s="333"/>
      <c r="BP113" s="333"/>
      <c r="BS113" s="333"/>
      <c r="CC113" s="333"/>
      <c r="CM113" s="333"/>
      <c r="CW113" s="333"/>
      <c r="DG113" s="333"/>
      <c r="DQ113" s="333"/>
      <c r="EA113" s="333"/>
      <c r="EK113" s="333"/>
      <c r="EU113" s="333"/>
      <c r="FE113" s="333"/>
      <c r="FO113" s="333"/>
      <c r="FY113" s="333"/>
      <c r="GI113" s="333"/>
      <c r="GS113" s="333"/>
      <c r="HC113" s="333"/>
      <c r="HM113" s="333"/>
      <c r="HW113" s="333"/>
      <c r="IG113" s="333"/>
    </row>
    <row r="114" s="3" customFormat="true" x14ac:dyDescent="0.25">
      <c r="A114" s="333"/>
      <c r="K114" s="333"/>
      <c r="U114" s="333"/>
      <c r="AE114" s="333"/>
      <c r="AO114" s="333"/>
      <c r="AY114" s="333"/>
      <c r="BI114" s="333"/>
      <c r="BJ114" s="333"/>
      <c r="BK114" s="333"/>
      <c r="BL114" s="333"/>
      <c r="BM114" s="333"/>
      <c r="BN114" s="333"/>
      <c r="BO114" s="333"/>
      <c r="BP114" s="333"/>
      <c r="BS114" s="333"/>
      <c r="CC114" s="333"/>
      <c r="CM114" s="333"/>
      <c r="CW114" s="333"/>
      <c r="DG114" s="333"/>
      <c r="DQ114" s="333"/>
      <c r="EA114" s="333"/>
      <c r="EK114" s="333"/>
      <c r="EU114" s="333"/>
      <c r="FE114" s="333"/>
      <c r="FO114" s="333"/>
      <c r="FY114" s="333"/>
      <c r="GI114" s="333"/>
      <c r="GS114" s="333"/>
      <c r="HC114" s="333"/>
      <c r="HM114" s="333"/>
      <c r="HW114" s="333"/>
      <c r="IG114" s="333"/>
    </row>
    <row r="115" s="3" customFormat="true" x14ac:dyDescent="0.25">
      <c r="A115" s="333"/>
      <c r="K115" s="333"/>
      <c r="U115" s="333"/>
      <c r="AE115" s="333"/>
      <c r="AO115" s="333"/>
      <c r="AY115" s="333"/>
      <c r="BI115" s="333"/>
      <c r="BJ115" s="333"/>
      <c r="BK115" s="333"/>
      <c r="BL115" s="333"/>
      <c r="BM115" s="333"/>
      <c r="BN115" s="333"/>
      <c r="BO115" s="333"/>
      <c r="BP115" s="333"/>
      <c r="BS115" s="333"/>
      <c r="CC115" s="333"/>
      <c r="CM115" s="333"/>
      <c r="CW115" s="333"/>
      <c r="DG115" s="333"/>
      <c r="DQ115" s="333"/>
      <c r="EA115" s="333"/>
      <c r="EK115" s="333"/>
      <c r="EU115" s="333"/>
      <c r="FE115" s="333"/>
      <c r="FO115" s="333"/>
      <c r="FY115" s="333"/>
      <c r="GI115" s="333"/>
      <c r="GS115" s="333"/>
      <c r="HC115" s="333"/>
      <c r="HM115" s="333"/>
      <c r="HW115" s="333"/>
      <c r="IG115" s="333"/>
    </row>
    <row r="116" s="3" customFormat="true" x14ac:dyDescent="0.25">
      <c r="A116" s="333"/>
      <c r="K116" s="333"/>
      <c r="U116" s="333"/>
      <c r="AE116" s="333"/>
      <c r="AO116" s="333"/>
      <c r="AY116" s="333"/>
      <c r="BI116" s="333"/>
      <c r="BJ116" s="333"/>
      <c r="BK116" s="333"/>
      <c r="BL116" s="333"/>
      <c r="BM116" s="333"/>
      <c r="BN116" s="333"/>
      <c r="BO116" s="333"/>
      <c r="BP116" s="333"/>
      <c r="BS116" s="333"/>
      <c r="CC116" s="333"/>
      <c r="CM116" s="333"/>
      <c r="CW116" s="333"/>
      <c r="DG116" s="333"/>
      <c r="DQ116" s="333"/>
      <c r="EA116" s="333"/>
      <c r="EK116" s="333"/>
      <c r="EU116" s="333"/>
      <c r="FE116" s="333"/>
      <c r="FO116" s="333"/>
      <c r="FY116" s="333"/>
      <c r="GI116" s="333"/>
      <c r="GS116" s="333"/>
      <c r="HC116" s="333"/>
      <c r="HM116" s="333"/>
      <c r="HW116" s="333"/>
      <c r="IG116" s="333"/>
    </row>
    <row r="117" s="3" customFormat="true" x14ac:dyDescent="0.25">
      <c r="A117" s="333"/>
      <c r="K117" s="333"/>
      <c r="U117" s="333"/>
      <c r="AE117" s="333"/>
      <c r="AO117" s="333"/>
      <c r="AY117" s="333"/>
      <c r="BI117" s="333"/>
      <c r="BJ117" s="333"/>
      <c r="BK117" s="333"/>
      <c r="BL117" s="333"/>
      <c r="BM117" s="333"/>
      <c r="BN117" s="333"/>
      <c r="BO117" s="333"/>
      <c r="BP117" s="333"/>
      <c r="BS117" s="333"/>
      <c r="CC117" s="333"/>
      <c r="CM117" s="333"/>
      <c r="CW117" s="333"/>
      <c r="DG117" s="333"/>
      <c r="DQ117" s="333"/>
      <c r="EA117" s="333"/>
      <c r="EK117" s="333"/>
      <c r="EU117" s="333"/>
      <c r="FE117" s="333"/>
      <c r="FO117" s="333"/>
      <c r="FY117" s="333"/>
      <c r="GI117" s="333"/>
      <c r="GS117" s="333"/>
      <c r="HC117" s="333"/>
      <c r="HM117" s="333"/>
      <c r="HW117" s="333"/>
      <c r="IG117" s="333"/>
    </row>
    <row r="118" s="3" customFormat="true" x14ac:dyDescent="0.25">
      <c r="A118" s="333"/>
      <c r="K118" s="333"/>
      <c r="U118" s="333"/>
      <c r="AE118" s="333"/>
      <c r="AO118" s="333"/>
      <c r="AY118" s="333"/>
      <c r="BI118" s="333"/>
      <c r="BJ118" s="333"/>
      <c r="BK118" s="333"/>
      <c r="BL118" s="333"/>
      <c r="BM118" s="333"/>
      <c r="BN118" s="333"/>
      <c r="BO118" s="333"/>
      <c r="BP118" s="333"/>
      <c r="BS118" s="333"/>
      <c r="CC118" s="333"/>
      <c r="CM118" s="333"/>
      <c r="CW118" s="333"/>
      <c r="DG118" s="333"/>
      <c r="DQ118" s="333"/>
      <c r="EA118" s="333"/>
      <c r="EK118" s="333"/>
      <c r="EU118" s="333"/>
      <c r="FE118" s="333"/>
      <c r="FO118" s="333"/>
      <c r="FY118" s="333"/>
      <c r="GI118" s="333"/>
      <c r="GS118" s="333"/>
      <c r="HC118" s="333"/>
      <c r="HM118" s="333"/>
      <c r="HW118" s="333"/>
      <c r="IG118" s="333"/>
    </row>
    <row r="119" s="3" customFormat="true" x14ac:dyDescent="0.25">
      <c r="A119" s="333"/>
      <c r="K119" s="333"/>
      <c r="U119" s="333"/>
      <c r="AE119" s="333"/>
      <c r="AO119" s="333"/>
      <c r="AY119" s="333"/>
      <c r="BI119" s="333"/>
      <c r="BJ119" s="333"/>
      <c r="BK119" s="333"/>
      <c r="BL119" s="333"/>
      <c r="BM119" s="333"/>
      <c r="BN119" s="333"/>
      <c r="BO119" s="333"/>
      <c r="BP119" s="333"/>
      <c r="BS119" s="333"/>
      <c r="CC119" s="333"/>
      <c r="CM119" s="333"/>
      <c r="CW119" s="333"/>
      <c r="DG119" s="333"/>
      <c r="DQ119" s="333"/>
      <c r="EA119" s="333"/>
      <c r="EK119" s="333"/>
      <c r="EU119" s="333"/>
      <c r="FE119" s="333"/>
      <c r="FO119" s="333"/>
      <c r="FY119" s="333"/>
      <c r="GI119" s="333"/>
      <c r="GS119" s="333"/>
      <c r="HC119" s="333"/>
      <c r="HM119" s="333"/>
      <c r="HW119" s="333"/>
      <c r="IG119" s="333"/>
    </row>
    <row r="120" s="3" customFormat="true" x14ac:dyDescent="0.25">
      <c r="A120" s="333"/>
      <c r="K120" s="333"/>
      <c r="U120" s="333"/>
      <c r="AE120" s="333"/>
      <c r="AO120" s="333"/>
      <c r="AY120" s="333"/>
      <c r="BI120" s="333"/>
      <c r="BJ120" s="333"/>
      <c r="BK120" s="333"/>
      <c r="BL120" s="333"/>
      <c r="BM120" s="333"/>
      <c r="BN120" s="333"/>
      <c r="BO120" s="333"/>
      <c r="BP120" s="333"/>
      <c r="BS120" s="333"/>
      <c r="CC120" s="333"/>
      <c r="CM120" s="333"/>
      <c r="CW120" s="333"/>
      <c r="DG120" s="333"/>
      <c r="DQ120" s="333"/>
      <c r="EA120" s="333"/>
      <c r="EK120" s="333"/>
      <c r="EU120" s="333"/>
      <c r="FE120" s="333"/>
      <c r="FO120" s="333"/>
      <c r="FY120" s="333"/>
      <c r="GI120" s="333"/>
      <c r="GS120" s="333"/>
      <c r="HC120" s="333"/>
      <c r="HM120" s="333"/>
      <c r="HW120" s="333"/>
      <c r="IG120" s="333"/>
    </row>
    <row r="121" s="3" customFormat="true" x14ac:dyDescent="0.25">
      <c r="A121" s="333"/>
      <c r="K121" s="333"/>
      <c r="U121" s="333"/>
      <c r="AE121" s="333"/>
      <c r="AO121" s="333"/>
      <c r="AY121" s="333"/>
      <c r="BI121" s="333"/>
      <c r="BJ121" s="333"/>
      <c r="BK121" s="333"/>
      <c r="BL121" s="333"/>
      <c r="BM121" s="333"/>
      <c r="BN121" s="333"/>
      <c r="BO121" s="333"/>
      <c r="BP121" s="333"/>
      <c r="BS121" s="333"/>
      <c r="CC121" s="333"/>
      <c r="CM121" s="333"/>
      <c r="CW121" s="333"/>
      <c r="DG121" s="333"/>
      <c r="DQ121" s="333"/>
      <c r="EA121" s="333"/>
      <c r="EK121" s="333"/>
      <c r="EU121" s="333"/>
      <c r="FE121" s="333"/>
      <c r="FO121" s="333"/>
      <c r="FY121" s="333"/>
      <c r="GI121" s="333"/>
      <c r="GS121" s="333"/>
      <c r="HC121" s="333"/>
      <c r="HM121" s="333"/>
      <c r="HW121" s="333"/>
      <c r="IG121" s="333"/>
    </row>
    <row r="122" s="3" customFormat="true" x14ac:dyDescent="0.25">
      <c r="A122" s="333"/>
      <c r="K122" s="333"/>
      <c r="U122" s="333"/>
      <c r="AE122" s="333"/>
      <c r="AO122" s="333"/>
      <c r="AY122" s="333"/>
      <c r="BI122" s="333"/>
      <c r="BJ122" s="333"/>
      <c r="BK122" s="333"/>
      <c r="BL122" s="333"/>
      <c r="BM122" s="333"/>
      <c r="BN122" s="333"/>
      <c r="BO122" s="333"/>
      <c r="BP122" s="333"/>
      <c r="BS122" s="333"/>
      <c r="CC122" s="333"/>
      <c r="CM122" s="333"/>
      <c r="CW122" s="333"/>
      <c r="DG122" s="333"/>
      <c r="DQ122" s="333"/>
      <c r="EA122" s="333"/>
      <c r="EK122" s="333"/>
      <c r="EU122" s="333"/>
      <c r="FE122" s="333"/>
      <c r="FO122" s="333"/>
      <c r="FY122" s="333"/>
      <c r="GI122" s="333"/>
      <c r="GS122" s="333"/>
      <c r="HC122" s="333"/>
      <c r="HM122" s="333"/>
      <c r="HW122" s="333"/>
      <c r="IG122" s="333"/>
    </row>
    <row r="123" s="3" customFormat="true" x14ac:dyDescent="0.25">
      <c r="A123" s="333"/>
      <c r="K123" s="333"/>
      <c r="U123" s="333"/>
      <c r="AE123" s="333"/>
      <c r="AO123" s="333"/>
      <c r="AY123" s="333"/>
      <c r="BI123" s="333"/>
      <c r="BJ123" s="333"/>
      <c r="BK123" s="333"/>
      <c r="BL123" s="333"/>
      <c r="BM123" s="333"/>
      <c r="BN123" s="333"/>
      <c r="BO123" s="333"/>
      <c r="BP123" s="333"/>
      <c r="BS123" s="333"/>
      <c r="CC123" s="333"/>
      <c r="CM123" s="333"/>
      <c r="CW123" s="333"/>
      <c r="DG123" s="333"/>
      <c r="DQ123" s="333"/>
      <c r="EA123" s="333"/>
      <c r="EK123" s="333"/>
      <c r="EU123" s="333"/>
      <c r="FE123" s="333"/>
      <c r="FO123" s="333"/>
      <c r="FY123" s="333"/>
      <c r="GI123" s="333"/>
      <c r="GS123" s="333"/>
      <c r="HC123" s="333"/>
      <c r="HM123" s="333"/>
      <c r="HW123" s="333"/>
      <c r="IG123" s="333"/>
    </row>
    <row r="124" s="3" customFormat="true" x14ac:dyDescent="0.25">
      <c r="A124" s="333"/>
      <c r="K124" s="333"/>
      <c r="U124" s="333"/>
      <c r="AE124" s="333"/>
      <c r="AO124" s="333"/>
      <c r="AY124" s="333"/>
      <c r="BI124" s="333"/>
      <c r="BJ124" s="333"/>
      <c r="BK124" s="333"/>
      <c r="BL124" s="333"/>
      <c r="BM124" s="333"/>
      <c r="BN124" s="333"/>
      <c r="BO124" s="333"/>
      <c r="BP124" s="333"/>
      <c r="BS124" s="333"/>
      <c r="CC124" s="333"/>
      <c r="CM124" s="333"/>
      <c r="CW124" s="333"/>
      <c r="DG124" s="333"/>
      <c r="DQ124" s="333"/>
      <c r="EA124" s="333"/>
      <c r="EK124" s="333"/>
      <c r="EU124" s="333"/>
      <c r="FE124" s="333"/>
      <c r="FO124" s="333"/>
      <c r="FY124" s="333"/>
      <c r="GI124" s="333"/>
      <c r="GS124" s="333"/>
      <c r="HC124" s="333"/>
      <c r="HM124" s="333"/>
      <c r="HW124" s="333"/>
      <c r="IG124" s="333"/>
    </row>
    <row r="125" s="3" customFormat="true" x14ac:dyDescent="0.25">
      <c r="A125" s="333"/>
      <c r="K125" s="333"/>
      <c r="U125" s="333"/>
      <c r="AE125" s="333"/>
      <c r="AO125" s="333"/>
      <c r="AY125" s="333"/>
      <c r="BI125" s="333"/>
      <c r="BJ125" s="333"/>
      <c r="BK125" s="333"/>
      <c r="BL125" s="333"/>
      <c r="BM125" s="333"/>
      <c r="BN125" s="333"/>
      <c r="BO125" s="333"/>
      <c r="BP125" s="333"/>
      <c r="BS125" s="333"/>
      <c r="CC125" s="333"/>
      <c r="CM125" s="333"/>
      <c r="CW125" s="333"/>
      <c r="DG125" s="333"/>
      <c r="DQ125" s="333"/>
      <c r="EA125" s="333"/>
      <c r="EK125" s="333"/>
      <c r="EU125" s="333"/>
      <c r="FE125" s="333"/>
      <c r="FO125" s="333"/>
      <c r="FY125" s="333"/>
      <c r="GI125" s="333"/>
      <c r="GS125" s="333"/>
      <c r="HC125" s="333"/>
      <c r="HM125" s="333"/>
      <c r="HW125" s="333"/>
      <c r="IG125" s="333"/>
    </row>
    <row r="126" s="3" customFormat="true" x14ac:dyDescent="0.25">
      <c r="A126" s="333"/>
      <c r="K126" s="333"/>
      <c r="U126" s="333"/>
      <c r="AE126" s="333"/>
      <c r="AO126" s="333"/>
      <c r="AY126" s="333"/>
      <c r="BI126" s="333"/>
      <c r="BJ126" s="333"/>
      <c r="BK126" s="333"/>
      <c r="BL126" s="333"/>
      <c r="BM126" s="333"/>
      <c r="BN126" s="333"/>
      <c r="BO126" s="333"/>
      <c r="BP126" s="333"/>
      <c r="BS126" s="333"/>
      <c r="CC126" s="333"/>
      <c r="CM126" s="333"/>
      <c r="CW126" s="333"/>
      <c r="DG126" s="333"/>
      <c r="DQ126" s="333"/>
      <c r="EA126" s="333"/>
      <c r="EK126" s="333"/>
      <c r="EU126" s="333"/>
      <c r="FE126" s="333"/>
      <c r="FO126" s="333"/>
      <c r="FY126" s="333"/>
      <c r="GI126" s="333"/>
      <c r="GS126" s="333"/>
      <c r="HC126" s="333"/>
      <c r="HM126" s="333"/>
      <c r="HW126" s="333"/>
      <c r="IG126" s="333"/>
    </row>
    <row r="127" s="3" customFormat="true" x14ac:dyDescent="0.25">
      <c r="A127" s="333"/>
      <c r="K127" s="333"/>
      <c r="U127" s="333"/>
      <c r="AE127" s="333"/>
      <c r="AO127" s="333"/>
      <c r="AY127" s="333"/>
      <c r="BI127" s="333"/>
      <c r="BJ127" s="333"/>
      <c r="BK127" s="333"/>
      <c r="BL127" s="333"/>
      <c r="BM127" s="333"/>
      <c r="BN127" s="333"/>
      <c r="BO127" s="333"/>
      <c r="BP127" s="333"/>
      <c r="BS127" s="333"/>
      <c r="CC127" s="333"/>
      <c r="CM127" s="333"/>
      <c r="CW127" s="333"/>
      <c r="DG127" s="333"/>
      <c r="DQ127" s="333"/>
      <c r="EA127" s="333"/>
      <c r="EK127" s="333"/>
      <c r="EU127" s="333"/>
      <c r="FE127" s="333"/>
      <c r="FO127" s="333"/>
      <c r="FY127" s="333"/>
      <c r="GI127" s="333"/>
      <c r="GS127" s="333"/>
      <c r="HC127" s="333"/>
      <c r="HM127" s="333"/>
      <c r="HW127" s="333"/>
      <c r="IG127" s="333"/>
    </row>
    <row r="128" s="3" customFormat="true" x14ac:dyDescent="0.25">
      <c r="A128" s="333"/>
      <c r="K128" s="333"/>
      <c r="U128" s="333"/>
      <c r="AE128" s="333"/>
      <c r="AO128" s="333"/>
      <c r="AY128" s="333"/>
      <c r="BI128" s="333"/>
      <c r="BJ128" s="333"/>
      <c r="BK128" s="333"/>
      <c r="BL128" s="333"/>
      <c r="BM128" s="333"/>
      <c r="BN128" s="333"/>
      <c r="BO128" s="333"/>
      <c r="BP128" s="333"/>
      <c r="BS128" s="333"/>
      <c r="CC128" s="333"/>
      <c r="CM128" s="333"/>
      <c r="CW128" s="333"/>
      <c r="DG128" s="333"/>
      <c r="DQ128" s="333"/>
      <c r="EA128" s="333"/>
      <c r="EK128" s="333"/>
      <c r="EU128" s="333"/>
      <c r="FE128" s="333"/>
      <c r="FO128" s="333"/>
      <c r="FY128" s="333"/>
      <c r="GI128" s="333"/>
      <c r="GS128" s="333"/>
      <c r="HC128" s="333"/>
      <c r="HM128" s="333"/>
      <c r="HW128" s="333"/>
      <c r="IG128" s="333"/>
    </row>
    <row r="129" s="3" customFormat="true" x14ac:dyDescent="0.25">
      <c r="A129" s="333"/>
      <c r="K129" s="333"/>
      <c r="U129" s="333"/>
      <c r="AE129" s="333"/>
      <c r="AO129" s="333"/>
      <c r="AY129" s="333"/>
      <c r="BI129" s="333"/>
      <c r="BJ129" s="333"/>
      <c r="BK129" s="333"/>
      <c r="BL129" s="333"/>
      <c r="BM129" s="333"/>
      <c r="BN129" s="333"/>
      <c r="BO129" s="333"/>
      <c r="BP129" s="333"/>
      <c r="BS129" s="333"/>
      <c r="CC129" s="333"/>
      <c r="CM129" s="333"/>
      <c r="CW129" s="333"/>
      <c r="DG129" s="333"/>
      <c r="DQ129" s="333"/>
      <c r="EA129" s="333"/>
      <c r="EK129" s="333"/>
      <c r="EU129" s="333"/>
      <c r="FE129" s="333"/>
      <c r="FO129" s="333"/>
      <c r="FY129" s="333"/>
      <c r="GI129" s="333"/>
      <c r="GS129" s="333"/>
      <c r="HC129" s="333"/>
      <c r="HM129" s="333"/>
      <c r="HW129" s="333"/>
      <c r="IG129" s="333"/>
    </row>
    <row r="130" s="3" customFormat="true" x14ac:dyDescent="0.25">
      <c r="A130" s="333"/>
      <c r="K130" s="333"/>
      <c r="U130" s="333"/>
      <c r="AE130" s="333"/>
      <c r="AO130" s="333"/>
      <c r="AY130" s="333"/>
      <c r="BI130" s="333"/>
      <c r="BJ130" s="333"/>
      <c r="BK130" s="333"/>
      <c r="BL130" s="333"/>
      <c r="BM130" s="333"/>
      <c r="BN130" s="333"/>
      <c r="BO130" s="333"/>
      <c r="BP130" s="333"/>
      <c r="BS130" s="333"/>
      <c r="CC130" s="333"/>
      <c r="CM130" s="333"/>
      <c r="CW130" s="333"/>
      <c r="DG130" s="333"/>
      <c r="DQ130" s="333"/>
      <c r="EA130" s="333"/>
      <c r="EK130" s="333"/>
      <c r="EU130" s="333"/>
      <c r="FE130" s="333"/>
      <c r="FO130" s="333"/>
      <c r="FY130" s="333"/>
      <c r="GI130" s="333"/>
      <c r="GS130" s="333"/>
      <c r="HC130" s="333"/>
      <c r="HM130" s="333"/>
      <c r="HW130" s="333"/>
      <c r="IG130" s="333"/>
    </row>
    <row r="131" s="3" customFormat="true" x14ac:dyDescent="0.25">
      <c r="A131" s="333"/>
      <c r="K131" s="333"/>
      <c r="U131" s="333"/>
      <c r="AE131" s="333"/>
      <c r="AO131" s="333"/>
      <c r="AY131" s="333"/>
      <c r="BI131" s="333"/>
      <c r="BJ131" s="333"/>
      <c r="BK131" s="333"/>
      <c r="BL131" s="333"/>
      <c r="BM131" s="333"/>
      <c r="BN131" s="333"/>
      <c r="BO131" s="333"/>
      <c r="BP131" s="333"/>
      <c r="BS131" s="333"/>
      <c r="CC131" s="333"/>
      <c r="CM131" s="333"/>
      <c r="CW131" s="333"/>
      <c r="DG131" s="333"/>
      <c r="DQ131" s="333"/>
      <c r="EA131" s="333"/>
      <c r="EK131" s="333"/>
      <c r="EU131" s="333"/>
      <c r="FE131" s="333"/>
      <c r="FO131" s="333"/>
      <c r="FY131" s="333"/>
      <c r="GI131" s="333"/>
      <c r="GS131" s="333"/>
      <c r="HC131" s="333"/>
      <c r="HM131" s="333"/>
      <c r="HW131" s="333"/>
      <c r="IG131" s="333"/>
    </row>
    <row r="132" s="3" customFormat="true" x14ac:dyDescent="0.25">
      <c r="A132" s="333"/>
      <c r="K132" s="333"/>
      <c r="U132" s="333"/>
      <c r="AE132" s="333"/>
      <c r="AO132" s="333"/>
      <c r="AY132" s="333"/>
      <c r="BI132" s="333"/>
      <c r="BJ132" s="333"/>
      <c r="BK132" s="333"/>
      <c r="BL132" s="333"/>
      <c r="BM132" s="333"/>
      <c r="BN132" s="333"/>
      <c r="BO132" s="333"/>
      <c r="BP132" s="333"/>
      <c r="BS132" s="333"/>
      <c r="CC132" s="333"/>
      <c r="CM132" s="333"/>
      <c r="CW132" s="333"/>
      <c r="DG132" s="333"/>
      <c r="DQ132" s="333"/>
      <c r="EA132" s="333"/>
      <c r="EK132" s="333"/>
      <c r="EU132" s="333"/>
      <c r="FE132" s="333"/>
      <c r="FO132" s="333"/>
      <c r="FY132" s="333"/>
      <c r="GI132" s="333"/>
      <c r="GS132" s="333"/>
      <c r="HC132" s="333"/>
      <c r="HM132" s="333"/>
      <c r="HW132" s="333"/>
      <c r="IG132" s="333"/>
    </row>
    <row r="133" s="3" customFormat="true" x14ac:dyDescent="0.25">
      <c r="A133" s="333"/>
      <c r="K133" s="333"/>
      <c r="U133" s="333"/>
      <c r="AE133" s="333"/>
      <c r="AO133" s="333"/>
      <c r="AY133" s="333"/>
      <c r="BI133" s="333"/>
      <c r="BJ133" s="333"/>
      <c r="BK133" s="333"/>
      <c r="BL133" s="333"/>
      <c r="BM133" s="333"/>
      <c r="BN133" s="333"/>
      <c r="BO133" s="333"/>
      <c r="BP133" s="333"/>
      <c r="BS133" s="333"/>
      <c r="CC133" s="333"/>
      <c r="CM133" s="333"/>
      <c r="CW133" s="333"/>
      <c r="DG133" s="333"/>
      <c r="DQ133" s="333"/>
      <c r="EA133" s="333"/>
      <c r="EK133" s="333"/>
      <c r="EU133" s="333"/>
      <c r="FE133" s="333"/>
      <c r="FO133" s="333"/>
      <c r="FY133" s="333"/>
      <c r="GI133" s="333"/>
      <c r="GS133" s="333"/>
      <c r="HC133" s="333"/>
      <c r="HM133" s="333"/>
      <c r="HW133" s="333"/>
      <c r="IG133" s="333"/>
    </row>
    <row r="134" s="3" customFormat="true" x14ac:dyDescent="0.25">
      <c r="A134" s="333"/>
      <c r="K134" s="333"/>
      <c r="U134" s="333"/>
      <c r="AE134" s="333"/>
      <c r="AO134" s="333"/>
      <c r="AY134" s="333"/>
      <c r="BI134" s="333"/>
      <c r="BJ134" s="333"/>
      <c r="BK134" s="333"/>
      <c r="BL134" s="333"/>
      <c r="BM134" s="333"/>
      <c r="BN134" s="333"/>
      <c r="BO134" s="333"/>
      <c r="BP134" s="333"/>
      <c r="BS134" s="333"/>
      <c r="CC134" s="333"/>
      <c r="CM134" s="333"/>
      <c r="CW134" s="333"/>
      <c r="DG134" s="333"/>
      <c r="DQ134" s="333"/>
      <c r="EA134" s="333"/>
      <c r="EK134" s="333"/>
      <c r="EU134" s="333"/>
      <c r="FE134" s="333"/>
      <c r="FO134" s="333"/>
      <c r="FY134" s="333"/>
      <c r="GI134" s="333"/>
      <c r="GS134" s="333"/>
      <c r="HC134" s="333"/>
      <c r="HM134" s="333"/>
      <c r="HW134" s="333"/>
      <c r="IG134" s="333"/>
    </row>
    <row r="135" s="3" customFormat="true" x14ac:dyDescent="0.25">
      <c r="A135" s="333"/>
      <c r="K135" s="333"/>
      <c r="U135" s="333"/>
      <c r="AE135" s="333"/>
      <c r="AO135" s="333"/>
      <c r="AY135" s="333"/>
      <c r="BI135" s="333"/>
      <c r="BJ135" s="333"/>
      <c r="BK135" s="333"/>
      <c r="BL135" s="333"/>
      <c r="BM135" s="333"/>
      <c r="BN135" s="333"/>
      <c r="BO135" s="333"/>
      <c r="BP135" s="333"/>
      <c r="BS135" s="333"/>
      <c r="CC135" s="333"/>
      <c r="CM135" s="333"/>
      <c r="CW135" s="333"/>
      <c r="DG135" s="333"/>
      <c r="DQ135" s="333"/>
      <c r="EA135" s="333"/>
      <c r="EK135" s="333"/>
      <c r="EU135" s="333"/>
      <c r="FE135" s="333"/>
      <c r="FO135" s="333"/>
      <c r="FY135" s="333"/>
      <c r="GI135" s="333"/>
      <c r="GS135" s="333"/>
      <c r="HC135" s="333"/>
      <c r="HM135" s="333"/>
      <c r="HW135" s="333"/>
      <c r="IG135" s="333"/>
    </row>
    <row r="136" s="3" customFormat="true" x14ac:dyDescent="0.25">
      <c r="A136" s="333"/>
      <c r="K136" s="333"/>
      <c r="U136" s="333"/>
      <c r="AE136" s="333"/>
      <c r="AO136" s="333"/>
      <c r="AY136" s="333"/>
      <c r="BI136" s="333"/>
      <c r="BJ136" s="333"/>
      <c r="BK136" s="333"/>
      <c r="BL136" s="333"/>
      <c r="BM136" s="333"/>
      <c r="BN136" s="333"/>
      <c r="BO136" s="333"/>
      <c r="BP136" s="333"/>
      <c r="BS136" s="333"/>
      <c r="CC136" s="333"/>
      <c r="CM136" s="333"/>
      <c r="CW136" s="333"/>
      <c r="DG136" s="333"/>
      <c r="DQ136" s="333"/>
      <c r="EA136" s="333"/>
      <c r="EK136" s="333"/>
      <c r="EU136" s="333"/>
      <c r="FE136" s="333"/>
      <c r="FO136" s="333"/>
      <c r="FY136" s="333"/>
      <c r="GI136" s="333"/>
      <c r="GS136" s="333"/>
      <c r="HC136" s="333"/>
      <c r="HM136" s="333"/>
      <c r="HW136" s="333"/>
      <c r="IG136" s="333"/>
    </row>
    <row r="137" s="3" customFormat="true" x14ac:dyDescent="0.25">
      <c r="A137" s="333"/>
      <c r="K137" s="333"/>
      <c r="U137" s="333"/>
      <c r="AE137" s="333"/>
      <c r="AO137" s="333"/>
      <c r="AY137" s="333"/>
      <c r="BI137" s="333"/>
      <c r="BJ137" s="333"/>
      <c r="BK137" s="333"/>
      <c r="BL137" s="333"/>
      <c r="BM137" s="333"/>
      <c r="BN137" s="333"/>
      <c r="BO137" s="333"/>
      <c r="BP137" s="333"/>
      <c r="BS137" s="333"/>
      <c r="CC137" s="333"/>
      <c r="CM137" s="333"/>
      <c r="CW137" s="333"/>
      <c r="DG137" s="333"/>
      <c r="DQ137" s="333"/>
      <c r="EA137" s="333"/>
      <c r="EK137" s="333"/>
      <c r="EU137" s="333"/>
      <c r="FE137" s="333"/>
      <c r="FO137" s="333"/>
      <c r="FY137" s="333"/>
      <c r="GI137" s="333"/>
      <c r="GS137" s="333"/>
      <c r="HC137" s="333"/>
      <c r="HM137" s="333"/>
      <c r="HW137" s="333"/>
      <c r="IG137" s="333"/>
    </row>
    <row r="138" s="3" customFormat="true" x14ac:dyDescent="0.25">
      <c r="A138" s="333"/>
      <c r="K138" s="333"/>
      <c r="U138" s="333"/>
      <c r="AE138" s="333"/>
      <c r="AO138" s="333"/>
      <c r="AY138" s="333"/>
      <c r="BI138" s="333"/>
      <c r="BJ138" s="333"/>
      <c r="BK138" s="333"/>
      <c r="BL138" s="333"/>
      <c r="BM138" s="333"/>
      <c r="BN138" s="333"/>
      <c r="BO138" s="333"/>
      <c r="BP138" s="333"/>
      <c r="BS138" s="333"/>
      <c r="CC138" s="333"/>
      <c r="CM138" s="333"/>
      <c r="CW138" s="333"/>
      <c r="DG138" s="333"/>
      <c r="DQ138" s="333"/>
      <c r="EA138" s="333"/>
      <c r="EK138" s="333"/>
      <c r="EU138" s="333"/>
      <c r="FE138" s="333"/>
      <c r="FO138" s="333"/>
      <c r="FY138" s="333"/>
      <c r="GI138" s="333"/>
      <c r="GS138" s="333"/>
      <c r="HC138" s="333"/>
      <c r="HM138" s="333"/>
      <c r="HW138" s="333"/>
      <c r="IG138" s="333"/>
    </row>
    <row r="139" s="3" customFormat="true" x14ac:dyDescent="0.25">
      <c r="A139" s="333"/>
      <c r="K139" s="333"/>
      <c r="U139" s="333"/>
      <c r="AE139" s="333"/>
      <c r="AO139" s="333"/>
      <c r="AY139" s="333"/>
      <c r="BI139" s="333"/>
      <c r="BJ139" s="333"/>
      <c r="BK139" s="333"/>
      <c r="BL139" s="333"/>
      <c r="BM139" s="333"/>
      <c r="BN139" s="333"/>
      <c r="BO139" s="333"/>
      <c r="BP139" s="333"/>
      <c r="BS139" s="333"/>
      <c r="CC139" s="333"/>
      <c r="CM139" s="333"/>
      <c r="CW139" s="333"/>
      <c r="DG139" s="333"/>
      <c r="DQ139" s="333"/>
      <c r="EA139" s="333"/>
      <c r="EK139" s="333"/>
      <c r="EU139" s="333"/>
      <c r="FE139" s="333"/>
      <c r="FO139" s="333"/>
      <c r="FY139" s="333"/>
      <c r="GI139" s="333"/>
      <c r="GS139" s="333"/>
      <c r="HC139" s="333"/>
      <c r="HM139" s="333"/>
      <c r="HW139" s="333"/>
      <c r="IG139" s="333"/>
    </row>
    <row r="140" s="3" customFormat="true" x14ac:dyDescent="0.25">
      <c r="A140" s="333"/>
      <c r="K140" s="333"/>
      <c r="U140" s="333"/>
      <c r="AE140" s="333"/>
      <c r="AO140" s="333"/>
      <c r="AY140" s="333"/>
      <c r="BI140" s="333"/>
      <c r="BJ140" s="333"/>
      <c r="BK140" s="333"/>
      <c r="BL140" s="333"/>
      <c r="BM140" s="333"/>
      <c r="BN140" s="333"/>
      <c r="BO140" s="333"/>
      <c r="BP140" s="333"/>
      <c r="BS140" s="333"/>
      <c r="CC140" s="333"/>
      <c r="CM140" s="333"/>
      <c r="CW140" s="333"/>
      <c r="DG140" s="333"/>
      <c r="DQ140" s="333"/>
      <c r="EA140" s="333"/>
      <c r="EK140" s="333"/>
      <c r="EU140" s="333"/>
      <c r="FE140" s="333"/>
      <c r="FO140" s="333"/>
      <c r="FY140" s="333"/>
      <c r="GI140" s="333"/>
      <c r="GS140" s="333"/>
      <c r="HC140" s="333"/>
      <c r="HM140" s="333"/>
      <c r="HW140" s="333"/>
      <c r="IG140" s="333"/>
    </row>
    <row r="141" s="3" customFormat="true" x14ac:dyDescent="0.25">
      <c r="A141" s="333"/>
      <c r="K141" s="333"/>
      <c r="U141" s="333"/>
      <c r="AE141" s="333"/>
      <c r="AO141" s="333"/>
      <c r="AY141" s="333"/>
      <c r="BI141" s="333"/>
      <c r="BJ141" s="333"/>
      <c r="BK141" s="333"/>
      <c r="BL141" s="333"/>
      <c r="BM141" s="333"/>
      <c r="BN141" s="333"/>
      <c r="BO141" s="333"/>
      <c r="BP141" s="333"/>
      <c r="BS141" s="333"/>
      <c r="CC141" s="333"/>
      <c r="CM141" s="333"/>
      <c r="CW141" s="333"/>
      <c r="DG141" s="333"/>
      <c r="DQ141" s="333"/>
      <c r="EA141" s="333"/>
      <c r="EK141" s="333"/>
      <c r="EU141" s="333"/>
      <c r="FE141" s="333"/>
      <c r="FO141" s="333"/>
      <c r="FY141" s="333"/>
      <c r="GI141" s="333"/>
      <c r="GS141" s="333"/>
      <c r="HC141" s="333"/>
      <c r="HM141" s="333"/>
      <c r="HW141" s="333"/>
      <c r="IG141" s="333"/>
    </row>
    <row r="142" s="3" customFormat="true" x14ac:dyDescent="0.25">
      <c r="A142" s="333"/>
      <c r="K142" s="333"/>
      <c r="U142" s="333"/>
      <c r="AE142" s="333"/>
      <c r="AO142" s="333"/>
      <c r="AY142" s="333"/>
      <c r="BI142" s="333"/>
      <c r="BJ142" s="333"/>
      <c r="BK142" s="333"/>
      <c r="BL142" s="333"/>
      <c r="BM142" s="333"/>
      <c r="BN142" s="333"/>
      <c r="BO142" s="333"/>
      <c r="BP142" s="333"/>
      <c r="BS142" s="333"/>
      <c r="CC142" s="333"/>
      <c r="CM142" s="333"/>
      <c r="CW142" s="333"/>
      <c r="DG142" s="333"/>
      <c r="DQ142" s="333"/>
      <c r="EA142" s="333"/>
      <c r="EK142" s="333"/>
      <c r="EU142" s="333"/>
      <c r="FE142" s="333"/>
      <c r="FO142" s="333"/>
      <c r="FY142" s="333"/>
      <c r="GI142" s="333"/>
      <c r="GS142" s="333"/>
      <c r="HC142" s="333"/>
      <c r="HM142" s="333"/>
      <c r="HW142" s="333"/>
      <c r="IG142" s="333"/>
    </row>
    <row r="143" s="3" customFormat="true" x14ac:dyDescent="0.25">
      <c r="A143" s="333"/>
      <c r="K143" s="333"/>
      <c r="U143" s="333"/>
      <c r="AE143" s="333"/>
      <c r="AO143" s="333"/>
      <c r="AY143" s="333"/>
      <c r="BI143" s="333"/>
      <c r="BJ143" s="333"/>
      <c r="BK143" s="333"/>
      <c r="BL143" s="333"/>
      <c r="BM143" s="333"/>
      <c r="BN143" s="333"/>
      <c r="BO143" s="333"/>
      <c r="BP143" s="333"/>
      <c r="BS143" s="333"/>
      <c r="CC143" s="333"/>
      <c r="CM143" s="333"/>
      <c r="CW143" s="333"/>
      <c r="DG143" s="333"/>
      <c r="DQ143" s="333"/>
      <c r="EA143" s="333"/>
      <c r="EK143" s="333"/>
      <c r="EU143" s="333"/>
      <c r="FE143" s="333"/>
      <c r="FO143" s="333"/>
      <c r="FY143" s="333"/>
      <c r="GI143" s="333"/>
      <c r="GS143" s="333"/>
      <c r="HC143" s="333"/>
      <c r="HM143" s="333"/>
      <c r="HW143" s="333"/>
      <c r="IG143" s="333"/>
    </row>
    <row r="144" s="3" customFormat="true" x14ac:dyDescent="0.25">
      <c r="A144" s="333"/>
      <c r="K144" s="333"/>
      <c r="U144" s="333"/>
      <c r="AE144" s="333"/>
      <c r="AO144" s="333"/>
      <c r="AY144" s="333"/>
      <c r="BI144" s="333"/>
      <c r="BJ144" s="333"/>
      <c r="BK144" s="333"/>
      <c r="BL144" s="333"/>
      <c r="BM144" s="333"/>
      <c r="BN144" s="333"/>
      <c r="BO144" s="333"/>
      <c r="BP144" s="333"/>
      <c r="BS144" s="333"/>
      <c r="CC144" s="333"/>
      <c r="CM144" s="333"/>
      <c r="CW144" s="333"/>
      <c r="DG144" s="333"/>
      <c r="DQ144" s="333"/>
      <c r="EA144" s="333"/>
      <c r="EK144" s="333"/>
      <c r="EU144" s="333"/>
      <c r="FE144" s="333"/>
      <c r="FO144" s="333"/>
      <c r="FY144" s="333"/>
      <c r="GI144" s="333"/>
      <c r="GS144" s="333"/>
      <c r="HC144" s="333"/>
      <c r="HM144" s="333"/>
      <c r="HW144" s="333"/>
      <c r="IG144" s="333"/>
    </row>
    <row r="145" s="3" customFormat="true" x14ac:dyDescent="0.25">
      <c r="A145" s="333"/>
      <c r="K145" s="333"/>
      <c r="U145" s="333"/>
      <c r="AE145" s="333"/>
      <c r="AO145" s="333"/>
      <c r="AY145" s="333"/>
      <c r="BI145" s="333"/>
      <c r="BJ145" s="333"/>
      <c r="BK145" s="333"/>
      <c r="BL145" s="333"/>
      <c r="BM145" s="333"/>
      <c r="BN145" s="333"/>
      <c r="BO145" s="333"/>
      <c r="BP145" s="333"/>
      <c r="BS145" s="333"/>
      <c r="CC145" s="333"/>
      <c r="CM145" s="333"/>
      <c r="CW145" s="333"/>
      <c r="DG145" s="333"/>
      <c r="DQ145" s="333"/>
      <c r="EA145" s="333"/>
      <c r="EK145" s="333"/>
      <c r="EU145" s="333"/>
      <c r="FE145" s="333"/>
      <c r="FO145" s="333"/>
      <c r="FY145" s="333"/>
      <c r="GI145" s="333"/>
      <c r="GS145" s="333"/>
      <c r="HC145" s="333"/>
      <c r="HM145" s="333"/>
      <c r="HW145" s="333"/>
      <c r="IG145" s="333"/>
    </row>
    <row r="146" s="3" customFormat="true" x14ac:dyDescent="0.25">
      <c r="A146" s="333"/>
      <c r="K146" s="333"/>
      <c r="U146" s="333"/>
      <c r="AE146" s="333"/>
      <c r="AO146" s="333"/>
      <c r="AY146" s="333"/>
      <c r="BI146" s="333"/>
      <c r="BJ146" s="333"/>
      <c r="BK146" s="333"/>
      <c r="BL146" s="333"/>
      <c r="BM146" s="333"/>
      <c r="BN146" s="333"/>
      <c r="BO146" s="333"/>
      <c r="BP146" s="333"/>
      <c r="BS146" s="333"/>
      <c r="CC146" s="333"/>
      <c r="CM146" s="333"/>
      <c r="CW146" s="333"/>
      <c r="DG146" s="333"/>
      <c r="DQ146" s="333"/>
      <c r="EA146" s="333"/>
      <c r="EK146" s="333"/>
      <c r="EU146" s="333"/>
      <c r="FE146" s="333"/>
      <c r="FO146" s="333"/>
      <c r="FY146" s="333"/>
      <c r="GI146" s="333"/>
      <c r="GS146" s="333"/>
      <c r="HC146" s="333"/>
      <c r="HM146" s="333"/>
      <c r="HW146" s="333"/>
      <c r="IG146" s="333"/>
    </row>
    <row r="147" s="3" customFormat="true" x14ac:dyDescent="0.25">
      <c r="A147" s="333"/>
      <c r="K147" s="333"/>
      <c r="U147" s="333"/>
      <c r="AE147" s="333"/>
      <c r="AO147" s="333"/>
      <c r="AY147" s="333"/>
      <c r="BI147" s="333"/>
      <c r="BJ147" s="333"/>
      <c r="BK147" s="333"/>
      <c r="BL147" s="333"/>
      <c r="BM147" s="333"/>
      <c r="BN147" s="333"/>
      <c r="BO147" s="333"/>
      <c r="BP147" s="333"/>
      <c r="BS147" s="333"/>
      <c r="CC147" s="333"/>
      <c r="CM147" s="333"/>
      <c r="CW147" s="333"/>
      <c r="DG147" s="333"/>
      <c r="DQ147" s="333"/>
      <c r="EA147" s="333"/>
      <c r="EK147" s="333"/>
      <c r="EU147" s="333"/>
      <c r="FE147" s="333"/>
      <c r="FO147" s="333"/>
      <c r="FY147" s="333"/>
      <c r="GI147" s="333"/>
      <c r="GS147" s="333"/>
      <c r="HC147" s="333"/>
      <c r="HM147" s="333"/>
      <c r="HW147" s="333"/>
      <c r="IG147" s="333"/>
    </row>
    <row r="148" s="3" customFormat="true" x14ac:dyDescent="0.25">
      <c r="A148" s="333"/>
      <c r="K148" s="333"/>
      <c r="U148" s="333"/>
      <c r="AE148" s="333"/>
      <c r="AO148" s="333"/>
      <c r="AY148" s="333"/>
      <c r="BI148" s="333"/>
      <c r="BJ148" s="333"/>
      <c r="BK148" s="333"/>
      <c r="BL148" s="333"/>
      <c r="BM148" s="333"/>
      <c r="BN148" s="333"/>
      <c r="BO148" s="333"/>
      <c r="BP148" s="333"/>
      <c r="BS148" s="333"/>
      <c r="CC148" s="333"/>
      <c r="CM148" s="333"/>
      <c r="CW148" s="333"/>
      <c r="DG148" s="333"/>
      <c r="DQ148" s="333"/>
      <c r="EA148" s="333"/>
      <c r="EK148" s="333"/>
      <c r="EU148" s="333"/>
      <c r="FE148" s="333"/>
      <c r="FO148" s="333"/>
      <c r="FY148" s="333"/>
      <c r="GI148" s="333"/>
      <c r="GS148" s="333"/>
      <c r="HC148" s="333"/>
      <c r="HM148" s="333"/>
      <c r="HW148" s="333"/>
      <c r="IG148" s="333"/>
    </row>
    <row r="149" s="3" customFormat="true" x14ac:dyDescent="0.25">
      <c r="A149" s="333"/>
      <c r="K149" s="333"/>
      <c r="U149" s="333"/>
      <c r="AE149" s="333"/>
      <c r="AO149" s="333"/>
      <c r="AY149" s="333"/>
      <c r="BI149" s="333"/>
      <c r="BJ149" s="333"/>
      <c r="BK149" s="333"/>
      <c r="BL149" s="333"/>
      <c r="BM149" s="333"/>
      <c r="BN149" s="333"/>
      <c r="BO149" s="333"/>
      <c r="BP149" s="333"/>
      <c r="BS149" s="333"/>
      <c r="CC149" s="333"/>
      <c r="CM149" s="333"/>
      <c r="CW149" s="333"/>
      <c r="DG149" s="333"/>
      <c r="DQ149" s="333"/>
      <c r="EA149" s="333"/>
      <c r="EK149" s="333"/>
      <c r="EU149" s="333"/>
      <c r="FE149" s="333"/>
      <c r="FO149" s="333"/>
      <c r="FY149" s="333"/>
      <c r="GI149" s="333"/>
      <c r="GS149" s="333"/>
      <c r="HC149" s="333"/>
      <c r="HM149" s="333"/>
      <c r="HW149" s="333"/>
      <c r="IG149" s="333"/>
    </row>
    <row r="150" s="3" customFormat="true" x14ac:dyDescent="0.25">
      <c r="A150" s="333"/>
      <c r="K150" s="333"/>
      <c r="U150" s="333"/>
      <c r="AE150" s="333"/>
      <c r="AO150" s="333"/>
      <c r="AY150" s="333"/>
      <c r="BI150" s="333"/>
      <c r="BJ150" s="333"/>
      <c r="BK150" s="333"/>
      <c r="BL150" s="333"/>
      <c r="BM150" s="333"/>
      <c r="BN150" s="333"/>
      <c r="BO150" s="333"/>
      <c r="BP150" s="333"/>
      <c r="BS150" s="333"/>
      <c r="CC150" s="333"/>
      <c r="CM150" s="333"/>
      <c r="CW150" s="333"/>
      <c r="DG150" s="333"/>
      <c r="DQ150" s="333"/>
      <c r="EA150" s="333"/>
      <c r="EK150" s="333"/>
      <c r="EU150" s="333"/>
      <c r="FE150" s="333"/>
      <c r="FO150" s="333"/>
      <c r="FY150" s="333"/>
      <c r="GI150" s="333"/>
      <c r="GS150" s="333"/>
      <c r="HC150" s="333"/>
      <c r="HM150" s="333"/>
      <c r="HW150" s="333"/>
      <c r="IG150" s="333"/>
    </row>
    <row r="151" s="3" customFormat="true" x14ac:dyDescent="0.25">
      <c r="A151" s="333"/>
      <c r="K151" s="333"/>
      <c r="U151" s="333"/>
      <c r="AE151" s="333"/>
      <c r="AO151" s="333"/>
      <c r="AY151" s="333"/>
      <c r="BI151" s="333"/>
      <c r="BJ151" s="333"/>
      <c r="BK151" s="333"/>
      <c r="BL151" s="333"/>
      <c r="BM151" s="333"/>
      <c r="BN151" s="333"/>
      <c r="BO151" s="333"/>
      <c r="BP151" s="333"/>
      <c r="BS151" s="333"/>
      <c r="CC151" s="333"/>
      <c r="CM151" s="333"/>
      <c r="CW151" s="333"/>
      <c r="DG151" s="333"/>
      <c r="DQ151" s="333"/>
      <c r="EA151" s="333"/>
      <c r="EK151" s="333"/>
      <c r="EU151" s="333"/>
      <c r="FE151" s="333"/>
      <c r="FO151" s="333"/>
      <c r="FY151" s="333"/>
      <c r="GI151" s="333"/>
      <c r="GS151" s="333"/>
      <c r="HC151" s="333"/>
      <c r="HM151" s="333"/>
      <c r="HW151" s="333"/>
      <c r="IG151" s="333"/>
    </row>
    <row r="152" s="3" customFormat="true" x14ac:dyDescent="0.25">
      <c r="A152" s="333"/>
      <c r="K152" s="333"/>
      <c r="U152" s="333"/>
      <c r="AE152" s="333"/>
      <c r="AO152" s="333"/>
      <c r="AY152" s="333"/>
      <c r="BI152" s="333"/>
      <c r="BJ152" s="333"/>
      <c r="BK152" s="333"/>
      <c r="BL152" s="333"/>
      <c r="BM152" s="333"/>
      <c r="BN152" s="333"/>
      <c r="BO152" s="333"/>
      <c r="BP152" s="333"/>
      <c r="BS152" s="333"/>
      <c r="CC152" s="333"/>
      <c r="CM152" s="333"/>
      <c r="CW152" s="333"/>
      <c r="DG152" s="333"/>
      <c r="DQ152" s="333"/>
      <c r="EA152" s="333"/>
      <c r="EK152" s="333"/>
      <c r="EU152" s="333"/>
      <c r="FE152" s="333"/>
      <c r="FO152" s="333"/>
      <c r="FY152" s="333"/>
      <c r="GI152" s="333"/>
      <c r="GS152" s="333"/>
      <c r="HC152" s="333"/>
      <c r="HM152" s="333"/>
      <c r="HW152" s="333"/>
      <c r="IG152" s="333"/>
    </row>
    <row r="153" s="3" customFormat="true" x14ac:dyDescent="0.25">
      <c r="A153" s="333"/>
      <c r="K153" s="333"/>
      <c r="U153" s="333"/>
      <c r="AE153" s="333"/>
      <c r="AO153" s="333"/>
      <c r="AY153" s="333"/>
      <c r="BI153" s="333"/>
      <c r="BJ153" s="333"/>
      <c r="BK153" s="333"/>
      <c r="BL153" s="333"/>
      <c r="BM153" s="333"/>
      <c r="BN153" s="333"/>
      <c r="BO153" s="333"/>
      <c r="BP153" s="333"/>
      <c r="BS153" s="333"/>
      <c r="CC153" s="333"/>
      <c r="CM153" s="333"/>
      <c r="CW153" s="333"/>
      <c r="DG153" s="333"/>
      <c r="DQ153" s="333"/>
      <c r="EA153" s="333"/>
      <c r="EK153" s="333"/>
      <c r="EU153" s="333"/>
      <c r="FE153" s="333"/>
      <c r="FO153" s="333"/>
      <c r="FY153" s="333"/>
      <c r="GI153" s="333"/>
      <c r="GS153" s="333"/>
      <c r="HC153" s="333"/>
      <c r="HM153" s="333"/>
      <c r="HW153" s="333"/>
      <c r="IG153" s="333"/>
    </row>
    <row r="154" s="3" customFormat="true" x14ac:dyDescent="0.25">
      <c r="A154" s="333"/>
      <c r="K154" s="333"/>
      <c r="U154" s="333"/>
      <c r="AE154" s="333"/>
      <c r="AO154" s="333"/>
      <c r="AY154" s="333"/>
      <c r="BI154" s="333"/>
      <c r="BJ154" s="333"/>
      <c r="BK154" s="333"/>
      <c r="BL154" s="333"/>
      <c r="BM154" s="333"/>
      <c r="BN154" s="333"/>
      <c r="BO154" s="333"/>
      <c r="BP154" s="333"/>
      <c r="BS154" s="333"/>
      <c r="CC154" s="333"/>
      <c r="CM154" s="333"/>
      <c r="CW154" s="333"/>
      <c r="DG154" s="333"/>
      <c r="DQ154" s="333"/>
      <c r="EA154" s="333"/>
      <c r="EK154" s="333"/>
      <c r="EU154" s="333"/>
      <c r="FE154" s="333"/>
      <c r="FO154" s="333"/>
      <c r="FY154" s="333"/>
      <c r="GI154" s="333"/>
      <c r="GS154" s="333"/>
      <c r="HC154" s="333"/>
      <c r="HM154" s="333"/>
      <c r="HW154" s="333"/>
      <c r="IG154" s="333"/>
    </row>
    <row r="155" s="3" customFormat="true" x14ac:dyDescent="0.25">
      <c r="A155" s="333"/>
      <c r="K155" s="333"/>
      <c r="U155" s="333"/>
      <c r="AE155" s="333"/>
      <c r="AO155" s="333"/>
      <c r="AY155" s="333"/>
      <c r="BI155" s="333"/>
      <c r="BJ155" s="333"/>
      <c r="BK155" s="333"/>
      <c r="BL155" s="333"/>
      <c r="BM155" s="333"/>
      <c r="BN155" s="333"/>
      <c r="BO155" s="333"/>
      <c r="BP155" s="333"/>
      <c r="BS155" s="333"/>
      <c r="CC155" s="333"/>
      <c r="CM155" s="333"/>
      <c r="CW155" s="333"/>
      <c r="DG155" s="333"/>
      <c r="DQ155" s="333"/>
      <c r="EA155" s="333"/>
      <c r="EK155" s="333"/>
      <c r="EU155" s="333"/>
      <c r="FE155" s="333"/>
      <c r="FO155" s="333"/>
      <c r="FY155" s="333"/>
      <c r="GI155" s="333"/>
      <c r="GS155" s="333"/>
      <c r="HC155" s="333"/>
      <c r="HM155" s="333"/>
      <c r="HW155" s="333"/>
      <c r="IG155" s="333"/>
    </row>
    <row r="156" s="3" customFormat="true" x14ac:dyDescent="0.25">
      <c r="A156" s="333"/>
      <c r="K156" s="333"/>
      <c r="U156" s="333"/>
      <c r="AE156" s="333"/>
      <c r="AO156" s="333"/>
      <c r="AY156" s="333"/>
      <c r="BI156" s="333"/>
      <c r="BJ156" s="333"/>
      <c r="BK156" s="333"/>
      <c r="BL156" s="333"/>
      <c r="BM156" s="333"/>
      <c r="BN156" s="333"/>
      <c r="BO156" s="333"/>
      <c r="BP156" s="333"/>
      <c r="BS156" s="333"/>
      <c r="CC156" s="333"/>
      <c r="CM156" s="333"/>
      <c r="CW156" s="333"/>
      <c r="DG156" s="333"/>
      <c r="DQ156" s="333"/>
      <c r="EA156" s="333"/>
      <c r="EK156" s="333"/>
      <c r="EU156" s="333"/>
      <c r="FE156" s="333"/>
      <c r="FO156" s="333"/>
      <c r="FY156" s="333"/>
      <c r="GI156" s="333"/>
      <c r="GS156" s="333"/>
      <c r="HC156" s="333"/>
      <c r="HM156" s="333"/>
      <c r="HW156" s="333"/>
      <c r="IG156" s="333"/>
    </row>
    <row r="157" s="3" customFormat="true" x14ac:dyDescent="0.25">
      <c r="A157" s="333"/>
      <c r="K157" s="333"/>
      <c r="U157" s="333"/>
      <c r="AE157" s="333"/>
      <c r="AO157" s="333"/>
      <c r="AY157" s="333"/>
      <c r="BI157" s="333"/>
      <c r="BJ157" s="333"/>
      <c r="BK157" s="333"/>
      <c r="BL157" s="333"/>
      <c r="BM157" s="333"/>
      <c r="BN157" s="333"/>
      <c r="BO157" s="333"/>
      <c r="BP157" s="333"/>
      <c r="BS157" s="333"/>
      <c r="CC157" s="333"/>
      <c r="CM157" s="333"/>
      <c r="CW157" s="333"/>
      <c r="DG157" s="333"/>
      <c r="DQ157" s="333"/>
      <c r="EA157" s="333"/>
      <c r="EK157" s="333"/>
      <c r="EU157" s="333"/>
      <c r="FE157" s="333"/>
      <c r="FO157" s="333"/>
      <c r="FY157" s="333"/>
      <c r="GI157" s="333"/>
      <c r="GS157" s="333"/>
      <c r="HC157" s="333"/>
      <c r="HM157" s="333"/>
      <c r="HW157" s="333"/>
      <c r="IG157" s="333"/>
    </row>
    <row r="158" s="3" customFormat="true" x14ac:dyDescent="0.25">
      <c r="A158" s="333"/>
      <c r="K158" s="333"/>
      <c r="U158" s="333"/>
      <c r="AE158" s="333"/>
      <c r="AO158" s="333"/>
      <c r="AY158" s="333"/>
      <c r="BI158" s="333"/>
      <c r="BJ158" s="333"/>
      <c r="BK158" s="333"/>
      <c r="BL158" s="333"/>
      <c r="BM158" s="333"/>
      <c r="BN158" s="333"/>
      <c r="BO158" s="333"/>
      <c r="BP158" s="333"/>
      <c r="BS158" s="333"/>
      <c r="CC158" s="333"/>
      <c r="CM158" s="333"/>
      <c r="CW158" s="333"/>
      <c r="DG158" s="333"/>
      <c r="DQ158" s="333"/>
      <c r="EA158" s="333"/>
      <c r="EK158" s="333"/>
      <c r="EU158" s="333"/>
      <c r="FE158" s="333"/>
      <c r="FO158" s="333"/>
      <c r="FY158" s="333"/>
      <c r="GI158" s="333"/>
      <c r="GS158" s="333"/>
      <c r="HC158" s="333"/>
      <c r="HM158" s="333"/>
      <c r="HW158" s="333"/>
      <c r="IG158" s="333"/>
    </row>
    <row r="159" s="3" customFormat="true" x14ac:dyDescent="0.25">
      <c r="A159" s="333"/>
      <c r="K159" s="333"/>
      <c r="U159" s="333"/>
      <c r="AE159" s="333"/>
      <c r="AO159" s="333"/>
      <c r="AY159" s="333"/>
      <c r="BI159" s="333"/>
      <c r="BJ159" s="333"/>
      <c r="BK159" s="333"/>
      <c r="BL159" s="333"/>
      <c r="BM159" s="333"/>
      <c r="BN159" s="333"/>
      <c r="BO159" s="333"/>
      <c r="BP159" s="333"/>
      <c r="BS159" s="333"/>
      <c r="CC159" s="333"/>
      <c r="CM159" s="333"/>
      <c r="CW159" s="333"/>
      <c r="DG159" s="333"/>
      <c r="DQ159" s="333"/>
      <c r="EA159" s="333"/>
      <c r="EK159" s="333"/>
      <c r="EU159" s="333"/>
      <c r="FE159" s="333"/>
      <c r="FO159" s="333"/>
      <c r="FY159" s="333"/>
      <c r="GI159" s="333"/>
      <c r="GS159" s="333"/>
      <c r="HC159" s="333"/>
      <c r="HM159" s="333"/>
      <c r="HW159" s="333"/>
      <c r="IG159" s="333"/>
    </row>
    <row r="160" s="3" customFormat="true" x14ac:dyDescent="0.25">
      <c r="A160" s="333"/>
      <c r="K160" s="333"/>
      <c r="U160" s="333"/>
      <c r="AE160" s="333"/>
      <c r="AO160" s="333"/>
      <c r="AY160" s="333"/>
      <c r="BI160" s="333"/>
      <c r="BJ160" s="333"/>
      <c r="BK160" s="333"/>
      <c r="BL160" s="333"/>
      <c r="BM160" s="333"/>
      <c r="BN160" s="333"/>
      <c r="BO160" s="333"/>
      <c r="BP160" s="333"/>
      <c r="BS160" s="333"/>
      <c r="CC160" s="333"/>
      <c r="CM160" s="333"/>
      <c r="CW160" s="333"/>
      <c r="DG160" s="333"/>
      <c r="DQ160" s="333"/>
      <c r="EA160" s="333"/>
      <c r="EK160" s="333"/>
      <c r="EU160" s="333"/>
      <c r="FE160" s="333"/>
      <c r="FO160" s="333"/>
      <c r="FY160" s="333"/>
      <c r="GI160" s="333"/>
      <c r="GS160" s="333"/>
      <c r="HC160" s="333"/>
      <c r="HM160" s="333"/>
      <c r="HW160" s="333"/>
      <c r="IG160" s="333"/>
    </row>
    <row r="161" s="3" customFormat="true" x14ac:dyDescent="0.25">
      <c r="A161" s="333"/>
      <c r="K161" s="333"/>
      <c r="U161" s="333"/>
      <c r="AE161" s="333"/>
      <c r="AO161" s="333"/>
      <c r="AY161" s="333"/>
      <c r="BI161" s="333"/>
      <c r="BJ161" s="333"/>
      <c r="BK161" s="333"/>
      <c r="BL161" s="333"/>
      <c r="BM161" s="333"/>
      <c r="BN161" s="333"/>
      <c r="BO161" s="333"/>
      <c r="BP161" s="333"/>
      <c r="BS161" s="333"/>
      <c r="CC161" s="333"/>
      <c r="CM161" s="333"/>
      <c r="CW161" s="333"/>
      <c r="DG161" s="333"/>
      <c r="DQ161" s="333"/>
      <c r="EA161" s="333"/>
      <c r="EK161" s="333"/>
      <c r="EU161" s="333"/>
      <c r="FE161" s="333"/>
      <c r="FO161" s="333"/>
      <c r="FY161" s="333"/>
      <c r="GI161" s="333"/>
      <c r="GS161" s="333"/>
      <c r="HC161" s="333"/>
      <c r="HM161" s="333"/>
      <c r="HW161" s="333"/>
      <c r="IG161" s="333"/>
    </row>
    <row r="162" s="3" customFormat="true" x14ac:dyDescent="0.25">
      <c r="A162" s="333"/>
      <c r="K162" s="333"/>
      <c r="U162" s="333"/>
      <c r="AE162" s="333"/>
      <c r="AO162" s="333"/>
      <c r="AY162" s="333"/>
      <c r="BI162" s="333"/>
      <c r="BJ162" s="333"/>
      <c r="BK162" s="333"/>
      <c r="BL162" s="333"/>
      <c r="BM162" s="333"/>
      <c r="BN162" s="333"/>
      <c r="BO162" s="333"/>
      <c r="BP162" s="333"/>
      <c r="BS162" s="333"/>
      <c r="CC162" s="333"/>
      <c r="CM162" s="333"/>
      <c r="CW162" s="333"/>
      <c r="DG162" s="333"/>
      <c r="DQ162" s="333"/>
      <c r="EA162" s="333"/>
      <c r="EK162" s="333"/>
      <c r="EU162" s="333"/>
      <c r="FE162" s="333"/>
      <c r="FO162" s="333"/>
      <c r="FY162" s="333"/>
      <c r="GI162" s="333"/>
      <c r="GS162" s="333"/>
      <c r="HC162" s="333"/>
      <c r="HM162" s="333"/>
      <c r="HW162" s="333"/>
      <c r="IG162" s="333"/>
    </row>
    <row r="163" s="3" customFormat="true" x14ac:dyDescent="0.25">
      <c r="A163" s="333"/>
      <c r="K163" s="333"/>
      <c r="U163" s="333"/>
      <c r="AE163" s="333"/>
      <c r="AO163" s="333"/>
      <c r="AY163" s="333"/>
      <c r="BI163" s="333"/>
      <c r="BJ163" s="333"/>
      <c r="BK163" s="333"/>
      <c r="BL163" s="333"/>
      <c r="BM163" s="333"/>
      <c r="BN163" s="333"/>
      <c r="BO163" s="333"/>
      <c r="BP163" s="333"/>
      <c r="BS163" s="333"/>
      <c r="CC163" s="333"/>
      <c r="CM163" s="333"/>
      <c r="CW163" s="333"/>
      <c r="DG163" s="333"/>
      <c r="DQ163" s="333"/>
      <c r="EA163" s="333"/>
      <c r="EK163" s="333"/>
      <c r="EU163" s="333"/>
      <c r="FE163" s="333"/>
      <c r="FO163" s="333"/>
      <c r="FY163" s="333"/>
      <c r="GI163" s="333"/>
      <c r="GS163" s="333"/>
      <c r="HC163" s="333"/>
      <c r="HM163" s="333"/>
      <c r="HW163" s="333"/>
      <c r="IG163" s="333"/>
    </row>
    <row r="164" s="3" customFormat="true" x14ac:dyDescent="0.25">
      <c r="A164" s="333"/>
      <c r="K164" s="333"/>
      <c r="U164" s="333"/>
      <c r="AE164" s="333"/>
      <c r="AO164" s="333"/>
      <c r="AY164" s="333"/>
      <c r="BI164" s="333"/>
      <c r="BJ164" s="333"/>
      <c r="BK164" s="333"/>
      <c r="BL164" s="333"/>
      <c r="BM164" s="333"/>
      <c r="BN164" s="333"/>
      <c r="BO164" s="333"/>
      <c r="BP164" s="333"/>
      <c r="BS164" s="333"/>
      <c r="CC164" s="333"/>
      <c r="CM164" s="333"/>
      <c r="CW164" s="333"/>
      <c r="DG164" s="333"/>
      <c r="DQ164" s="333"/>
      <c r="EA164" s="333"/>
      <c r="EK164" s="333"/>
      <c r="EU164" s="333"/>
      <c r="FE164" s="333"/>
      <c r="FO164" s="333"/>
      <c r="FY164" s="333"/>
      <c r="GI164" s="333"/>
      <c r="GS164" s="333"/>
      <c r="HC164" s="333"/>
      <c r="HM164" s="333"/>
      <c r="HW164" s="333"/>
      <c r="IG164" s="333"/>
    </row>
    <row r="165" s="3" customFormat="true" x14ac:dyDescent="0.25">
      <c r="A165" s="333"/>
      <c r="K165" s="333"/>
      <c r="U165" s="333"/>
      <c r="AE165" s="333"/>
      <c r="AO165" s="333"/>
      <c r="AY165" s="333"/>
      <c r="BI165" s="333"/>
      <c r="BJ165" s="333"/>
      <c r="BK165" s="333"/>
      <c r="BL165" s="333"/>
      <c r="BM165" s="333"/>
      <c r="BN165" s="333"/>
      <c r="BO165" s="333"/>
      <c r="BP165" s="333"/>
      <c r="BS165" s="333"/>
      <c r="CC165" s="333"/>
      <c r="CM165" s="333"/>
      <c r="CW165" s="333"/>
      <c r="DG165" s="333"/>
      <c r="DQ165" s="333"/>
      <c r="EA165" s="333"/>
      <c r="EK165" s="333"/>
      <c r="EU165" s="333"/>
      <c r="FE165" s="333"/>
      <c r="FO165" s="333"/>
      <c r="FY165" s="333"/>
      <c r="GI165" s="333"/>
      <c r="GS165" s="333"/>
      <c r="HC165" s="333"/>
      <c r="HM165" s="333"/>
      <c r="HW165" s="333"/>
      <c r="IG165" s="333"/>
    </row>
    <row r="166" s="3" customFormat="true" x14ac:dyDescent="0.25">
      <c r="A166" s="333"/>
      <c r="K166" s="333"/>
      <c r="U166" s="333"/>
      <c r="AE166" s="333"/>
      <c r="AO166" s="333"/>
      <c r="AY166" s="333"/>
      <c r="BI166" s="333"/>
      <c r="BJ166" s="333"/>
      <c r="BK166" s="333"/>
      <c r="BL166" s="333"/>
      <c r="BM166" s="333"/>
      <c r="BN166" s="333"/>
      <c r="BO166" s="333"/>
      <c r="BP166" s="333"/>
      <c r="BS166" s="333"/>
      <c r="CC166" s="333"/>
      <c r="CM166" s="333"/>
      <c r="CW166" s="333"/>
      <c r="DG166" s="333"/>
      <c r="DQ166" s="333"/>
      <c r="EA166" s="333"/>
      <c r="EK166" s="333"/>
      <c r="EU166" s="333"/>
      <c r="FE166" s="333"/>
      <c r="FO166" s="333"/>
      <c r="FY166" s="333"/>
      <c r="GI166" s="333"/>
      <c r="GS166" s="333"/>
      <c r="HC166" s="333"/>
      <c r="HM166" s="333"/>
      <c r="HW166" s="333"/>
      <c r="IG166" s="333"/>
    </row>
    <row r="167" s="3" customFormat="true" x14ac:dyDescent="0.25">
      <c r="A167" s="333"/>
      <c r="K167" s="333"/>
      <c r="U167" s="333"/>
      <c r="AE167" s="333"/>
      <c r="AO167" s="333"/>
      <c r="AY167" s="333"/>
      <c r="BI167" s="333"/>
      <c r="BJ167" s="333"/>
      <c r="BK167" s="333"/>
      <c r="BL167" s="333"/>
      <c r="BM167" s="333"/>
      <c r="BN167" s="333"/>
      <c r="BO167" s="333"/>
      <c r="BP167" s="333"/>
      <c r="BS167" s="333"/>
      <c r="CC167" s="333"/>
      <c r="CM167" s="333"/>
      <c r="CW167" s="333"/>
      <c r="DG167" s="333"/>
      <c r="DQ167" s="333"/>
      <c r="EA167" s="333"/>
      <c r="EK167" s="333"/>
      <c r="EU167" s="333"/>
      <c r="FE167" s="333"/>
      <c r="FO167" s="333"/>
      <c r="FY167" s="333"/>
      <c r="GI167" s="333"/>
      <c r="GS167" s="333"/>
      <c r="HC167" s="333"/>
      <c r="HM167" s="333"/>
      <c r="HW167" s="333"/>
      <c r="IG167" s="333"/>
    </row>
    <row r="168" s="3" customFormat="true" x14ac:dyDescent="0.25">
      <c r="A168" s="333"/>
      <c r="K168" s="333"/>
      <c r="U168" s="333"/>
      <c r="AE168" s="333"/>
      <c r="AO168" s="333"/>
      <c r="AY168" s="333"/>
      <c r="BI168" s="333"/>
      <c r="BJ168" s="333"/>
      <c r="BK168" s="333"/>
      <c r="BL168" s="333"/>
      <c r="BM168" s="333"/>
      <c r="BN168" s="333"/>
      <c r="BO168" s="333"/>
      <c r="BP168" s="333"/>
      <c r="BS168" s="333"/>
      <c r="CC168" s="333"/>
      <c r="CM168" s="333"/>
      <c r="CW168" s="333"/>
      <c r="DG168" s="333"/>
      <c r="DQ168" s="333"/>
      <c r="EA168" s="333"/>
      <c r="EK168" s="333"/>
      <c r="EU168" s="333"/>
      <c r="FE168" s="333"/>
      <c r="FO168" s="333"/>
      <c r="FY168" s="333"/>
      <c r="GI168" s="333"/>
      <c r="GS168" s="333"/>
      <c r="HC168" s="333"/>
      <c r="HM168" s="333"/>
      <c r="HW168" s="333"/>
      <c r="IG168" s="333"/>
    </row>
    <row r="169" s="3" customFormat="true" x14ac:dyDescent="0.25">
      <c r="A169" s="333"/>
      <c r="K169" s="333"/>
      <c r="U169" s="333"/>
      <c r="AE169" s="333"/>
      <c r="AO169" s="333"/>
      <c r="AY169" s="333"/>
      <c r="BI169" s="333"/>
      <c r="BJ169" s="333"/>
      <c r="BK169" s="333"/>
      <c r="BL169" s="333"/>
      <c r="BM169" s="333"/>
      <c r="BN169" s="333"/>
      <c r="BO169" s="333"/>
      <c r="BP169" s="333"/>
      <c r="BS169" s="333"/>
      <c r="CC169" s="333"/>
      <c r="CM169" s="333"/>
      <c r="CW169" s="333"/>
      <c r="DG169" s="333"/>
      <c r="DQ169" s="333"/>
      <c r="EA169" s="333"/>
      <c r="EK169" s="333"/>
      <c r="EU169" s="333"/>
      <c r="FE169" s="333"/>
      <c r="FO169" s="333"/>
      <c r="FY169" s="333"/>
      <c r="GI169" s="333"/>
      <c r="GS169" s="333"/>
      <c r="HC169" s="333"/>
      <c r="HM169" s="333"/>
      <c r="HW169" s="333"/>
      <c r="IG169" s="333"/>
    </row>
    <row r="170" s="3" customFormat="true" x14ac:dyDescent="0.25">
      <c r="A170" s="333"/>
      <c r="K170" s="333"/>
      <c r="U170" s="333"/>
      <c r="AE170" s="333"/>
      <c r="AO170" s="333"/>
      <c r="AY170" s="333"/>
      <c r="BI170" s="333"/>
      <c r="BJ170" s="333"/>
      <c r="BK170" s="333"/>
      <c r="BL170" s="333"/>
      <c r="BM170" s="333"/>
      <c r="BN170" s="333"/>
      <c r="BO170" s="333"/>
      <c r="BP170" s="333"/>
      <c r="BS170" s="333"/>
      <c r="CC170" s="333"/>
      <c r="CM170" s="333"/>
      <c r="CW170" s="333"/>
      <c r="DG170" s="333"/>
      <c r="DQ170" s="333"/>
      <c r="EA170" s="333"/>
      <c r="EK170" s="333"/>
      <c r="EU170" s="333"/>
      <c r="FE170" s="333"/>
      <c r="FO170" s="333"/>
      <c r="FY170" s="333"/>
      <c r="GI170" s="333"/>
      <c r="GS170" s="333"/>
      <c r="HC170" s="333"/>
      <c r="HM170" s="333"/>
      <c r="HW170" s="333"/>
      <c r="IG170" s="333"/>
    </row>
    <row r="171" s="3" customFormat="true" x14ac:dyDescent="0.25">
      <c r="A171" s="333"/>
      <c r="K171" s="333"/>
      <c r="U171" s="333"/>
      <c r="AE171" s="333"/>
      <c r="AO171" s="333"/>
      <c r="AY171" s="333"/>
      <c r="BI171" s="333"/>
      <c r="BJ171" s="333"/>
      <c r="BK171" s="333"/>
      <c r="BL171" s="333"/>
      <c r="BM171" s="333"/>
      <c r="BN171" s="333"/>
      <c r="BO171" s="333"/>
      <c r="BP171" s="333"/>
      <c r="BS171" s="333"/>
      <c r="CC171" s="333"/>
      <c r="CM171" s="333"/>
      <c r="CW171" s="333"/>
      <c r="DG171" s="333"/>
      <c r="DQ171" s="333"/>
      <c r="EA171" s="333"/>
      <c r="EK171" s="333"/>
      <c r="EU171" s="333"/>
      <c r="FE171" s="333"/>
      <c r="FO171" s="333"/>
      <c r="FY171" s="333"/>
      <c r="GI171" s="333"/>
      <c r="GS171" s="333"/>
      <c r="HC171" s="333"/>
      <c r="HM171" s="333"/>
      <c r="HW171" s="333"/>
      <c r="IG171" s="333"/>
    </row>
    <row r="172" s="3" customFormat="true" x14ac:dyDescent="0.25">
      <c r="A172" s="333"/>
      <c r="K172" s="333"/>
      <c r="U172" s="333"/>
      <c r="AE172" s="333"/>
      <c r="AO172" s="333"/>
      <c r="AY172" s="333"/>
      <c r="BI172" s="333"/>
      <c r="BJ172" s="333"/>
      <c r="BK172" s="333"/>
      <c r="BL172" s="333"/>
      <c r="BM172" s="333"/>
      <c r="BN172" s="333"/>
      <c r="BO172" s="333"/>
      <c r="BP172" s="333"/>
      <c r="BS172" s="333"/>
      <c r="CC172" s="333"/>
      <c r="CM172" s="333"/>
      <c r="CW172" s="333"/>
      <c r="DG172" s="333"/>
      <c r="DQ172" s="333"/>
      <c r="EA172" s="333"/>
      <c r="EK172" s="333"/>
      <c r="EU172" s="333"/>
      <c r="FE172" s="333"/>
      <c r="FO172" s="333"/>
      <c r="FY172" s="333"/>
      <c r="GI172" s="333"/>
      <c r="GS172" s="333"/>
      <c r="HC172" s="333"/>
      <c r="HM172" s="333"/>
      <c r="HW172" s="333"/>
      <c r="IG172" s="333"/>
    </row>
    <row r="173" s="3" customFormat="true" x14ac:dyDescent="0.25">
      <c r="A173" s="333"/>
      <c r="K173" s="333"/>
      <c r="U173" s="333"/>
      <c r="AE173" s="333"/>
      <c r="AO173" s="333"/>
      <c r="AY173" s="333"/>
      <c r="BI173" s="333"/>
      <c r="BJ173" s="333"/>
      <c r="BK173" s="333"/>
      <c r="BL173" s="333"/>
      <c r="BM173" s="333"/>
      <c r="BN173" s="333"/>
      <c r="BO173" s="333"/>
      <c r="BP173" s="333"/>
      <c r="BS173" s="333"/>
      <c r="CC173" s="333"/>
      <c r="CM173" s="333"/>
      <c r="CW173" s="333"/>
      <c r="DG173" s="333"/>
      <c r="DQ173" s="333"/>
      <c r="EA173" s="333"/>
      <c r="EK173" s="333"/>
      <c r="EU173" s="333"/>
      <c r="FE173" s="333"/>
      <c r="FO173" s="333"/>
      <c r="FY173" s="333"/>
      <c r="GI173" s="333"/>
      <c r="GS173" s="333"/>
      <c r="HC173" s="333"/>
      <c r="HM173" s="333"/>
      <c r="HW173" s="333"/>
      <c r="IG173" s="333"/>
    </row>
    <row r="174" s="3" customFormat="true" x14ac:dyDescent="0.25">
      <c r="A174" s="333"/>
      <c r="K174" s="333"/>
      <c r="U174" s="333"/>
      <c r="AE174" s="333"/>
      <c r="AO174" s="333"/>
      <c r="AY174" s="333"/>
      <c r="BI174" s="333"/>
      <c r="BJ174" s="333"/>
      <c r="BK174" s="333"/>
      <c r="BL174" s="333"/>
      <c r="BM174" s="333"/>
      <c r="BN174" s="333"/>
      <c r="BO174" s="333"/>
      <c r="BP174" s="333"/>
      <c r="BS174" s="333"/>
      <c r="CC174" s="333"/>
      <c r="CM174" s="333"/>
      <c r="CW174" s="333"/>
      <c r="DG174" s="333"/>
      <c r="DQ174" s="333"/>
      <c r="EA174" s="333"/>
      <c r="EK174" s="333"/>
      <c r="EU174" s="333"/>
      <c r="FE174" s="333"/>
      <c r="FO174" s="333"/>
      <c r="FY174" s="333"/>
      <c r="GI174" s="333"/>
      <c r="GS174" s="333"/>
      <c r="HC174" s="333"/>
      <c r="HM174" s="333"/>
      <c r="HW174" s="333"/>
      <c r="IG174" s="333"/>
    </row>
    <row r="175" s="3" customFormat="true" x14ac:dyDescent="0.25">
      <c r="A175" s="333"/>
      <c r="K175" s="333"/>
      <c r="U175" s="333"/>
      <c r="AE175" s="333"/>
      <c r="AO175" s="333"/>
      <c r="AY175" s="333"/>
      <c r="BI175" s="333"/>
      <c r="BJ175" s="333"/>
      <c r="BK175" s="333"/>
      <c r="BL175" s="333"/>
      <c r="BM175" s="333"/>
      <c r="BN175" s="333"/>
      <c r="BO175" s="333"/>
      <c r="BP175" s="333"/>
      <c r="BS175" s="333"/>
      <c r="CC175" s="333"/>
      <c r="CM175" s="333"/>
      <c r="CW175" s="333"/>
      <c r="DG175" s="333"/>
      <c r="DQ175" s="333"/>
      <c r="EA175" s="333"/>
      <c r="EK175" s="333"/>
      <c r="EU175" s="333"/>
      <c r="FE175" s="333"/>
      <c r="FO175" s="333"/>
      <c r="FY175" s="333"/>
      <c r="GI175" s="333"/>
      <c r="GS175" s="333"/>
      <c r="HC175" s="333"/>
      <c r="HM175" s="333"/>
      <c r="HW175" s="333"/>
      <c r="IG175" s="333"/>
    </row>
    <row r="176" s="3" customFormat="true" x14ac:dyDescent="0.25">
      <c r="A176" s="333"/>
      <c r="K176" s="333"/>
      <c r="U176" s="333"/>
      <c r="AE176" s="333"/>
      <c r="AO176" s="333"/>
      <c r="AY176" s="333"/>
      <c r="BI176" s="333"/>
      <c r="BJ176" s="333"/>
      <c r="BK176" s="333"/>
      <c r="BL176" s="333"/>
      <c r="BM176" s="333"/>
      <c r="BN176" s="333"/>
      <c r="BO176" s="333"/>
      <c r="BP176" s="333"/>
      <c r="BS176" s="333"/>
      <c r="CC176" s="333"/>
      <c r="CM176" s="333"/>
      <c r="CW176" s="333"/>
      <c r="DG176" s="333"/>
      <c r="DQ176" s="333"/>
      <c r="EA176" s="333"/>
      <c r="EK176" s="333"/>
      <c r="EU176" s="333"/>
      <c r="FE176" s="333"/>
      <c r="FO176" s="333"/>
      <c r="FY176" s="333"/>
      <c r="GI176" s="333"/>
      <c r="GS176" s="333"/>
      <c r="HC176" s="333"/>
      <c r="HM176" s="333"/>
      <c r="HW176" s="333"/>
      <c r="IG176" s="333"/>
    </row>
    <row r="177" s="3" customFormat="true" x14ac:dyDescent="0.25">
      <c r="A177" s="333"/>
      <c r="K177" s="333"/>
      <c r="U177" s="333"/>
      <c r="AE177" s="333"/>
      <c r="AO177" s="333"/>
      <c r="AY177" s="333"/>
      <c r="BI177" s="333"/>
      <c r="BJ177" s="333"/>
      <c r="BK177" s="333"/>
      <c r="BL177" s="333"/>
      <c r="BM177" s="333"/>
      <c r="BN177" s="333"/>
      <c r="BO177" s="333"/>
      <c r="BP177" s="333"/>
      <c r="BS177" s="333"/>
      <c r="CC177" s="333"/>
      <c r="CM177" s="333"/>
      <c r="CW177" s="333"/>
      <c r="DG177" s="333"/>
      <c r="DQ177" s="333"/>
      <c r="EA177" s="333"/>
      <c r="EK177" s="333"/>
      <c r="EU177" s="333"/>
      <c r="FE177" s="333"/>
      <c r="FO177" s="333"/>
      <c r="FY177" s="333"/>
      <c r="GI177" s="333"/>
      <c r="GS177" s="333"/>
      <c r="HC177" s="333"/>
      <c r="HM177" s="333"/>
      <c r="HW177" s="333"/>
      <c r="IG177" s="333"/>
    </row>
    <row r="178" s="3" customFormat="true" x14ac:dyDescent="0.25">
      <c r="A178" s="333"/>
      <c r="K178" s="333"/>
      <c r="U178" s="333"/>
      <c r="AE178" s="333"/>
      <c r="AO178" s="333"/>
      <c r="AY178" s="333"/>
      <c r="BI178" s="333"/>
      <c r="BJ178" s="333"/>
      <c r="BK178" s="333"/>
      <c r="BL178" s="333"/>
      <c r="BM178" s="333"/>
      <c r="BN178" s="333"/>
      <c r="BO178" s="333"/>
      <c r="BP178" s="333"/>
      <c r="BS178" s="333"/>
      <c r="CC178" s="333"/>
      <c r="CM178" s="333"/>
      <c r="CW178" s="333"/>
      <c r="DG178" s="333"/>
      <c r="DQ178" s="333"/>
      <c r="EA178" s="333"/>
      <c r="EK178" s="333"/>
      <c r="EU178" s="333"/>
      <c r="FE178" s="333"/>
      <c r="FO178" s="333"/>
      <c r="FY178" s="333"/>
      <c r="GI178" s="333"/>
      <c r="GS178" s="333"/>
      <c r="HC178" s="333"/>
      <c r="HM178" s="333"/>
      <c r="HW178" s="333"/>
      <c r="IG178" s="333"/>
    </row>
    <row r="179" s="3" customFormat="true" x14ac:dyDescent="0.25">
      <c r="A179" s="333"/>
      <c r="K179" s="333"/>
      <c r="U179" s="333"/>
      <c r="AE179" s="333"/>
      <c r="AO179" s="333"/>
      <c r="AY179" s="333"/>
      <c r="BI179" s="333"/>
      <c r="BJ179" s="333"/>
      <c r="BK179" s="333"/>
      <c r="BL179" s="333"/>
      <c r="BM179" s="333"/>
      <c r="BN179" s="333"/>
      <c r="BO179" s="333"/>
      <c r="BP179" s="333"/>
      <c r="BS179" s="333"/>
      <c r="CC179" s="333"/>
      <c r="CM179" s="333"/>
      <c r="CW179" s="333"/>
      <c r="DG179" s="333"/>
      <c r="DQ179" s="333"/>
      <c r="EA179" s="333"/>
      <c r="EK179" s="333"/>
      <c r="EU179" s="333"/>
      <c r="FE179" s="333"/>
      <c r="FO179" s="333"/>
      <c r="FY179" s="333"/>
      <c r="GI179" s="333"/>
      <c r="GS179" s="333"/>
      <c r="HC179" s="333"/>
      <c r="HM179" s="333"/>
      <c r="HW179" s="333"/>
      <c r="IG179" s="333"/>
    </row>
    <row r="180" s="3" customFormat="true" x14ac:dyDescent="0.25">
      <c r="A180" s="333"/>
      <c r="K180" s="333"/>
      <c r="U180" s="333"/>
      <c r="AE180" s="333"/>
      <c r="AO180" s="333"/>
      <c r="AY180" s="333"/>
      <c r="BI180" s="333"/>
      <c r="BJ180" s="333"/>
      <c r="BK180" s="333"/>
      <c r="BL180" s="333"/>
      <c r="BM180" s="333"/>
      <c r="BN180" s="333"/>
      <c r="BO180" s="333"/>
      <c r="BP180" s="333"/>
      <c r="BS180" s="333"/>
      <c r="CC180" s="333"/>
      <c r="CM180" s="333"/>
      <c r="CW180" s="333"/>
      <c r="DG180" s="333"/>
      <c r="DQ180" s="333"/>
      <c r="EA180" s="333"/>
      <c r="EK180" s="333"/>
      <c r="EU180" s="333"/>
      <c r="FE180" s="333"/>
      <c r="FO180" s="333"/>
      <c r="FY180" s="333"/>
      <c r="GI180" s="333"/>
      <c r="GS180" s="333"/>
      <c r="HC180" s="333"/>
      <c r="HM180" s="333"/>
      <c r="HW180" s="333"/>
      <c r="IG180" s="333"/>
    </row>
    <row r="181" s="3" customFormat="true" x14ac:dyDescent="0.25">
      <c r="A181" s="333"/>
      <c r="K181" s="333"/>
      <c r="U181" s="333"/>
      <c r="AE181" s="333"/>
      <c r="AO181" s="333"/>
      <c r="AY181" s="333"/>
      <c r="BI181" s="333"/>
      <c r="BJ181" s="333"/>
      <c r="BK181" s="333"/>
      <c r="BL181" s="333"/>
      <c r="BM181" s="333"/>
      <c r="BN181" s="333"/>
      <c r="BO181" s="333"/>
      <c r="BP181" s="333"/>
      <c r="BS181" s="333"/>
      <c r="CC181" s="333"/>
      <c r="CM181" s="333"/>
      <c r="CW181" s="333"/>
      <c r="DG181" s="333"/>
      <c r="DQ181" s="333"/>
      <c r="EA181" s="333"/>
      <c r="EK181" s="333"/>
      <c r="EU181" s="333"/>
      <c r="FE181" s="333"/>
      <c r="FO181" s="333"/>
      <c r="FY181" s="333"/>
      <c r="GI181" s="333"/>
      <c r="GS181" s="333"/>
      <c r="HC181" s="333"/>
      <c r="HM181" s="333"/>
      <c r="HW181" s="333"/>
      <c r="IG181" s="333"/>
    </row>
    <row r="182" s="3" customFormat="true" x14ac:dyDescent="0.25">
      <c r="A182" s="333"/>
      <c r="K182" s="333"/>
      <c r="U182" s="333"/>
      <c r="AE182" s="333"/>
      <c r="AO182" s="333"/>
      <c r="AY182" s="333"/>
      <c r="BI182" s="333"/>
      <c r="BJ182" s="333"/>
      <c r="BK182" s="333"/>
      <c r="BL182" s="333"/>
      <c r="BM182" s="333"/>
      <c r="BN182" s="333"/>
      <c r="BO182" s="333"/>
      <c r="BP182" s="333"/>
      <c r="BS182" s="333"/>
      <c r="CC182" s="333"/>
      <c r="CM182" s="333"/>
      <c r="CW182" s="333"/>
      <c r="DG182" s="333"/>
      <c r="DQ182" s="333"/>
      <c r="EA182" s="333"/>
      <c r="EK182" s="333"/>
      <c r="EU182" s="333"/>
      <c r="FE182" s="333"/>
      <c r="FO182" s="333"/>
      <c r="FY182" s="333"/>
      <c r="GI182" s="333"/>
      <c r="GS182" s="333"/>
      <c r="HC182" s="333"/>
      <c r="HM182" s="333"/>
      <c r="HW182" s="333"/>
      <c r="IG182" s="333"/>
    </row>
    <row r="183" s="3" customFormat="true" x14ac:dyDescent="0.25">
      <c r="A183" s="333"/>
      <c r="K183" s="333"/>
      <c r="U183" s="333"/>
      <c r="AE183" s="333"/>
      <c r="AO183" s="333"/>
      <c r="AY183" s="333"/>
      <c r="BI183" s="333"/>
      <c r="BJ183" s="333"/>
      <c r="BK183" s="333"/>
      <c r="BL183" s="333"/>
      <c r="BM183" s="333"/>
      <c r="BN183" s="333"/>
      <c r="BO183" s="333"/>
      <c r="BP183" s="333"/>
      <c r="BS183" s="333"/>
      <c r="CC183" s="333"/>
      <c r="CM183" s="333"/>
      <c r="CW183" s="333"/>
      <c r="DG183" s="333"/>
      <c r="DQ183" s="333"/>
      <c r="EA183" s="333"/>
      <c r="EK183" s="333"/>
      <c r="EU183" s="333"/>
      <c r="FE183" s="333"/>
      <c r="FO183" s="333"/>
      <c r="FY183" s="333"/>
      <c r="GI183" s="333"/>
      <c r="GS183" s="333"/>
      <c r="HC183" s="333"/>
      <c r="HM183" s="333"/>
      <c r="HW183" s="333"/>
      <c r="IG183" s="333"/>
    </row>
    <row r="184" s="3" customFormat="true" x14ac:dyDescent="0.25">
      <c r="A184" s="333"/>
      <c r="K184" s="333"/>
      <c r="U184" s="333"/>
      <c r="AE184" s="333"/>
      <c r="AO184" s="333"/>
      <c r="AY184" s="333"/>
      <c r="BI184" s="333"/>
      <c r="BJ184" s="333"/>
      <c r="BK184" s="333"/>
      <c r="BL184" s="333"/>
      <c r="BM184" s="333"/>
      <c r="BN184" s="333"/>
      <c r="BO184" s="333"/>
      <c r="BP184" s="333"/>
      <c r="BS184" s="333"/>
      <c r="CC184" s="333"/>
      <c r="CM184" s="333"/>
      <c r="CW184" s="333"/>
      <c r="DG184" s="333"/>
      <c r="DQ184" s="333"/>
      <c r="EA184" s="333"/>
      <c r="EK184" s="333"/>
      <c r="EU184" s="333"/>
      <c r="FE184" s="333"/>
      <c r="FO184" s="333"/>
      <c r="FY184" s="333"/>
      <c r="GI184" s="333"/>
      <c r="GS184" s="333"/>
      <c r="HC184" s="333"/>
      <c r="HM184" s="333"/>
      <c r="HW184" s="333"/>
      <c r="IG184" s="333"/>
    </row>
    <row r="185" s="3" customFormat="true" x14ac:dyDescent="0.25">
      <c r="A185" s="333"/>
      <c r="K185" s="333"/>
      <c r="U185" s="333"/>
      <c r="AE185" s="333"/>
      <c r="AO185" s="333"/>
      <c r="AY185" s="333"/>
      <c r="BI185" s="333"/>
      <c r="BJ185" s="333"/>
      <c r="BK185" s="333"/>
      <c r="BL185" s="333"/>
      <c r="BM185" s="333"/>
      <c r="BN185" s="333"/>
      <c r="BO185" s="333"/>
      <c r="BP185" s="333"/>
      <c r="BS185" s="333"/>
      <c r="CC185" s="333"/>
      <c r="CM185" s="333"/>
      <c r="CW185" s="333"/>
      <c r="DG185" s="333"/>
      <c r="DQ185" s="333"/>
      <c r="EA185" s="333"/>
      <c r="EK185" s="333"/>
      <c r="EU185" s="333"/>
      <c r="FE185" s="333"/>
      <c r="FO185" s="333"/>
      <c r="FY185" s="333"/>
      <c r="GI185" s="333"/>
      <c r="GS185" s="333"/>
      <c r="HC185" s="333"/>
      <c r="HM185" s="333"/>
      <c r="HW185" s="333"/>
      <c r="IG185" s="333"/>
    </row>
    <row r="186" s="3" customFormat="true" x14ac:dyDescent="0.25">
      <c r="A186" s="333"/>
      <c r="K186" s="333"/>
      <c r="U186" s="333"/>
      <c r="AE186" s="333"/>
      <c r="AO186" s="333"/>
      <c r="AY186" s="333"/>
      <c r="BI186" s="333"/>
      <c r="BJ186" s="333"/>
      <c r="BK186" s="333"/>
      <c r="BL186" s="333"/>
      <c r="BM186" s="333"/>
      <c r="BN186" s="333"/>
      <c r="BO186" s="333"/>
      <c r="BP186" s="333"/>
      <c r="BS186" s="333"/>
      <c r="CC186" s="333"/>
      <c r="CM186" s="333"/>
      <c r="CW186" s="333"/>
      <c r="DG186" s="333"/>
      <c r="DQ186" s="333"/>
      <c r="EA186" s="333"/>
      <c r="EK186" s="333"/>
      <c r="EU186" s="333"/>
      <c r="FE186" s="333"/>
      <c r="FO186" s="333"/>
      <c r="FY186" s="333"/>
      <c r="GI186" s="333"/>
      <c r="GS186" s="333"/>
      <c r="HC186" s="333"/>
      <c r="HM186" s="333"/>
      <c r="HW186" s="333"/>
      <c r="IG186" s="333"/>
    </row>
    <row r="187" s="3" customFormat="true" x14ac:dyDescent="0.25">
      <c r="A187" s="333"/>
      <c r="K187" s="333"/>
      <c r="U187" s="333"/>
      <c r="AE187" s="333"/>
      <c r="AO187" s="333"/>
      <c r="AY187" s="333"/>
      <c r="BI187" s="333"/>
      <c r="BJ187" s="333"/>
      <c r="BK187" s="333"/>
      <c r="BL187" s="333"/>
      <c r="BM187" s="333"/>
      <c r="BN187" s="333"/>
      <c r="BO187" s="333"/>
      <c r="BP187" s="333"/>
      <c r="BS187" s="333"/>
      <c r="CC187" s="333"/>
      <c r="CM187" s="333"/>
      <c r="CW187" s="333"/>
      <c r="DG187" s="333"/>
      <c r="DQ187" s="333"/>
      <c r="EA187" s="333"/>
      <c r="EK187" s="333"/>
      <c r="EU187" s="333"/>
      <c r="FE187" s="333"/>
      <c r="FO187" s="333"/>
      <c r="FY187" s="333"/>
      <c r="GI187" s="333"/>
      <c r="GS187" s="333"/>
      <c r="HC187" s="333"/>
      <c r="HM187" s="333"/>
      <c r="HW187" s="333"/>
      <c r="IG187" s="333"/>
    </row>
    <row r="188" s="3" customFormat="true" x14ac:dyDescent="0.25">
      <c r="A188" s="333"/>
      <c r="K188" s="333"/>
      <c r="U188" s="333"/>
      <c r="AE188" s="333"/>
      <c r="AO188" s="333"/>
      <c r="AY188" s="333"/>
      <c r="BI188" s="333"/>
      <c r="BJ188" s="333"/>
      <c r="BK188" s="333"/>
      <c r="BL188" s="333"/>
      <c r="BM188" s="333"/>
      <c r="BN188" s="333"/>
      <c r="BO188" s="333"/>
      <c r="BP188" s="333"/>
      <c r="BS188" s="333"/>
      <c r="CC188" s="333"/>
      <c r="CM188" s="333"/>
      <c r="CW188" s="333"/>
      <c r="DG188" s="333"/>
      <c r="DQ188" s="333"/>
      <c r="EA188" s="333"/>
      <c r="EK188" s="333"/>
      <c r="EU188" s="333"/>
      <c r="FE188" s="333"/>
      <c r="FO188" s="333"/>
      <c r="FY188" s="333"/>
      <c r="GI188" s="333"/>
      <c r="GS188" s="333"/>
      <c r="HC188" s="333"/>
      <c r="HM188" s="333"/>
      <c r="HW188" s="333"/>
      <c r="IG188" s="333"/>
    </row>
    <row r="189" s="3" customFormat="true" x14ac:dyDescent="0.25">
      <c r="A189" s="333"/>
      <c r="K189" s="333"/>
      <c r="U189" s="333"/>
      <c r="AE189" s="333"/>
      <c r="AO189" s="333"/>
      <c r="AY189" s="333"/>
      <c r="BI189" s="333"/>
      <c r="BJ189" s="333"/>
      <c r="BK189" s="333"/>
      <c r="BL189" s="333"/>
      <c r="BM189" s="333"/>
      <c r="BN189" s="333"/>
      <c r="BO189" s="333"/>
      <c r="BP189" s="333"/>
      <c r="BS189" s="333"/>
      <c r="CC189" s="333"/>
      <c r="CM189" s="333"/>
      <c r="CW189" s="333"/>
      <c r="DG189" s="333"/>
      <c r="DQ189" s="333"/>
      <c r="EA189" s="333"/>
      <c r="EK189" s="333"/>
      <c r="EU189" s="333"/>
      <c r="FE189" s="333"/>
      <c r="FO189" s="333"/>
      <c r="FY189" s="333"/>
      <c r="GI189" s="333"/>
      <c r="GS189" s="333"/>
      <c r="HC189" s="333"/>
      <c r="HM189" s="333"/>
      <c r="HW189" s="333"/>
      <c r="IG189" s="333"/>
    </row>
    <row r="190" s="3" customFormat="true" x14ac:dyDescent="0.25">
      <c r="A190" s="333"/>
      <c r="K190" s="333"/>
      <c r="U190" s="333"/>
      <c r="AE190" s="333"/>
      <c r="AO190" s="333"/>
      <c r="AY190" s="333"/>
      <c r="BI190" s="333"/>
      <c r="BJ190" s="333"/>
      <c r="BK190" s="333"/>
      <c r="BL190" s="333"/>
      <c r="BM190" s="333"/>
      <c r="BN190" s="333"/>
      <c r="BO190" s="333"/>
      <c r="BP190" s="333"/>
      <c r="BS190" s="333"/>
      <c r="CC190" s="333"/>
      <c r="CM190" s="333"/>
      <c r="CW190" s="333"/>
      <c r="DG190" s="333"/>
      <c r="DQ190" s="333"/>
      <c r="EA190" s="333"/>
      <c r="EK190" s="333"/>
      <c r="EU190" s="333"/>
      <c r="FE190" s="333"/>
      <c r="FO190" s="333"/>
      <c r="FY190" s="333"/>
      <c r="GI190" s="333"/>
      <c r="GS190" s="333"/>
      <c r="HC190" s="333"/>
      <c r="HM190" s="333"/>
      <c r="HW190" s="333"/>
      <c r="IG190" s="333"/>
    </row>
    <row r="191" s="3" customFormat="true" x14ac:dyDescent="0.25">
      <c r="A191" s="333"/>
      <c r="K191" s="333"/>
      <c r="U191" s="333"/>
      <c r="AE191" s="333"/>
      <c r="AO191" s="333"/>
      <c r="AY191" s="333"/>
      <c r="BI191" s="333"/>
      <c r="BJ191" s="333"/>
      <c r="BK191" s="333"/>
      <c r="BL191" s="333"/>
      <c r="BM191" s="333"/>
      <c r="BN191" s="333"/>
      <c r="BO191" s="333"/>
      <c r="BP191" s="333"/>
      <c r="BS191" s="333"/>
      <c r="CC191" s="333"/>
      <c r="CM191" s="333"/>
      <c r="CW191" s="333"/>
      <c r="DG191" s="333"/>
      <c r="DQ191" s="333"/>
      <c r="EA191" s="333"/>
      <c r="EK191" s="333"/>
      <c r="EU191" s="333"/>
      <c r="FE191" s="333"/>
      <c r="FO191" s="333"/>
      <c r="FY191" s="333"/>
      <c r="GI191" s="333"/>
      <c r="GS191" s="333"/>
      <c r="HC191" s="333"/>
      <c r="HM191" s="333"/>
      <c r="HW191" s="333"/>
      <c r="IG191" s="333"/>
    </row>
    <row r="192" s="3" customFormat="true" x14ac:dyDescent="0.25">
      <c r="A192" s="333"/>
      <c r="K192" s="333"/>
      <c r="U192" s="333"/>
      <c r="AE192" s="333"/>
      <c r="AO192" s="333"/>
      <c r="AY192" s="333"/>
      <c r="BI192" s="333"/>
      <c r="BJ192" s="333"/>
      <c r="BK192" s="333"/>
      <c r="BL192" s="333"/>
      <c r="BM192" s="333"/>
      <c r="BN192" s="333"/>
      <c r="BO192" s="333"/>
      <c r="BP192" s="333"/>
      <c r="BS192" s="333"/>
      <c r="CC192" s="333"/>
      <c r="CM192" s="333"/>
      <c r="CW192" s="333"/>
      <c r="DG192" s="333"/>
      <c r="DQ192" s="333"/>
      <c r="EA192" s="333"/>
      <c r="EK192" s="333"/>
      <c r="EU192" s="333"/>
      <c r="FE192" s="333"/>
      <c r="FO192" s="333"/>
      <c r="FY192" s="333"/>
      <c r="GI192" s="333"/>
      <c r="GS192" s="333"/>
      <c r="HC192" s="333"/>
      <c r="HM192" s="333"/>
      <c r="HW192" s="333"/>
      <c r="IG192" s="333"/>
    </row>
    <row r="193" s="3" customFormat="true" x14ac:dyDescent="0.25">
      <c r="A193" s="333"/>
      <c r="K193" s="333"/>
      <c r="U193" s="333"/>
      <c r="AE193" s="333"/>
      <c r="AO193" s="333"/>
      <c r="AY193" s="333"/>
      <c r="BI193" s="333"/>
      <c r="BJ193" s="333"/>
      <c r="BK193" s="333"/>
      <c r="BL193" s="333"/>
      <c r="BM193" s="333"/>
      <c r="BN193" s="333"/>
      <c r="BO193" s="333"/>
      <c r="BP193" s="333"/>
      <c r="BS193" s="333"/>
      <c r="CC193" s="333"/>
      <c r="CM193" s="333"/>
      <c r="CW193" s="333"/>
      <c r="DG193" s="333"/>
      <c r="DQ193" s="333"/>
      <c r="EA193" s="333"/>
      <c r="EK193" s="333"/>
      <c r="EU193" s="333"/>
      <c r="FE193" s="333"/>
      <c r="FO193" s="333"/>
      <c r="FY193" s="333"/>
      <c r="GI193" s="333"/>
      <c r="GS193" s="333"/>
      <c r="HC193" s="333"/>
      <c r="HM193" s="333"/>
      <c r="HW193" s="333"/>
      <c r="IG193" s="333"/>
    </row>
    <row r="194" s="3" customFormat="true" x14ac:dyDescent="0.25">
      <c r="A194" s="333"/>
      <c r="K194" s="333"/>
      <c r="U194" s="333"/>
      <c r="AE194" s="333"/>
      <c r="AO194" s="333"/>
      <c r="AY194" s="333"/>
      <c r="BI194" s="333"/>
      <c r="BJ194" s="333"/>
      <c r="BK194" s="333"/>
      <c r="BL194" s="333"/>
      <c r="BM194" s="333"/>
      <c r="BN194" s="333"/>
      <c r="BO194" s="333"/>
      <c r="BP194" s="333"/>
      <c r="BS194" s="333"/>
      <c r="CC194" s="333"/>
      <c r="CM194" s="333"/>
      <c r="CW194" s="333"/>
      <c r="DG194" s="333"/>
      <c r="DQ194" s="333"/>
      <c r="EA194" s="333"/>
      <c r="EK194" s="333"/>
      <c r="EU194" s="333"/>
      <c r="FE194" s="333"/>
      <c r="FO194" s="333"/>
      <c r="FY194" s="333"/>
      <c r="GI194" s="333"/>
      <c r="GS194" s="333"/>
      <c r="HC194" s="333"/>
      <c r="HM194" s="333"/>
      <c r="HW194" s="333"/>
      <c r="IG194" s="333"/>
    </row>
    <row r="195" s="3" customFormat="true" x14ac:dyDescent="0.25">
      <c r="A195" s="333"/>
      <c r="K195" s="333"/>
      <c r="U195" s="333"/>
      <c r="AE195" s="333"/>
      <c r="AO195" s="333"/>
      <c r="AY195" s="333"/>
      <c r="BI195" s="333"/>
      <c r="BJ195" s="333"/>
      <c r="BK195" s="333"/>
      <c r="BL195" s="333"/>
      <c r="BM195" s="333"/>
      <c r="BN195" s="333"/>
      <c r="BO195" s="333"/>
      <c r="BP195" s="333"/>
      <c r="BS195" s="333"/>
      <c r="CC195" s="333"/>
      <c r="CM195" s="333"/>
      <c r="CW195" s="333"/>
      <c r="DG195" s="333"/>
      <c r="DQ195" s="333"/>
      <c r="EA195" s="333"/>
      <c r="EK195" s="333"/>
      <c r="EU195" s="333"/>
      <c r="FE195" s="333"/>
      <c r="FO195" s="333"/>
      <c r="FY195" s="333"/>
      <c r="GI195" s="333"/>
      <c r="GS195" s="333"/>
      <c r="HC195" s="333"/>
      <c r="HM195" s="333"/>
      <c r="HW195" s="333"/>
      <c r="IG195" s="333"/>
    </row>
    <row r="196" s="3" customFormat="true" x14ac:dyDescent="0.25">
      <c r="A196" s="333"/>
      <c r="K196" s="333"/>
      <c r="U196" s="333"/>
      <c r="AE196" s="333"/>
      <c r="AO196" s="333"/>
      <c r="AY196" s="333"/>
      <c r="BI196" s="333"/>
      <c r="BJ196" s="333"/>
      <c r="BK196" s="333"/>
      <c r="BL196" s="333"/>
      <c r="BM196" s="333"/>
      <c r="BN196" s="333"/>
      <c r="BO196" s="333"/>
      <c r="BP196" s="333"/>
      <c r="BS196" s="333"/>
      <c r="CC196" s="333"/>
      <c r="CM196" s="333"/>
      <c r="CW196" s="333"/>
      <c r="DG196" s="333"/>
      <c r="DQ196" s="333"/>
      <c r="EA196" s="333"/>
      <c r="EK196" s="333"/>
      <c r="EU196" s="333"/>
      <c r="FE196" s="333"/>
      <c r="FO196" s="333"/>
      <c r="FY196" s="333"/>
      <c r="GI196" s="333"/>
      <c r="GS196" s="333"/>
      <c r="HC196" s="333"/>
      <c r="HM196" s="333"/>
      <c r="HW196" s="333"/>
      <c r="IG196" s="333"/>
    </row>
    <row r="197" s="3" customFormat="true" x14ac:dyDescent="0.25">
      <c r="A197" s="333"/>
      <c r="K197" s="333"/>
      <c r="U197" s="333"/>
      <c r="AE197" s="333"/>
      <c r="AO197" s="333"/>
      <c r="AY197" s="333"/>
      <c r="BI197" s="333"/>
      <c r="BJ197" s="333"/>
      <c r="BK197" s="333"/>
      <c r="BL197" s="333"/>
      <c r="BM197" s="333"/>
      <c r="BN197" s="333"/>
      <c r="BO197" s="333"/>
      <c r="BP197" s="333"/>
      <c r="BS197" s="333"/>
      <c r="CC197" s="333"/>
      <c r="CM197" s="333"/>
      <c r="CW197" s="333"/>
      <c r="DG197" s="333"/>
      <c r="DQ197" s="333"/>
      <c r="EA197" s="333"/>
      <c r="EK197" s="333"/>
      <c r="EU197" s="333"/>
      <c r="FE197" s="333"/>
      <c r="FO197" s="333"/>
      <c r="FY197" s="333"/>
      <c r="GI197" s="333"/>
      <c r="GS197" s="333"/>
      <c r="HC197" s="333"/>
      <c r="HM197" s="333"/>
      <c r="HW197" s="333"/>
      <c r="IG197" s="333"/>
    </row>
    <row r="198" s="3" customFormat="true" x14ac:dyDescent="0.25">
      <c r="A198" s="333"/>
      <c r="K198" s="333"/>
      <c r="U198" s="333"/>
      <c r="AE198" s="333"/>
      <c r="AO198" s="333"/>
      <c r="AY198" s="333"/>
      <c r="BI198" s="333"/>
      <c r="BJ198" s="333"/>
      <c r="BK198" s="333"/>
      <c r="BL198" s="333"/>
      <c r="BM198" s="333"/>
      <c r="BN198" s="333"/>
      <c r="BO198" s="333"/>
      <c r="BP198" s="333"/>
      <c r="BS198" s="333"/>
      <c r="CC198" s="333"/>
      <c r="CM198" s="333"/>
      <c r="CW198" s="333"/>
      <c r="DG198" s="333"/>
      <c r="DQ198" s="333"/>
      <c r="EA198" s="333"/>
      <c r="EK198" s="333"/>
      <c r="EU198" s="333"/>
      <c r="FE198" s="333"/>
      <c r="FO198" s="333"/>
      <c r="FY198" s="333"/>
      <c r="GI198" s="333"/>
      <c r="GS198" s="333"/>
      <c r="HC198" s="333"/>
      <c r="HM198" s="333"/>
      <c r="HW198" s="333"/>
      <c r="IG198" s="333"/>
    </row>
    <row r="199" s="3" customFormat="true" x14ac:dyDescent="0.25">
      <c r="A199" s="333"/>
      <c r="K199" s="333"/>
      <c r="U199" s="333"/>
      <c r="AE199" s="333"/>
      <c r="AO199" s="333"/>
      <c r="AY199" s="333"/>
      <c r="BI199" s="333"/>
      <c r="BJ199" s="333"/>
      <c r="BK199" s="333"/>
      <c r="BL199" s="333"/>
      <c r="BM199" s="333"/>
      <c r="BN199" s="333"/>
      <c r="BO199" s="333"/>
      <c r="BP199" s="333"/>
      <c r="BS199" s="333"/>
      <c r="CC199" s="333"/>
      <c r="CM199" s="333"/>
      <c r="CW199" s="333"/>
      <c r="DG199" s="333"/>
      <c r="DQ199" s="333"/>
      <c r="EA199" s="333"/>
      <c r="EK199" s="333"/>
      <c r="EU199" s="333"/>
      <c r="FE199" s="333"/>
      <c r="FO199" s="333"/>
      <c r="FY199" s="333"/>
      <c r="GI199" s="333"/>
      <c r="GS199" s="333"/>
      <c r="HC199" s="333"/>
      <c r="HM199" s="333"/>
      <c r="HW199" s="333"/>
      <c r="IG199" s="333"/>
    </row>
    <row r="200" s="3" customFormat="true" x14ac:dyDescent="0.25">
      <c r="A200" s="333"/>
      <c r="K200" s="333"/>
      <c r="U200" s="333"/>
      <c r="AE200" s="333"/>
      <c r="AO200" s="333"/>
      <c r="AY200" s="333"/>
      <c r="BI200" s="333"/>
      <c r="BJ200" s="333"/>
      <c r="BK200" s="333"/>
      <c r="BL200" s="333"/>
      <c r="BM200" s="333"/>
      <c r="BN200" s="333"/>
      <c r="BO200" s="333"/>
      <c r="BP200" s="333"/>
      <c r="BS200" s="333"/>
      <c r="CC200" s="333"/>
      <c r="CM200" s="333"/>
      <c r="CW200" s="333"/>
      <c r="DG200" s="333"/>
      <c r="DQ200" s="333"/>
      <c r="EA200" s="333"/>
      <c r="EK200" s="333"/>
      <c r="EU200" s="333"/>
      <c r="FE200" s="333"/>
      <c r="FO200" s="333"/>
      <c r="FY200" s="333"/>
      <c r="GI200" s="333"/>
      <c r="GS200" s="333"/>
      <c r="HC200" s="333"/>
      <c r="HM200" s="333"/>
      <c r="HW200" s="333"/>
      <c r="IG200" s="333"/>
    </row>
    <row r="201" s="3" customFormat="true" x14ac:dyDescent="0.25">
      <c r="A201" s="333"/>
      <c r="K201" s="333"/>
      <c r="U201" s="333"/>
      <c r="AE201" s="333"/>
      <c r="AO201" s="333"/>
      <c r="AY201" s="333"/>
      <c r="BI201" s="333"/>
      <c r="BJ201" s="333"/>
      <c r="BK201" s="333"/>
      <c r="BL201" s="333"/>
      <c r="BM201" s="333"/>
      <c r="BN201" s="333"/>
      <c r="BO201" s="333"/>
      <c r="BP201" s="333"/>
      <c r="BS201" s="333"/>
      <c r="CC201" s="333"/>
      <c r="CM201" s="333"/>
      <c r="CW201" s="333"/>
      <c r="DG201" s="333"/>
      <c r="DQ201" s="333"/>
      <c r="EA201" s="333"/>
      <c r="EK201" s="333"/>
      <c r="EU201" s="333"/>
      <c r="FE201" s="333"/>
      <c r="FO201" s="333"/>
      <c r="FY201" s="333"/>
      <c r="GI201" s="333"/>
      <c r="GS201" s="333"/>
      <c r="HC201" s="333"/>
      <c r="HM201" s="333"/>
      <c r="HW201" s="333"/>
      <c r="IG201" s="333"/>
    </row>
    <row r="202" s="3" customFormat="true" x14ac:dyDescent="0.25">
      <c r="A202" s="333"/>
      <c r="K202" s="333"/>
      <c r="U202" s="333"/>
      <c r="AE202" s="333"/>
      <c r="AO202" s="333"/>
      <c r="AY202" s="333"/>
      <c r="BI202" s="333"/>
      <c r="BJ202" s="333"/>
      <c r="BK202" s="333"/>
      <c r="BL202" s="333"/>
      <c r="BM202" s="333"/>
      <c r="BN202" s="333"/>
      <c r="BO202" s="333"/>
      <c r="BP202" s="333"/>
      <c r="BS202" s="333"/>
      <c r="CC202" s="333"/>
      <c r="CM202" s="333"/>
      <c r="CW202" s="333"/>
      <c r="DG202" s="333"/>
      <c r="DQ202" s="333"/>
      <c r="EA202" s="333"/>
      <c r="EK202" s="333"/>
      <c r="EU202" s="333"/>
      <c r="FE202" s="333"/>
      <c r="FO202" s="333"/>
      <c r="FY202" s="333"/>
      <c r="GI202" s="333"/>
      <c r="GS202" s="333"/>
      <c r="HC202" s="333"/>
      <c r="HM202" s="333"/>
      <c r="HW202" s="333"/>
      <c r="IG202" s="333"/>
    </row>
    <row r="203" s="3" customFormat="true" x14ac:dyDescent="0.25">
      <c r="A203" s="333"/>
      <c r="K203" s="333"/>
      <c r="U203" s="333"/>
      <c r="AE203" s="333"/>
      <c r="AO203" s="333"/>
      <c r="AY203" s="333"/>
      <c r="BI203" s="333"/>
      <c r="BJ203" s="333"/>
      <c r="BK203" s="333"/>
      <c r="BL203" s="333"/>
      <c r="BM203" s="333"/>
      <c r="BN203" s="333"/>
      <c r="BO203" s="333"/>
      <c r="BP203" s="333"/>
      <c r="BS203" s="333"/>
      <c r="CC203" s="333"/>
      <c r="CM203" s="333"/>
      <c r="CW203" s="333"/>
      <c r="DG203" s="333"/>
      <c r="DQ203" s="333"/>
      <c r="EA203" s="333"/>
      <c r="EK203" s="333"/>
      <c r="EU203" s="333"/>
      <c r="FE203" s="333"/>
      <c r="FO203" s="333"/>
      <c r="FY203" s="333"/>
      <c r="GI203" s="333"/>
      <c r="GS203" s="333"/>
      <c r="HC203" s="333"/>
      <c r="HM203" s="333"/>
      <c r="HW203" s="333"/>
      <c r="IG203" s="333"/>
    </row>
    <row r="204" s="3" customFormat="true" x14ac:dyDescent="0.25">
      <c r="A204" s="333"/>
      <c r="K204" s="333"/>
      <c r="U204" s="333"/>
      <c r="AE204" s="333"/>
      <c r="AO204" s="333"/>
      <c r="AY204" s="333"/>
      <c r="BI204" s="333"/>
      <c r="BJ204" s="333"/>
      <c r="BK204" s="333"/>
      <c r="BL204" s="333"/>
      <c r="BM204" s="333"/>
      <c r="BN204" s="333"/>
      <c r="BO204" s="333"/>
      <c r="BP204" s="333"/>
      <c r="BS204" s="333"/>
      <c r="CC204" s="333"/>
      <c r="CM204" s="333"/>
      <c r="CW204" s="333"/>
      <c r="DG204" s="333"/>
      <c r="DQ204" s="333"/>
      <c r="EA204" s="333"/>
      <c r="EK204" s="333"/>
      <c r="EU204" s="333"/>
      <c r="FE204" s="333"/>
      <c r="FO204" s="333"/>
      <c r="FY204" s="333"/>
      <c r="GI204" s="333"/>
      <c r="GS204" s="333"/>
      <c r="HC204" s="333"/>
      <c r="HM204" s="333"/>
      <c r="HW204" s="333"/>
      <c r="IG204" s="333"/>
    </row>
    <row r="205" s="3" customFormat="true" x14ac:dyDescent="0.25">
      <c r="A205" s="333"/>
      <c r="K205" s="333"/>
      <c r="U205" s="333"/>
      <c r="AE205" s="333"/>
      <c r="AO205" s="333"/>
      <c r="AY205" s="333"/>
      <c r="BI205" s="333"/>
      <c r="BJ205" s="333"/>
      <c r="BK205" s="333"/>
      <c r="BL205" s="333"/>
      <c r="BM205" s="333"/>
      <c r="BN205" s="333"/>
      <c r="BO205" s="333"/>
      <c r="BP205" s="333"/>
      <c r="BS205" s="333"/>
      <c r="CC205" s="333"/>
      <c r="CM205" s="333"/>
      <c r="CW205" s="333"/>
      <c r="DG205" s="333"/>
      <c r="DQ205" s="333"/>
      <c r="EA205" s="333"/>
      <c r="EK205" s="333"/>
      <c r="EU205" s="333"/>
      <c r="FE205" s="333"/>
      <c r="FO205" s="333"/>
      <c r="FY205" s="333"/>
      <c r="GI205" s="333"/>
      <c r="GS205" s="333"/>
      <c r="HC205" s="333"/>
      <c r="HM205" s="333"/>
      <c r="HW205" s="333"/>
      <c r="IG205" s="333"/>
    </row>
    <row r="206" s="3" customFormat="true" x14ac:dyDescent="0.25">
      <c r="A206" s="333"/>
      <c r="K206" s="333"/>
      <c r="U206" s="333"/>
      <c r="AE206" s="333"/>
      <c r="AO206" s="333"/>
      <c r="AY206" s="333"/>
      <c r="BI206" s="333"/>
      <c r="BJ206" s="333"/>
      <c r="BK206" s="333"/>
      <c r="BL206" s="333"/>
      <c r="BM206" s="333"/>
      <c r="BN206" s="333"/>
      <c r="BO206" s="333"/>
      <c r="BP206" s="333"/>
      <c r="BS206" s="333"/>
      <c r="CC206" s="333"/>
      <c r="CM206" s="333"/>
      <c r="CW206" s="333"/>
      <c r="DG206" s="333"/>
      <c r="DQ206" s="333"/>
      <c r="EA206" s="333"/>
      <c r="EK206" s="333"/>
      <c r="EU206" s="333"/>
      <c r="FE206" s="333"/>
      <c r="FO206" s="333"/>
      <c r="FY206" s="333"/>
      <c r="GI206" s="333"/>
      <c r="GS206" s="333"/>
      <c r="HC206" s="333"/>
      <c r="HM206" s="333"/>
      <c r="HW206" s="333"/>
      <c r="IG206" s="333"/>
    </row>
    <row r="207" s="3" customFormat="true" x14ac:dyDescent="0.25">
      <c r="A207" s="333"/>
      <c r="K207" s="333"/>
      <c r="U207" s="333"/>
      <c r="AE207" s="333"/>
      <c r="AO207" s="333"/>
      <c r="AY207" s="333"/>
      <c r="BI207" s="333"/>
      <c r="BJ207" s="333"/>
      <c r="BK207" s="333"/>
      <c r="BL207" s="333"/>
      <c r="BM207" s="333"/>
      <c r="BN207" s="333"/>
      <c r="BO207" s="333"/>
      <c r="BP207" s="333"/>
      <c r="BS207" s="333"/>
      <c r="CC207" s="333"/>
      <c r="CM207" s="333"/>
      <c r="CW207" s="333"/>
      <c r="DG207" s="333"/>
      <c r="DQ207" s="333"/>
      <c r="EA207" s="333"/>
      <c r="EK207" s="333"/>
      <c r="EU207" s="333"/>
      <c r="FE207" s="333"/>
      <c r="FO207" s="333"/>
      <c r="FY207" s="333"/>
      <c r="GI207" s="333"/>
      <c r="GS207" s="333"/>
      <c r="HC207" s="333"/>
      <c r="HM207" s="333"/>
      <c r="HW207" s="333"/>
      <c r="IG207" s="333"/>
    </row>
    <row r="208" s="3" customFormat="true" x14ac:dyDescent="0.25">
      <c r="A208" s="333"/>
      <c r="K208" s="333"/>
      <c r="U208" s="333"/>
      <c r="AE208" s="333"/>
      <c r="AO208" s="333"/>
      <c r="AY208" s="333"/>
      <c r="BI208" s="333"/>
      <c r="BJ208" s="333"/>
      <c r="BK208" s="333"/>
      <c r="BL208" s="333"/>
      <c r="BM208" s="333"/>
      <c r="BN208" s="333"/>
      <c r="BO208" s="333"/>
      <c r="BP208" s="333"/>
      <c r="BS208" s="333"/>
      <c r="CC208" s="333"/>
      <c r="CM208" s="333"/>
      <c r="CW208" s="333"/>
      <c r="DG208" s="333"/>
      <c r="DQ208" s="333"/>
      <c r="EA208" s="333"/>
      <c r="EK208" s="333"/>
      <c r="EU208" s="333"/>
      <c r="FE208" s="333"/>
      <c r="FO208" s="333"/>
      <c r="FY208" s="333"/>
      <c r="GI208" s="333"/>
      <c r="GS208" s="333"/>
      <c r="HC208" s="333"/>
      <c r="HM208" s="333"/>
      <c r="HW208" s="333"/>
      <c r="IG208" s="333"/>
    </row>
    <row r="209" s="3" customFormat="true" x14ac:dyDescent="0.25">
      <c r="A209" s="333"/>
      <c r="K209" s="333"/>
      <c r="U209" s="333"/>
      <c r="AE209" s="333"/>
      <c r="AO209" s="333"/>
      <c r="AY209" s="333"/>
      <c r="BI209" s="333"/>
      <c r="BJ209" s="333"/>
      <c r="BK209" s="333"/>
      <c r="BL209" s="333"/>
      <c r="BM209" s="333"/>
      <c r="BN209" s="333"/>
      <c r="BO209" s="333"/>
      <c r="BP209" s="333"/>
      <c r="BS209" s="333"/>
      <c r="CC209" s="333"/>
      <c r="CM209" s="333"/>
      <c r="CW209" s="333"/>
      <c r="DG209" s="333"/>
      <c r="DQ209" s="333"/>
      <c r="EA209" s="333"/>
      <c r="EK209" s="333"/>
      <c r="EU209" s="333"/>
      <c r="FE209" s="333"/>
      <c r="FO209" s="333"/>
      <c r="FY209" s="333"/>
      <c r="GI209" s="333"/>
      <c r="GS209" s="333"/>
      <c r="HC209" s="333"/>
      <c r="HM209" s="333"/>
      <c r="HW209" s="333"/>
      <c r="IG209" s="333"/>
    </row>
    <row r="210" s="3" customFormat="true" x14ac:dyDescent="0.25">
      <c r="A210" s="333"/>
      <c r="K210" s="333"/>
      <c r="U210" s="333"/>
      <c r="AE210" s="333"/>
      <c r="AO210" s="333"/>
      <c r="AY210" s="333"/>
      <c r="BI210" s="333"/>
      <c r="BJ210" s="333"/>
      <c r="BK210" s="333"/>
      <c r="BL210" s="333"/>
      <c r="BM210" s="333"/>
      <c r="BN210" s="333"/>
      <c r="BO210" s="333"/>
      <c r="BP210" s="333"/>
      <c r="BS210" s="333"/>
      <c r="CC210" s="333"/>
      <c r="CM210" s="333"/>
      <c r="CW210" s="333"/>
      <c r="DG210" s="333"/>
      <c r="DQ210" s="333"/>
      <c r="EA210" s="333"/>
      <c r="EK210" s="333"/>
      <c r="EU210" s="333"/>
      <c r="FE210" s="333"/>
      <c r="FO210" s="333"/>
      <c r="FY210" s="333"/>
      <c r="GI210" s="333"/>
      <c r="GS210" s="333"/>
      <c r="HC210" s="333"/>
      <c r="HM210" s="333"/>
      <c r="HW210" s="333"/>
      <c r="IG210" s="333"/>
    </row>
    <row r="211" s="3" customFormat="true" x14ac:dyDescent="0.25">
      <c r="A211" s="333"/>
      <c r="K211" s="333"/>
      <c r="U211" s="333"/>
      <c r="AE211" s="333"/>
      <c r="AO211" s="333"/>
      <c r="AY211" s="333"/>
      <c r="BI211" s="333"/>
      <c r="BJ211" s="333"/>
      <c r="BK211" s="333"/>
      <c r="BL211" s="333"/>
      <c r="BM211" s="333"/>
      <c r="BN211" s="333"/>
      <c r="BO211" s="333"/>
      <c r="BP211" s="333"/>
      <c r="BS211" s="333"/>
      <c r="CC211" s="333"/>
      <c r="CM211" s="333"/>
      <c r="CW211" s="333"/>
      <c r="DG211" s="333"/>
      <c r="DQ211" s="333"/>
      <c r="EA211" s="333"/>
      <c r="EK211" s="333"/>
      <c r="EU211" s="333"/>
      <c r="FE211" s="333"/>
      <c r="FO211" s="333"/>
      <c r="FY211" s="333"/>
      <c r="GI211" s="333"/>
      <c r="GS211" s="333"/>
      <c r="HC211" s="333"/>
      <c r="HM211" s="333"/>
      <c r="HW211" s="333"/>
      <c r="IG211" s="333"/>
    </row>
    <row r="212" s="3" customFormat="true" x14ac:dyDescent="0.25">
      <c r="A212" s="333"/>
      <c r="K212" s="333"/>
      <c r="U212" s="333"/>
      <c r="AE212" s="333"/>
      <c r="AO212" s="333"/>
      <c r="AY212" s="333"/>
      <c r="BI212" s="333"/>
      <c r="BJ212" s="333"/>
      <c r="BK212" s="333"/>
      <c r="BL212" s="333"/>
      <c r="BM212" s="333"/>
      <c r="BN212" s="333"/>
      <c r="BO212" s="333"/>
      <c r="BP212" s="333"/>
      <c r="BS212" s="333"/>
      <c r="CC212" s="333"/>
      <c r="CM212" s="333"/>
      <c r="CW212" s="333"/>
      <c r="DG212" s="333"/>
      <c r="DQ212" s="333"/>
      <c r="EA212" s="333"/>
      <c r="EK212" s="333"/>
      <c r="EU212" s="333"/>
      <c r="FE212" s="333"/>
      <c r="FO212" s="333"/>
      <c r="FY212" s="333"/>
      <c r="GI212" s="333"/>
      <c r="GS212" s="333"/>
      <c r="HC212" s="333"/>
      <c r="HM212" s="333"/>
      <c r="HW212" s="333"/>
      <c r="IG212" s="333"/>
    </row>
    <row r="213" s="3" customFormat="true" x14ac:dyDescent="0.25">
      <c r="A213" s="333"/>
      <c r="K213" s="333"/>
      <c r="U213" s="333"/>
      <c r="AE213" s="333"/>
      <c r="AO213" s="333"/>
      <c r="AY213" s="333"/>
      <c r="BI213" s="333"/>
      <c r="BJ213" s="333"/>
      <c r="BK213" s="333"/>
      <c r="BL213" s="333"/>
      <c r="BM213" s="333"/>
      <c r="BN213" s="333"/>
      <c r="BO213" s="333"/>
      <c r="BP213" s="333"/>
      <c r="BS213" s="333"/>
      <c r="CC213" s="333"/>
      <c r="CM213" s="333"/>
      <c r="CW213" s="333"/>
      <c r="DG213" s="333"/>
      <c r="DQ213" s="333"/>
      <c r="EA213" s="333"/>
      <c r="EK213" s="333"/>
      <c r="EU213" s="333"/>
      <c r="FE213" s="333"/>
      <c r="FO213" s="333"/>
      <c r="FY213" s="333"/>
      <c r="GI213" s="333"/>
      <c r="GS213" s="333"/>
      <c r="HC213" s="333"/>
      <c r="HM213" s="333"/>
      <c r="HW213" s="333"/>
      <c r="IG213" s="333"/>
    </row>
    <row r="214" s="3" customFormat="true" x14ac:dyDescent="0.25">
      <c r="A214" s="333"/>
      <c r="K214" s="333"/>
      <c r="U214" s="333"/>
      <c r="AE214" s="333"/>
      <c r="AO214" s="333"/>
      <c r="AY214" s="333"/>
      <c r="BI214" s="333"/>
      <c r="BJ214" s="333"/>
      <c r="BK214" s="333"/>
      <c r="BL214" s="333"/>
      <c r="BM214" s="333"/>
      <c r="BN214" s="333"/>
      <c r="BO214" s="333"/>
      <c r="BP214" s="333"/>
      <c r="BS214" s="333"/>
      <c r="CC214" s="333"/>
      <c r="CM214" s="333"/>
      <c r="CW214" s="333"/>
      <c r="DG214" s="333"/>
      <c r="DQ214" s="333"/>
      <c r="EA214" s="333"/>
      <c r="EK214" s="333"/>
      <c r="EU214" s="333"/>
      <c r="FE214" s="333"/>
      <c r="FO214" s="333"/>
      <c r="FY214" s="333"/>
      <c r="GI214" s="333"/>
      <c r="GS214" s="333"/>
      <c r="HC214" s="333"/>
      <c r="HM214" s="333"/>
      <c r="HW214" s="333"/>
      <c r="IG214" s="333"/>
    </row>
    <row r="215" s="3" customFormat="true" x14ac:dyDescent="0.25">
      <c r="A215" s="333"/>
      <c r="K215" s="333"/>
      <c r="U215" s="333"/>
      <c r="AE215" s="333"/>
      <c r="AO215" s="333"/>
      <c r="AY215" s="333"/>
      <c r="BI215" s="333"/>
      <c r="BJ215" s="333"/>
      <c r="BK215" s="333"/>
      <c r="BL215" s="333"/>
      <c r="BM215" s="333"/>
      <c r="BN215" s="333"/>
      <c r="BO215" s="333"/>
      <c r="BP215" s="333"/>
      <c r="BS215" s="333"/>
      <c r="CC215" s="333"/>
      <c r="CM215" s="333"/>
      <c r="CW215" s="333"/>
      <c r="DG215" s="333"/>
      <c r="DQ215" s="333"/>
      <c r="EA215" s="333"/>
      <c r="EK215" s="333"/>
      <c r="EU215" s="333"/>
      <c r="FE215" s="333"/>
      <c r="FO215" s="333"/>
      <c r="FY215" s="333"/>
      <c r="GI215" s="333"/>
      <c r="GS215" s="333"/>
      <c r="HC215" s="333"/>
      <c r="HM215" s="333"/>
      <c r="HW215" s="333"/>
      <c r="IG215" s="333"/>
    </row>
    <row r="216" s="3" customFormat="true" x14ac:dyDescent="0.25">
      <c r="A216" s="333"/>
      <c r="K216" s="333"/>
      <c r="U216" s="333"/>
      <c r="AE216" s="333"/>
      <c r="AO216" s="333"/>
      <c r="AY216" s="333"/>
      <c r="BI216" s="333"/>
      <c r="BJ216" s="333"/>
      <c r="BK216" s="333"/>
      <c r="BL216" s="333"/>
      <c r="BM216" s="333"/>
      <c r="BN216" s="333"/>
      <c r="BO216" s="333"/>
      <c r="BP216" s="333"/>
      <c r="BS216" s="333"/>
      <c r="CC216" s="333"/>
      <c r="CM216" s="333"/>
      <c r="CW216" s="333"/>
      <c r="DG216" s="333"/>
      <c r="DQ216" s="333"/>
      <c r="EA216" s="333"/>
      <c r="EK216" s="333"/>
      <c r="EU216" s="333"/>
      <c r="FE216" s="333"/>
      <c r="FO216" s="333"/>
      <c r="FY216" s="333"/>
      <c r="GI216" s="333"/>
      <c r="GS216" s="333"/>
      <c r="HC216" s="333"/>
      <c r="HM216" s="333"/>
      <c r="HW216" s="333"/>
      <c r="IG216" s="333"/>
    </row>
    <row r="217" s="3" customFormat="true" x14ac:dyDescent="0.25">
      <c r="A217" s="333"/>
      <c r="K217" s="333"/>
      <c r="U217" s="333"/>
      <c r="AE217" s="333"/>
      <c r="AO217" s="333"/>
      <c r="AY217" s="333"/>
      <c r="BI217" s="333"/>
      <c r="BJ217" s="333"/>
      <c r="BK217" s="333"/>
      <c r="BL217" s="333"/>
      <c r="BM217" s="333"/>
      <c r="BN217" s="333"/>
      <c r="BO217" s="333"/>
      <c r="BP217" s="333"/>
      <c r="BS217" s="333"/>
      <c r="CC217" s="333"/>
      <c r="CM217" s="333"/>
      <c r="CW217" s="333"/>
      <c r="DG217" s="333"/>
      <c r="DQ217" s="333"/>
      <c r="EA217" s="333"/>
      <c r="EK217" s="333"/>
      <c r="EU217" s="333"/>
      <c r="FE217" s="333"/>
      <c r="FO217" s="333"/>
      <c r="FY217" s="333"/>
      <c r="GI217" s="333"/>
      <c r="GS217" s="333"/>
      <c r="HC217" s="333"/>
      <c r="HM217" s="333"/>
      <c r="HW217" s="333"/>
      <c r="IG217" s="333"/>
    </row>
    <row r="218" s="3" customFormat="true" x14ac:dyDescent="0.25">
      <c r="A218" s="333"/>
      <c r="K218" s="333"/>
      <c r="U218" s="333"/>
      <c r="AE218" s="333"/>
      <c r="AO218" s="333"/>
      <c r="AY218" s="333"/>
      <c r="BI218" s="333"/>
      <c r="BJ218" s="333"/>
      <c r="BK218" s="333"/>
      <c r="BL218" s="333"/>
      <c r="BM218" s="333"/>
      <c r="BN218" s="333"/>
      <c r="BO218" s="333"/>
      <c r="BP218" s="333"/>
      <c r="BS218" s="333"/>
      <c r="CC218" s="333"/>
      <c r="CM218" s="333"/>
      <c r="CW218" s="333"/>
      <c r="DG218" s="333"/>
      <c r="DQ218" s="333"/>
      <c r="EA218" s="333"/>
      <c r="EK218" s="333"/>
      <c r="EU218" s="333"/>
      <c r="FE218" s="333"/>
      <c r="FO218" s="333"/>
      <c r="FY218" s="333"/>
      <c r="GI218" s="333"/>
      <c r="GS218" s="333"/>
      <c r="HC218" s="333"/>
      <c r="HM218" s="333"/>
      <c r="HW218" s="333"/>
      <c r="IG218" s="333"/>
    </row>
    <row r="219" s="3" customFormat="true" x14ac:dyDescent="0.25">
      <c r="A219" s="333"/>
      <c r="K219" s="333"/>
      <c r="U219" s="333"/>
      <c r="AE219" s="333"/>
      <c r="AO219" s="333"/>
      <c r="AY219" s="333"/>
      <c r="BI219" s="333"/>
      <c r="BJ219" s="333"/>
      <c r="BK219" s="333"/>
      <c r="BL219" s="333"/>
      <c r="BM219" s="333"/>
      <c r="BN219" s="333"/>
      <c r="BO219" s="333"/>
      <c r="BP219" s="333"/>
      <c r="BS219" s="333"/>
      <c r="CC219" s="333"/>
      <c r="CM219" s="333"/>
      <c r="CW219" s="333"/>
      <c r="DG219" s="333"/>
      <c r="DQ219" s="333"/>
      <c r="EA219" s="333"/>
      <c r="EK219" s="333"/>
      <c r="EU219" s="333"/>
      <c r="FE219" s="333"/>
      <c r="FO219" s="333"/>
      <c r="FY219" s="333"/>
      <c r="GI219" s="333"/>
      <c r="GS219" s="333"/>
      <c r="HC219" s="333"/>
      <c r="HM219" s="333"/>
      <c r="HW219" s="333"/>
      <c r="IG219" s="333"/>
    </row>
    <row r="220" s="3" customFormat="true" x14ac:dyDescent="0.25">
      <c r="A220" s="333"/>
      <c r="K220" s="333"/>
      <c r="U220" s="333"/>
      <c r="AE220" s="333"/>
      <c r="AO220" s="333"/>
      <c r="AY220" s="333"/>
      <c r="BI220" s="333"/>
      <c r="BJ220" s="333"/>
      <c r="BK220" s="333"/>
      <c r="BL220" s="333"/>
      <c r="BM220" s="333"/>
      <c r="BN220" s="333"/>
      <c r="BO220" s="333"/>
      <c r="BP220" s="333"/>
      <c r="BS220" s="333"/>
      <c r="CC220" s="333"/>
      <c r="CM220" s="333"/>
      <c r="CW220" s="333"/>
      <c r="DG220" s="333"/>
      <c r="DQ220" s="333"/>
      <c r="EA220" s="333"/>
      <c r="EK220" s="333"/>
      <c r="EU220" s="333"/>
      <c r="FE220" s="333"/>
      <c r="FO220" s="333"/>
      <c r="FY220" s="333"/>
      <c r="GI220" s="333"/>
      <c r="GS220" s="333"/>
      <c r="HC220" s="333"/>
      <c r="HM220" s="333"/>
      <c r="HW220" s="333"/>
      <c r="IG220" s="333"/>
    </row>
    <row r="221" s="3" customFormat="true" x14ac:dyDescent="0.25">
      <c r="A221" s="333"/>
      <c r="K221" s="333"/>
      <c r="U221" s="333"/>
      <c r="AE221" s="333"/>
      <c r="AO221" s="333"/>
      <c r="AY221" s="333"/>
      <c r="BI221" s="333"/>
      <c r="BJ221" s="333"/>
      <c r="BK221" s="333"/>
      <c r="BL221" s="333"/>
      <c r="BM221" s="333"/>
      <c r="BN221" s="333"/>
      <c r="BO221" s="333"/>
      <c r="BP221" s="333"/>
      <c r="BS221" s="333"/>
      <c r="CC221" s="333"/>
      <c r="CM221" s="333"/>
      <c r="CW221" s="333"/>
      <c r="DG221" s="333"/>
      <c r="DQ221" s="333"/>
      <c r="EA221" s="333"/>
      <c r="EK221" s="333"/>
      <c r="EU221" s="333"/>
      <c r="FE221" s="333"/>
      <c r="FO221" s="333"/>
      <c r="FY221" s="333"/>
      <c r="GI221" s="333"/>
      <c r="GS221" s="333"/>
      <c r="HC221" s="333"/>
      <c r="HM221" s="333"/>
      <c r="HW221" s="333"/>
      <c r="IG221" s="333"/>
    </row>
    <row r="222" s="3" customFormat="true" x14ac:dyDescent="0.25">
      <c r="A222" s="333"/>
      <c r="K222" s="333"/>
      <c r="U222" s="333"/>
      <c r="AE222" s="333"/>
      <c r="AO222" s="333"/>
      <c r="AY222" s="333"/>
      <c r="BI222" s="333"/>
      <c r="BJ222" s="333"/>
      <c r="BK222" s="333"/>
      <c r="BL222" s="333"/>
      <c r="BM222" s="333"/>
      <c r="BN222" s="333"/>
      <c r="BO222" s="333"/>
      <c r="BP222" s="333"/>
      <c r="BS222" s="333"/>
      <c r="CC222" s="333"/>
      <c r="CM222" s="333"/>
      <c r="CW222" s="333"/>
      <c r="DG222" s="333"/>
      <c r="DQ222" s="333"/>
      <c r="EA222" s="333"/>
      <c r="EK222" s="333"/>
      <c r="EU222" s="333"/>
      <c r="FE222" s="333"/>
      <c r="FO222" s="333"/>
      <c r="FY222" s="333"/>
      <c r="GI222" s="333"/>
      <c r="GS222" s="333"/>
      <c r="HC222" s="333"/>
      <c r="HM222" s="333"/>
      <c r="HW222" s="333"/>
      <c r="IG222" s="333"/>
    </row>
    <row r="223" s="3" customFormat="true" x14ac:dyDescent="0.25">
      <c r="A223" s="333"/>
      <c r="K223" s="333"/>
      <c r="U223" s="333"/>
      <c r="AE223" s="333"/>
      <c r="AO223" s="333"/>
      <c r="AY223" s="333"/>
      <c r="BI223" s="333"/>
      <c r="BJ223" s="333"/>
      <c r="BK223" s="333"/>
      <c r="BL223" s="333"/>
      <c r="BM223" s="333"/>
      <c r="BN223" s="333"/>
      <c r="BO223" s="333"/>
      <c r="BP223" s="333"/>
      <c r="BS223" s="333"/>
      <c r="CC223" s="333"/>
      <c r="CM223" s="333"/>
      <c r="CW223" s="333"/>
      <c r="DG223" s="333"/>
      <c r="DQ223" s="333"/>
      <c r="EA223" s="333"/>
      <c r="EK223" s="333"/>
      <c r="EU223" s="333"/>
      <c r="FE223" s="333"/>
      <c r="FO223" s="333"/>
      <c r="FY223" s="333"/>
      <c r="GI223" s="333"/>
      <c r="GS223" s="333"/>
      <c r="HC223" s="333"/>
      <c r="HM223" s="333"/>
      <c r="HW223" s="333"/>
      <c r="IG223" s="333"/>
    </row>
    <row r="224" s="3" customFormat="true" x14ac:dyDescent="0.25">
      <c r="A224" s="333"/>
      <c r="K224" s="333"/>
      <c r="U224" s="333"/>
      <c r="AE224" s="333"/>
      <c r="AO224" s="333"/>
      <c r="AY224" s="333"/>
      <c r="BI224" s="333"/>
      <c r="BJ224" s="333"/>
      <c r="BK224" s="333"/>
      <c r="BL224" s="333"/>
      <c r="BM224" s="333"/>
      <c r="BN224" s="333"/>
      <c r="BO224" s="333"/>
      <c r="BP224" s="333"/>
      <c r="BS224" s="333"/>
      <c r="CC224" s="333"/>
      <c r="CM224" s="333"/>
      <c r="CW224" s="333"/>
      <c r="DG224" s="333"/>
      <c r="DQ224" s="333"/>
      <c r="EA224" s="333"/>
      <c r="EK224" s="333"/>
      <c r="EU224" s="333"/>
      <c r="FE224" s="333"/>
      <c r="FO224" s="333"/>
      <c r="FY224" s="333"/>
      <c r="GI224" s="333"/>
      <c r="GS224" s="333"/>
      <c r="HC224" s="333"/>
      <c r="HM224" s="333"/>
      <c r="HW224" s="333"/>
      <c r="IG224" s="333"/>
    </row>
    <row r="225" s="3" customFormat="true" x14ac:dyDescent="0.25">
      <c r="A225" s="333"/>
      <c r="K225" s="333"/>
      <c r="U225" s="333"/>
      <c r="AE225" s="333"/>
      <c r="AO225" s="333"/>
      <c r="AY225" s="333"/>
      <c r="BI225" s="333"/>
      <c r="BJ225" s="333"/>
      <c r="BK225" s="333"/>
      <c r="BL225" s="333"/>
      <c r="BM225" s="333"/>
      <c r="BN225" s="333"/>
      <c r="BO225" s="333"/>
      <c r="BP225" s="333"/>
      <c r="BS225" s="333"/>
      <c r="CC225" s="333"/>
      <c r="CM225" s="333"/>
      <c r="CW225" s="333"/>
      <c r="DG225" s="333"/>
      <c r="DQ225" s="333"/>
      <c r="EA225" s="333"/>
      <c r="EK225" s="333"/>
      <c r="EU225" s="333"/>
      <c r="FE225" s="333"/>
      <c r="FO225" s="333"/>
      <c r="FY225" s="333"/>
      <c r="GI225" s="333"/>
      <c r="GS225" s="333"/>
      <c r="HC225" s="333"/>
      <c r="HM225" s="333"/>
      <c r="HW225" s="333"/>
      <c r="IG225" s="333"/>
    </row>
    <row r="226" s="3" customFormat="true" x14ac:dyDescent="0.25">
      <c r="A226" s="333"/>
      <c r="K226" s="333"/>
      <c r="U226" s="333"/>
      <c r="AE226" s="333"/>
      <c r="AO226" s="333"/>
      <c r="AY226" s="333"/>
      <c r="BI226" s="333"/>
      <c r="BJ226" s="333"/>
      <c r="BK226" s="333"/>
      <c r="BL226" s="333"/>
      <c r="BM226" s="333"/>
      <c r="BN226" s="333"/>
      <c r="BO226" s="333"/>
      <c r="BP226" s="333"/>
      <c r="BS226" s="333"/>
      <c r="CC226" s="333"/>
      <c r="CM226" s="333"/>
      <c r="CW226" s="333"/>
      <c r="DG226" s="333"/>
      <c r="DQ226" s="333"/>
      <c r="EA226" s="333"/>
      <c r="EK226" s="333"/>
      <c r="EU226" s="333"/>
      <c r="FE226" s="333"/>
      <c r="FO226" s="333"/>
      <c r="FY226" s="333"/>
      <c r="GI226" s="333"/>
      <c r="GS226" s="333"/>
      <c r="HC226" s="333"/>
      <c r="HM226" s="333"/>
      <c r="HW226" s="333"/>
      <c r="IG226" s="333"/>
    </row>
    <row r="227" s="3" customFormat="true" x14ac:dyDescent="0.25">
      <c r="A227" s="333"/>
      <c r="K227" s="333"/>
      <c r="U227" s="333"/>
      <c r="AE227" s="333"/>
      <c r="AO227" s="333"/>
      <c r="AY227" s="333"/>
      <c r="BI227" s="333"/>
      <c r="BJ227" s="333"/>
      <c r="BK227" s="333"/>
      <c r="BL227" s="333"/>
      <c r="BM227" s="333"/>
      <c r="BN227" s="333"/>
      <c r="BO227" s="333"/>
      <c r="BP227" s="333"/>
      <c r="BS227" s="333"/>
      <c r="CC227" s="333"/>
      <c r="CM227" s="333"/>
      <c r="CW227" s="333"/>
      <c r="DG227" s="333"/>
      <c r="DQ227" s="333"/>
      <c r="EA227" s="333"/>
      <c r="EK227" s="333"/>
      <c r="EU227" s="333"/>
      <c r="FE227" s="333"/>
      <c r="FO227" s="333"/>
      <c r="FY227" s="333"/>
      <c r="GI227" s="333"/>
      <c r="GS227" s="333"/>
      <c r="HC227" s="333"/>
      <c r="HM227" s="333"/>
      <c r="HW227" s="333"/>
      <c r="IG227" s="333"/>
    </row>
    <row r="228" s="3" customFormat="true" x14ac:dyDescent="0.25">
      <c r="A228" s="333"/>
      <c r="K228" s="333"/>
      <c r="U228" s="333"/>
      <c r="AE228" s="333"/>
      <c r="AO228" s="333"/>
      <c r="AY228" s="333"/>
      <c r="BI228" s="333"/>
      <c r="BJ228" s="333"/>
      <c r="BK228" s="333"/>
      <c r="BL228" s="333"/>
      <c r="BM228" s="333"/>
      <c r="BN228" s="333"/>
      <c r="BO228" s="333"/>
      <c r="BP228" s="333"/>
      <c r="BS228" s="333"/>
      <c r="CC228" s="333"/>
      <c r="CM228" s="333"/>
      <c r="CW228" s="333"/>
      <c r="DG228" s="333"/>
      <c r="DQ228" s="333"/>
      <c r="EA228" s="333"/>
      <c r="EK228" s="333"/>
      <c r="EU228" s="333"/>
      <c r="FE228" s="333"/>
      <c r="FO228" s="333"/>
      <c r="FY228" s="333"/>
      <c r="GI228" s="333"/>
      <c r="GS228" s="333"/>
      <c r="HC228" s="333"/>
      <c r="HM228" s="333"/>
      <c r="HW228" s="333"/>
      <c r="IG228" s="333"/>
    </row>
    <row r="229" s="3" customFormat="true" x14ac:dyDescent="0.25">
      <c r="A229" s="333"/>
      <c r="K229" s="333"/>
      <c r="U229" s="333"/>
      <c r="AE229" s="333"/>
      <c r="AO229" s="333"/>
      <c r="AY229" s="333"/>
      <c r="BI229" s="333"/>
      <c r="BJ229" s="333"/>
      <c r="BK229" s="333"/>
      <c r="BL229" s="333"/>
      <c r="BM229" s="333"/>
      <c r="BN229" s="333"/>
      <c r="BO229" s="333"/>
      <c r="BP229" s="333"/>
      <c r="BS229" s="333"/>
      <c r="CC229" s="333"/>
      <c r="CM229" s="333"/>
      <c r="CW229" s="333"/>
      <c r="DG229" s="333"/>
      <c r="DQ229" s="333"/>
      <c r="EA229" s="333"/>
      <c r="EK229" s="333"/>
      <c r="EU229" s="333"/>
      <c r="FE229" s="333"/>
      <c r="FO229" s="333"/>
      <c r="FY229" s="333"/>
      <c r="GI229" s="333"/>
      <c r="GS229" s="333"/>
      <c r="HC229" s="333"/>
      <c r="HM229" s="333"/>
      <c r="HW229" s="333"/>
      <c r="IG229" s="333"/>
    </row>
    <row r="230" s="3" customFormat="true" x14ac:dyDescent="0.25">
      <c r="A230" s="333"/>
      <c r="K230" s="333"/>
      <c r="U230" s="333"/>
      <c r="AE230" s="333"/>
      <c r="AO230" s="333"/>
      <c r="AY230" s="333"/>
      <c r="BI230" s="333"/>
      <c r="BJ230" s="333"/>
      <c r="BK230" s="333"/>
      <c r="BL230" s="333"/>
      <c r="BM230" s="333"/>
      <c r="BN230" s="333"/>
      <c r="BO230" s="333"/>
      <c r="BP230" s="333"/>
      <c r="BS230" s="333"/>
      <c r="CC230" s="333"/>
      <c r="CM230" s="333"/>
      <c r="CW230" s="333"/>
      <c r="DG230" s="333"/>
      <c r="DQ230" s="333"/>
      <c r="EA230" s="333"/>
      <c r="EK230" s="333"/>
      <c r="EU230" s="333"/>
      <c r="FE230" s="333"/>
      <c r="FO230" s="333"/>
      <c r="FY230" s="333"/>
      <c r="GI230" s="333"/>
      <c r="GS230" s="333"/>
      <c r="HC230" s="333"/>
      <c r="HM230" s="333"/>
      <c r="HW230" s="333"/>
      <c r="IG230" s="333"/>
    </row>
    <row r="231" s="3" customFormat="true" x14ac:dyDescent="0.25">
      <c r="A231" s="333"/>
      <c r="K231" s="333"/>
      <c r="U231" s="333"/>
      <c r="AE231" s="333"/>
      <c r="AO231" s="333"/>
      <c r="AY231" s="333"/>
      <c r="BI231" s="333"/>
      <c r="BJ231" s="333"/>
      <c r="BK231" s="333"/>
      <c r="BL231" s="333"/>
      <c r="BM231" s="333"/>
      <c r="BN231" s="333"/>
      <c r="BO231" s="333"/>
      <c r="BP231" s="333"/>
      <c r="BS231" s="333"/>
      <c r="CC231" s="333"/>
      <c r="CM231" s="333"/>
      <c r="CW231" s="333"/>
      <c r="DG231" s="333"/>
      <c r="DQ231" s="333"/>
      <c r="EA231" s="333"/>
      <c r="EK231" s="333"/>
      <c r="EU231" s="333"/>
      <c r="FE231" s="333"/>
      <c r="FO231" s="333"/>
      <c r="FY231" s="333"/>
      <c r="GI231" s="333"/>
      <c r="GS231" s="333"/>
      <c r="HC231" s="333"/>
      <c r="HM231" s="333"/>
      <c r="HW231" s="333"/>
      <c r="IG231" s="333"/>
    </row>
    <row r="232" s="3" customFormat="true" x14ac:dyDescent="0.25">
      <c r="A232" s="333"/>
      <c r="K232" s="333"/>
      <c r="U232" s="333"/>
      <c r="AE232" s="333"/>
      <c r="AO232" s="333"/>
      <c r="AY232" s="333"/>
      <c r="BI232" s="333"/>
      <c r="BJ232" s="333"/>
      <c r="BK232" s="333"/>
      <c r="BL232" s="333"/>
      <c r="BM232" s="333"/>
      <c r="BN232" s="333"/>
      <c r="BO232" s="333"/>
      <c r="BP232" s="333"/>
      <c r="BS232" s="333"/>
      <c r="CC232" s="333"/>
      <c r="CM232" s="333"/>
      <c r="CW232" s="333"/>
      <c r="DG232" s="333"/>
      <c r="DQ232" s="333"/>
      <c r="EA232" s="333"/>
      <c r="EK232" s="333"/>
      <c r="EU232" s="333"/>
      <c r="FE232" s="333"/>
      <c r="FO232" s="333"/>
      <c r="FY232" s="333"/>
      <c r="GI232" s="333"/>
      <c r="GS232" s="333"/>
      <c r="HC232" s="333"/>
      <c r="HM232" s="333"/>
      <c r="HW232" s="333"/>
      <c r="IG232" s="333"/>
    </row>
    <row r="233" s="3" customFormat="true" x14ac:dyDescent="0.25">
      <c r="A233" s="333"/>
      <c r="K233" s="333"/>
      <c r="U233" s="333"/>
      <c r="AE233" s="333"/>
      <c r="AO233" s="333"/>
      <c r="AY233" s="333"/>
      <c r="BI233" s="333"/>
      <c r="BJ233" s="333"/>
      <c r="BK233" s="333"/>
      <c r="BL233" s="333"/>
      <c r="BM233" s="333"/>
      <c r="BN233" s="333"/>
      <c r="BO233" s="333"/>
      <c r="BP233" s="333"/>
      <c r="BS233" s="333"/>
      <c r="CC233" s="333"/>
      <c r="CM233" s="333"/>
      <c r="CW233" s="333"/>
      <c r="DG233" s="333"/>
      <c r="DQ233" s="333"/>
      <c r="EA233" s="333"/>
      <c r="EK233" s="333"/>
      <c r="EU233" s="333"/>
      <c r="FE233" s="333"/>
      <c r="FO233" s="333"/>
      <c r="FY233" s="333"/>
      <c r="GI233" s="333"/>
      <c r="GS233" s="333"/>
      <c r="HC233" s="333"/>
      <c r="HM233" s="333"/>
      <c r="HW233" s="333"/>
      <c r="IG233" s="333"/>
    </row>
    <row r="234" s="3" customFormat="true" x14ac:dyDescent="0.25">
      <c r="A234" s="333"/>
      <c r="K234" s="333"/>
      <c r="U234" s="333"/>
      <c r="AE234" s="333"/>
      <c r="AO234" s="333"/>
      <c r="AY234" s="333"/>
      <c r="BI234" s="333"/>
      <c r="BJ234" s="333"/>
      <c r="BK234" s="333"/>
      <c r="BL234" s="333"/>
      <c r="BM234" s="333"/>
      <c r="BN234" s="333"/>
      <c r="BO234" s="333"/>
      <c r="BP234" s="333"/>
      <c r="BS234" s="333"/>
      <c r="CC234" s="333"/>
      <c r="CM234" s="333"/>
      <c r="CW234" s="333"/>
      <c r="DG234" s="333"/>
      <c r="DQ234" s="333"/>
      <c r="EA234" s="333"/>
      <c r="EK234" s="333"/>
      <c r="EU234" s="333"/>
      <c r="FE234" s="333"/>
      <c r="FO234" s="333"/>
      <c r="FY234" s="333"/>
      <c r="GI234" s="333"/>
      <c r="GS234" s="333"/>
      <c r="HC234" s="333"/>
      <c r="HM234" s="333"/>
      <c r="HW234" s="333"/>
      <c r="IG234" s="333"/>
    </row>
    <row r="235" s="3" customFormat="true" x14ac:dyDescent="0.25">
      <c r="A235" s="333"/>
      <c r="K235" s="333"/>
      <c r="U235" s="333"/>
      <c r="AE235" s="333"/>
      <c r="AO235" s="333"/>
      <c r="AY235" s="333"/>
      <c r="BI235" s="333"/>
      <c r="BJ235" s="333"/>
      <c r="BK235" s="333"/>
      <c r="BL235" s="333"/>
      <c r="BM235" s="333"/>
      <c r="BN235" s="333"/>
      <c r="BO235" s="333"/>
      <c r="BP235" s="333"/>
      <c r="BS235" s="333"/>
      <c r="CC235" s="333"/>
      <c r="CM235" s="333"/>
      <c r="CW235" s="333"/>
      <c r="DG235" s="333"/>
      <c r="DQ235" s="333"/>
      <c r="EA235" s="333"/>
      <c r="EK235" s="333"/>
      <c r="EU235" s="333"/>
      <c r="FE235" s="333"/>
      <c r="FO235" s="333"/>
      <c r="FY235" s="333"/>
      <c r="GI235" s="333"/>
      <c r="GS235" s="333"/>
      <c r="HC235" s="333"/>
      <c r="HM235" s="333"/>
      <c r="HW235" s="333"/>
      <c r="IG235" s="333"/>
    </row>
    <row r="236" s="3" customFormat="true" x14ac:dyDescent="0.25">
      <c r="A236" s="333"/>
      <c r="K236" s="333"/>
      <c r="U236" s="333"/>
      <c r="AE236" s="333"/>
      <c r="AO236" s="333"/>
      <c r="AY236" s="333"/>
      <c r="BI236" s="333"/>
      <c r="BJ236" s="333"/>
      <c r="BK236" s="333"/>
      <c r="BL236" s="333"/>
      <c r="BM236" s="333"/>
      <c r="BN236" s="333"/>
      <c r="BO236" s="333"/>
      <c r="BP236" s="333"/>
      <c r="BS236" s="333"/>
      <c r="CC236" s="333"/>
      <c r="CM236" s="333"/>
      <c r="CW236" s="333"/>
      <c r="DG236" s="333"/>
      <c r="DQ236" s="333"/>
      <c r="EA236" s="333"/>
      <c r="EK236" s="333"/>
      <c r="EU236" s="333"/>
      <c r="FE236" s="333"/>
      <c r="FO236" s="333"/>
      <c r="FY236" s="333"/>
      <c r="GI236" s="333"/>
      <c r="GS236" s="333"/>
      <c r="HC236" s="333"/>
      <c r="HM236" s="333"/>
      <c r="HW236" s="333"/>
      <c r="IG236" s="333"/>
    </row>
    <row r="237" s="3" customFormat="true" x14ac:dyDescent="0.25">
      <c r="A237" s="333"/>
      <c r="K237" s="333"/>
      <c r="U237" s="333"/>
      <c r="AE237" s="333"/>
      <c r="AO237" s="333"/>
      <c r="AY237" s="333"/>
      <c r="BI237" s="333"/>
      <c r="BJ237" s="333"/>
      <c r="BK237" s="333"/>
      <c r="BL237" s="333"/>
      <c r="BM237" s="333"/>
      <c r="BN237" s="333"/>
      <c r="BO237" s="333"/>
      <c r="BP237" s="333"/>
      <c r="BS237" s="333"/>
      <c r="CC237" s="333"/>
      <c r="CM237" s="333"/>
      <c r="CW237" s="333"/>
      <c r="DG237" s="333"/>
      <c r="DQ237" s="333"/>
      <c r="EA237" s="333"/>
      <c r="EK237" s="333"/>
      <c r="EU237" s="333"/>
      <c r="FE237" s="333"/>
      <c r="FO237" s="333"/>
      <c r="FY237" s="333"/>
      <c r="GI237" s="333"/>
      <c r="GS237" s="333"/>
      <c r="HC237" s="333"/>
      <c r="HM237" s="333"/>
      <c r="HW237" s="333"/>
      <c r="IG237" s="333"/>
    </row>
    <row r="238" s="3" customFormat="true" x14ac:dyDescent="0.25">
      <c r="A238" s="333"/>
      <c r="K238" s="333"/>
      <c r="U238" s="333"/>
      <c r="AE238" s="333"/>
      <c r="AO238" s="333"/>
      <c r="AY238" s="333"/>
      <c r="BI238" s="333"/>
      <c r="BJ238" s="333"/>
      <c r="BK238" s="333"/>
      <c r="BL238" s="333"/>
      <c r="BM238" s="333"/>
      <c r="BN238" s="333"/>
      <c r="BO238" s="333"/>
      <c r="BP238" s="333"/>
      <c r="BS238" s="333"/>
      <c r="CC238" s="333"/>
      <c r="CM238" s="333"/>
      <c r="CW238" s="333"/>
      <c r="DG238" s="333"/>
      <c r="DQ238" s="333"/>
      <c r="EA238" s="333"/>
      <c r="EK238" s="333"/>
      <c r="EU238" s="333"/>
      <c r="FE238" s="333"/>
      <c r="FO238" s="333"/>
      <c r="FY238" s="333"/>
      <c r="GI238" s="333"/>
      <c r="GS238" s="333"/>
      <c r="HC238" s="333"/>
      <c r="HM238" s="333"/>
      <c r="HW238" s="333"/>
      <c r="IG238" s="333"/>
    </row>
    <row r="239" s="3" customFormat="true" x14ac:dyDescent="0.25">
      <c r="A239" s="333"/>
      <c r="K239" s="333"/>
      <c r="U239" s="333"/>
      <c r="AE239" s="333"/>
      <c r="AO239" s="333"/>
      <c r="AY239" s="333"/>
      <c r="BI239" s="333"/>
      <c r="BJ239" s="333"/>
      <c r="BK239" s="333"/>
      <c r="BL239" s="333"/>
      <c r="BM239" s="333"/>
      <c r="BN239" s="333"/>
      <c r="BO239" s="333"/>
      <c r="BP239" s="333"/>
      <c r="BS239" s="333"/>
      <c r="CC239" s="333"/>
      <c r="CM239" s="333"/>
      <c r="CW239" s="333"/>
      <c r="DG239" s="333"/>
      <c r="DQ239" s="333"/>
      <c r="EA239" s="333"/>
      <c r="EK239" s="333"/>
      <c r="EU239" s="333"/>
      <c r="FE239" s="333"/>
      <c r="FO239" s="333"/>
      <c r="FY239" s="333"/>
      <c r="GI239" s="333"/>
      <c r="GS239" s="333"/>
      <c r="HC239" s="333"/>
      <c r="HM239" s="333"/>
      <c r="HW239" s="333"/>
      <c r="IG239" s="333"/>
    </row>
    <row r="240" s="3" customFormat="true" x14ac:dyDescent="0.25">
      <c r="A240" s="333"/>
      <c r="K240" s="333"/>
      <c r="U240" s="333"/>
      <c r="AE240" s="333"/>
      <c r="AO240" s="333"/>
      <c r="AY240" s="333"/>
      <c r="BI240" s="333"/>
      <c r="BJ240" s="333"/>
      <c r="BK240" s="333"/>
      <c r="BL240" s="333"/>
      <c r="BM240" s="333"/>
      <c r="BN240" s="333"/>
      <c r="BO240" s="333"/>
      <c r="BP240" s="333"/>
      <c r="BS240" s="333"/>
      <c r="CC240" s="333"/>
      <c r="CM240" s="333"/>
      <c r="CW240" s="333"/>
      <c r="DG240" s="333"/>
      <c r="DQ240" s="333"/>
      <c r="EA240" s="333"/>
      <c r="EK240" s="333"/>
      <c r="EU240" s="333"/>
      <c r="FE240" s="333"/>
      <c r="FO240" s="333"/>
      <c r="FY240" s="333"/>
      <c r="GI240" s="333"/>
      <c r="GS240" s="333"/>
      <c r="HC240" s="333"/>
      <c r="HM240" s="333"/>
      <c r="HW240" s="333"/>
      <c r="IG240" s="333"/>
    </row>
    <row r="241" s="3" customFormat="true" x14ac:dyDescent="0.25">
      <c r="A241" s="333"/>
      <c r="K241" s="333"/>
      <c r="U241" s="333"/>
      <c r="AE241" s="333"/>
      <c r="AO241" s="333"/>
      <c r="AY241" s="333"/>
      <c r="BI241" s="333"/>
      <c r="BJ241" s="333"/>
      <c r="BK241" s="333"/>
      <c r="BL241" s="333"/>
      <c r="BM241" s="333"/>
      <c r="BN241" s="333"/>
      <c r="BO241" s="333"/>
      <c r="BP241" s="333"/>
      <c r="BS241" s="333"/>
      <c r="CC241" s="333"/>
      <c r="CM241" s="333"/>
      <c r="CW241" s="333"/>
      <c r="DG241" s="333"/>
      <c r="DQ241" s="333"/>
      <c r="EA241" s="333"/>
      <c r="EK241" s="333"/>
      <c r="EU241" s="333"/>
      <c r="FE241" s="333"/>
      <c r="FO241" s="333"/>
      <c r="FY241" s="333"/>
      <c r="GI241" s="333"/>
      <c r="GS241" s="333"/>
      <c r="HC241" s="333"/>
      <c r="HM241" s="333"/>
      <c r="HW241" s="333"/>
      <c r="IG241" s="333"/>
    </row>
    <row r="242" s="3" customFormat="true" x14ac:dyDescent="0.25">
      <c r="A242" s="333"/>
      <c r="K242" s="333"/>
      <c r="U242" s="333"/>
      <c r="AE242" s="333"/>
      <c r="AO242" s="333"/>
      <c r="AY242" s="333"/>
      <c r="BI242" s="333"/>
      <c r="BJ242" s="333"/>
      <c r="BK242" s="333"/>
      <c r="BL242" s="333"/>
      <c r="BM242" s="333"/>
      <c r="BN242" s="333"/>
      <c r="BO242" s="333"/>
      <c r="BP242" s="333"/>
      <c r="BS242" s="333"/>
      <c r="CC242" s="333"/>
      <c r="CM242" s="333"/>
      <c r="CW242" s="333"/>
      <c r="DG242" s="333"/>
      <c r="DQ242" s="333"/>
      <c r="EA242" s="333"/>
      <c r="EK242" s="333"/>
      <c r="EU242" s="333"/>
      <c r="FE242" s="333"/>
      <c r="FO242" s="333"/>
      <c r="FY242" s="333"/>
      <c r="GI242" s="333"/>
      <c r="GS242" s="333"/>
      <c r="HC242" s="333"/>
      <c r="HM242" s="333"/>
      <c r="HW242" s="333"/>
      <c r="IG242" s="333"/>
    </row>
    <row r="243" s="3" customFormat="true" x14ac:dyDescent="0.25">
      <c r="A243" s="333"/>
      <c r="K243" s="333"/>
      <c r="U243" s="333"/>
      <c r="AE243" s="333"/>
      <c r="AO243" s="333"/>
      <c r="AY243" s="333"/>
      <c r="BI243" s="333"/>
      <c r="BJ243" s="333"/>
      <c r="BK243" s="333"/>
      <c r="BL243" s="333"/>
      <c r="BM243" s="333"/>
      <c r="BN243" s="333"/>
      <c r="BO243" s="333"/>
      <c r="BP243" s="333"/>
      <c r="BS243" s="333"/>
      <c r="CC243" s="333"/>
      <c r="CM243" s="333"/>
      <c r="CW243" s="333"/>
      <c r="DG243" s="333"/>
      <c r="DQ243" s="333"/>
      <c r="EA243" s="333"/>
      <c r="EK243" s="333"/>
      <c r="EU243" s="333"/>
      <c r="FE243" s="333"/>
      <c r="FO243" s="333"/>
      <c r="FY243" s="333"/>
      <c r="GI243" s="333"/>
      <c r="GS243" s="333"/>
      <c r="HC243" s="333"/>
      <c r="HM243" s="333"/>
      <c r="HW243" s="333"/>
      <c r="IG243" s="333"/>
    </row>
    <row r="244" s="3" customFormat="true" x14ac:dyDescent="0.25">
      <c r="A244" s="333"/>
      <c r="K244" s="333"/>
      <c r="U244" s="333"/>
      <c r="AE244" s="333"/>
      <c r="AO244" s="333"/>
      <c r="AY244" s="333"/>
      <c r="BI244" s="333"/>
      <c r="BJ244" s="333"/>
      <c r="BK244" s="333"/>
      <c r="BL244" s="333"/>
      <c r="BM244" s="333"/>
      <c r="BN244" s="333"/>
      <c r="BO244" s="333"/>
      <c r="BP244" s="333"/>
      <c r="BS244" s="333"/>
      <c r="CC244" s="333"/>
      <c r="CM244" s="333"/>
      <c r="CW244" s="333"/>
      <c r="DG244" s="333"/>
      <c r="DQ244" s="333"/>
      <c r="EA244" s="333"/>
      <c r="EK244" s="333"/>
      <c r="EU244" s="333"/>
      <c r="FE244" s="333"/>
      <c r="FO244" s="333"/>
      <c r="FY244" s="333"/>
      <c r="GI244" s="333"/>
      <c r="GS244" s="333"/>
      <c r="HC244" s="333"/>
      <c r="HM244" s="333"/>
      <c r="HW244" s="333"/>
      <c r="IG244" s="333"/>
    </row>
    <row r="245" s="3" customFormat="true" x14ac:dyDescent="0.25">
      <c r="A245" s="333"/>
      <c r="K245" s="333"/>
      <c r="U245" s="333"/>
      <c r="AE245" s="333"/>
      <c r="AO245" s="333"/>
      <c r="AY245" s="333"/>
      <c r="BI245" s="333"/>
      <c r="BJ245" s="333"/>
      <c r="BK245" s="333"/>
      <c r="BL245" s="333"/>
      <c r="BM245" s="333"/>
      <c r="BN245" s="333"/>
      <c r="BO245" s="333"/>
      <c r="BP245" s="333"/>
      <c r="BS245" s="333"/>
      <c r="CC245" s="333"/>
      <c r="CM245" s="333"/>
      <c r="CW245" s="333"/>
      <c r="DG245" s="333"/>
      <c r="DQ245" s="333"/>
      <c r="EA245" s="333"/>
      <c r="EK245" s="333"/>
      <c r="EU245" s="333"/>
      <c r="FE245" s="333"/>
      <c r="FO245" s="333"/>
      <c r="FY245" s="333"/>
      <c r="GI245" s="333"/>
      <c r="GS245" s="333"/>
      <c r="HC245" s="333"/>
      <c r="HM245" s="333"/>
      <c r="HW245" s="333"/>
      <c r="IG245" s="333"/>
    </row>
    <row r="246" s="3" customFormat="true" x14ac:dyDescent="0.25">
      <c r="A246" s="333"/>
      <c r="K246" s="333"/>
      <c r="U246" s="333"/>
      <c r="AE246" s="333"/>
      <c r="AO246" s="333"/>
      <c r="AY246" s="333"/>
      <c r="BI246" s="333"/>
      <c r="BJ246" s="333"/>
      <c r="BK246" s="333"/>
      <c r="BL246" s="333"/>
      <c r="BM246" s="333"/>
      <c r="BN246" s="333"/>
      <c r="BO246" s="333"/>
      <c r="BP246" s="333"/>
      <c r="BS246" s="333"/>
      <c r="CC246" s="333"/>
      <c r="CM246" s="333"/>
      <c r="CW246" s="333"/>
      <c r="DG246" s="333"/>
      <c r="DQ246" s="333"/>
      <c r="EA246" s="333"/>
      <c r="EK246" s="333"/>
      <c r="EU246" s="333"/>
      <c r="FE246" s="333"/>
      <c r="FO246" s="333"/>
      <c r="FY246" s="333"/>
      <c r="GI246" s="333"/>
      <c r="GS246" s="333"/>
      <c r="HC246" s="333"/>
      <c r="HM246" s="333"/>
      <c r="HW246" s="333"/>
      <c r="IG246" s="333"/>
    </row>
    <row r="247" s="3" customFormat="true" x14ac:dyDescent="0.25">
      <c r="A247" s="333"/>
      <c r="K247" s="333"/>
      <c r="U247" s="333"/>
      <c r="AE247" s="333"/>
      <c r="AO247" s="333"/>
      <c r="AY247" s="333"/>
      <c r="BI247" s="333"/>
      <c r="BJ247" s="333"/>
      <c r="BK247" s="333"/>
      <c r="BL247" s="333"/>
      <c r="BM247" s="333"/>
      <c r="BN247" s="333"/>
      <c r="BO247" s="333"/>
      <c r="BP247" s="333"/>
      <c r="BS247" s="333"/>
      <c r="CC247" s="333"/>
      <c r="CM247" s="333"/>
      <c r="CW247" s="333"/>
      <c r="DG247" s="333"/>
      <c r="DQ247" s="333"/>
      <c r="EA247" s="333"/>
      <c r="EK247" s="333"/>
      <c r="EU247" s="333"/>
      <c r="FE247" s="333"/>
      <c r="FO247" s="333"/>
      <c r="FY247" s="333"/>
      <c r="GI247" s="333"/>
      <c r="GS247" s="333"/>
      <c r="HC247" s="333"/>
      <c r="HM247" s="333"/>
      <c r="HW247" s="333"/>
      <c r="IG247" s="333"/>
    </row>
    <row r="248" s="3" customFormat="true" x14ac:dyDescent="0.25">
      <c r="A248" s="333"/>
      <c r="K248" s="333"/>
      <c r="U248" s="333"/>
      <c r="AE248" s="333"/>
      <c r="AO248" s="333"/>
      <c r="AY248" s="333"/>
      <c r="BI248" s="333"/>
      <c r="BJ248" s="333"/>
      <c r="BK248" s="333"/>
      <c r="BL248" s="333"/>
      <c r="BM248" s="333"/>
      <c r="BN248" s="333"/>
      <c r="BO248" s="333"/>
      <c r="BP248" s="333"/>
      <c r="BS248" s="333"/>
      <c r="CC248" s="333"/>
      <c r="CM248" s="333"/>
      <c r="CW248" s="333"/>
      <c r="DG248" s="333"/>
      <c r="DQ248" s="333"/>
      <c r="EA248" s="333"/>
      <c r="EK248" s="333"/>
      <c r="EU248" s="333"/>
      <c r="FE248" s="333"/>
      <c r="FO248" s="333"/>
      <c r="FY248" s="333"/>
      <c r="GI248" s="333"/>
      <c r="GS248" s="333"/>
      <c r="HC248" s="333"/>
      <c r="HM248" s="333"/>
      <c r="HW248" s="333"/>
      <c r="IG248" s="333"/>
    </row>
    <row r="249" s="3" customFormat="true" x14ac:dyDescent="0.25">
      <c r="A249" s="333"/>
      <c r="K249" s="333"/>
      <c r="U249" s="333"/>
      <c r="AE249" s="333"/>
      <c r="AO249" s="333"/>
      <c r="AY249" s="333"/>
      <c r="BI249" s="333"/>
      <c r="BJ249" s="333"/>
      <c r="BK249" s="333"/>
      <c r="BL249" s="333"/>
      <c r="BM249" s="333"/>
      <c r="BN249" s="333"/>
      <c r="BO249" s="333"/>
      <c r="BP249" s="333"/>
      <c r="BS249" s="333"/>
      <c r="CC249" s="333"/>
      <c r="CM249" s="333"/>
      <c r="CW249" s="333"/>
      <c r="DG249" s="333"/>
      <c r="DQ249" s="333"/>
      <c r="EA249" s="333"/>
      <c r="EK249" s="333"/>
      <c r="EU249" s="333"/>
      <c r="FE249" s="333"/>
      <c r="FO249" s="333"/>
      <c r="FY249" s="333"/>
      <c r="GI249" s="333"/>
      <c r="GS249" s="333"/>
      <c r="HC249" s="333"/>
      <c r="HM249" s="333"/>
      <c r="HW249" s="333"/>
      <c r="IG249" s="333"/>
    </row>
    <row r="250" s="3" customFormat="true" x14ac:dyDescent="0.25">
      <c r="A250" s="333"/>
      <c r="K250" s="333"/>
      <c r="U250" s="333"/>
      <c r="AE250" s="333"/>
      <c r="AO250" s="333"/>
      <c r="AY250" s="333"/>
      <c r="BI250" s="333"/>
      <c r="BJ250" s="333"/>
      <c r="BK250" s="333"/>
      <c r="BL250" s="333"/>
      <c r="BM250" s="333"/>
      <c r="BN250" s="333"/>
      <c r="BO250" s="333"/>
      <c r="BP250" s="333"/>
      <c r="BS250" s="333"/>
      <c r="CC250" s="333"/>
      <c r="CM250" s="333"/>
      <c r="CW250" s="333"/>
      <c r="DG250" s="333"/>
      <c r="DQ250" s="333"/>
      <c r="EA250" s="333"/>
      <c r="EK250" s="333"/>
      <c r="EU250" s="333"/>
      <c r="FE250" s="333"/>
      <c r="FO250" s="333"/>
      <c r="FY250" s="333"/>
      <c r="GI250" s="333"/>
      <c r="GS250" s="333"/>
      <c r="HC250" s="333"/>
      <c r="HM250" s="333"/>
      <c r="HW250" s="333"/>
      <c r="IG250" s="333"/>
    </row>
    <row r="251" s="3" customFormat="true" x14ac:dyDescent="0.25">
      <c r="A251" s="333"/>
      <c r="K251" s="333"/>
      <c r="U251" s="333"/>
      <c r="AE251" s="333"/>
      <c r="AO251" s="333"/>
      <c r="AY251" s="333"/>
      <c r="BI251" s="333"/>
      <c r="BJ251" s="333"/>
      <c r="BK251" s="333"/>
      <c r="BL251" s="333"/>
      <c r="BM251" s="333"/>
      <c r="BN251" s="333"/>
      <c r="BO251" s="333"/>
      <c r="BP251" s="333"/>
      <c r="BS251" s="333"/>
      <c r="CC251" s="333"/>
      <c r="CM251" s="333"/>
      <c r="CW251" s="333"/>
      <c r="DG251" s="333"/>
      <c r="DQ251" s="333"/>
      <c r="EA251" s="333"/>
      <c r="EK251" s="333"/>
      <c r="EU251" s="333"/>
      <c r="FE251" s="333"/>
      <c r="FO251" s="333"/>
      <c r="FY251" s="333"/>
      <c r="GI251" s="333"/>
      <c r="GS251" s="333"/>
      <c r="HC251" s="333"/>
      <c r="HM251" s="333"/>
      <c r="HW251" s="333"/>
      <c r="IG251" s="333"/>
    </row>
    <row r="252" s="3" customFormat="true" x14ac:dyDescent="0.25">
      <c r="A252" s="333"/>
      <c r="K252" s="333"/>
      <c r="U252" s="333"/>
      <c r="AE252" s="333"/>
      <c r="AO252" s="333"/>
      <c r="AY252" s="333"/>
      <c r="BI252" s="333"/>
      <c r="BJ252" s="333"/>
      <c r="BK252" s="333"/>
      <c r="BL252" s="333"/>
      <c r="BM252" s="333"/>
      <c r="BN252" s="333"/>
      <c r="BO252" s="333"/>
      <c r="BP252" s="333"/>
      <c r="BS252" s="333"/>
      <c r="CC252" s="333"/>
      <c r="CM252" s="333"/>
      <c r="CW252" s="333"/>
      <c r="DG252" s="333"/>
      <c r="DQ252" s="333"/>
      <c r="EA252" s="333"/>
      <c r="EK252" s="333"/>
      <c r="EU252" s="333"/>
      <c r="FE252" s="333"/>
      <c r="FO252" s="333"/>
      <c r="FY252" s="333"/>
      <c r="GI252" s="333"/>
      <c r="GS252" s="333"/>
      <c r="HC252" s="333"/>
      <c r="HM252" s="333"/>
      <c r="HW252" s="333"/>
      <c r="IG252" s="333"/>
    </row>
    <row r="253" s="3" customFormat="true" x14ac:dyDescent="0.25">
      <c r="A253" s="333"/>
      <c r="K253" s="333"/>
      <c r="U253" s="333"/>
      <c r="AE253" s="333"/>
      <c r="AO253" s="333"/>
      <c r="AY253" s="333"/>
      <c r="BI253" s="333"/>
      <c r="BJ253" s="333"/>
      <c r="BK253" s="333"/>
      <c r="BL253" s="333"/>
      <c r="BM253" s="333"/>
      <c r="BN253" s="333"/>
      <c r="BO253" s="333"/>
      <c r="BP253" s="333"/>
      <c r="BS253" s="333"/>
      <c r="CC253" s="333"/>
      <c r="CM253" s="333"/>
      <c r="CW253" s="333"/>
      <c r="DG253" s="333"/>
      <c r="DQ253" s="333"/>
      <c r="EA253" s="333"/>
      <c r="EK253" s="333"/>
      <c r="EU253" s="333"/>
      <c r="FE253" s="333"/>
      <c r="FO253" s="333"/>
      <c r="FY253" s="333"/>
      <c r="GI253" s="333"/>
      <c r="GS253" s="333"/>
      <c r="HC253" s="333"/>
      <c r="HM253" s="333"/>
      <c r="HW253" s="333"/>
      <c r="IG253" s="333"/>
    </row>
    <row r="254" s="3" customFormat="true" x14ac:dyDescent="0.25">
      <c r="A254" s="333"/>
      <c r="K254" s="333"/>
      <c r="U254" s="333"/>
      <c r="AE254" s="333"/>
      <c r="AO254" s="333"/>
      <c r="AY254" s="333"/>
      <c r="BI254" s="333"/>
      <c r="BJ254" s="333"/>
      <c r="BK254" s="333"/>
      <c r="BL254" s="333"/>
      <c r="BM254" s="333"/>
      <c r="BN254" s="333"/>
      <c r="BO254" s="333"/>
      <c r="BP254" s="333"/>
      <c r="BS254" s="333"/>
      <c r="CC254" s="333"/>
      <c r="CM254" s="333"/>
      <c r="CW254" s="333"/>
      <c r="DG254" s="333"/>
      <c r="DQ254" s="333"/>
      <c r="EA254" s="333"/>
      <c r="EK254" s="333"/>
      <c r="EU254" s="333"/>
      <c r="FE254" s="333"/>
      <c r="FO254" s="333"/>
      <c r="FY254" s="333"/>
      <c r="GI254" s="333"/>
      <c r="GS254" s="333"/>
      <c r="HC254" s="333"/>
      <c r="HM254" s="333"/>
      <c r="HW254" s="333"/>
      <c r="IG254" s="333"/>
    </row>
    <row r="255" s="3" customFormat="true" x14ac:dyDescent="0.25">
      <c r="A255" s="333"/>
      <c r="K255" s="333"/>
      <c r="U255" s="333"/>
      <c r="AE255" s="333"/>
      <c r="AO255" s="333"/>
      <c r="AY255" s="333"/>
      <c r="BI255" s="333"/>
      <c r="BJ255" s="333"/>
      <c r="BK255" s="333"/>
      <c r="BL255" s="333"/>
      <c r="BM255" s="333"/>
      <c r="BN255" s="333"/>
      <c r="BO255" s="333"/>
      <c r="BP255" s="333"/>
      <c r="BS255" s="333"/>
      <c r="CC255" s="333"/>
      <c r="CM255" s="333"/>
      <c r="CW255" s="333"/>
      <c r="DG255" s="333"/>
      <c r="DQ255" s="333"/>
      <c r="EA255" s="333"/>
      <c r="EK255" s="333"/>
      <c r="EU255" s="333"/>
      <c r="FE255" s="333"/>
      <c r="FO255" s="333"/>
      <c r="FY255" s="333"/>
      <c r="GI255" s="333"/>
      <c r="GS255" s="333"/>
      <c r="HC255" s="333"/>
      <c r="HM255" s="333"/>
      <c r="HW255" s="333"/>
      <c r="IG255" s="333"/>
    </row>
    <row r="256" s="3" customFormat="true" x14ac:dyDescent="0.25">
      <c r="A256" s="333"/>
      <c r="K256" s="333"/>
      <c r="U256" s="333"/>
      <c r="AE256" s="333"/>
      <c r="AO256" s="333"/>
      <c r="AY256" s="333"/>
      <c r="BI256" s="333"/>
      <c r="BJ256" s="333"/>
      <c r="BK256" s="333"/>
      <c r="BL256" s="333"/>
      <c r="BM256" s="333"/>
      <c r="BN256" s="333"/>
      <c r="BO256" s="333"/>
      <c r="BP256" s="333"/>
      <c r="BS256" s="333"/>
      <c r="CC256" s="333"/>
      <c r="CM256" s="333"/>
      <c r="CW256" s="333"/>
      <c r="DG256" s="333"/>
      <c r="DQ256" s="333"/>
      <c r="EA256" s="333"/>
      <c r="EK256" s="333"/>
      <c r="EU256" s="333"/>
      <c r="FE256" s="333"/>
      <c r="FO256" s="333"/>
      <c r="FY256" s="333"/>
      <c r="GI256" s="333"/>
      <c r="GS256" s="333"/>
      <c r="HC256" s="333"/>
      <c r="HM256" s="333"/>
      <c r="HW256" s="333"/>
      <c r="IG256" s="333"/>
    </row>
    <row r="257" s="3" customFormat="true" x14ac:dyDescent="0.25">
      <c r="A257" s="333"/>
      <c r="K257" s="333"/>
      <c r="U257" s="333"/>
      <c r="AE257" s="333"/>
      <c r="AO257" s="333"/>
      <c r="AY257" s="333"/>
      <c r="BI257" s="333"/>
      <c r="BJ257" s="333"/>
      <c r="BK257" s="333"/>
      <c r="BL257" s="333"/>
      <c r="BM257" s="333"/>
      <c r="BN257" s="333"/>
      <c r="BO257" s="333"/>
      <c r="BP257" s="333"/>
      <c r="BS257" s="333"/>
      <c r="CC257" s="333"/>
      <c r="CM257" s="333"/>
      <c r="CW257" s="333"/>
      <c r="DG257" s="333"/>
      <c r="DQ257" s="333"/>
      <c r="EA257" s="333"/>
      <c r="EK257" s="333"/>
      <c r="EU257" s="333"/>
      <c r="FE257" s="333"/>
      <c r="FO257" s="333"/>
      <c r="FY257" s="333"/>
      <c r="GI257" s="333"/>
      <c r="GS257" s="333"/>
      <c r="HC257" s="333"/>
      <c r="HM257" s="333"/>
      <c r="HW257" s="333"/>
      <c r="IG257" s="333"/>
    </row>
    <row r="258" s="3" customFormat="true" x14ac:dyDescent="0.25">
      <c r="A258" s="333"/>
      <c r="K258" s="333"/>
      <c r="U258" s="333"/>
      <c r="AE258" s="333"/>
      <c r="AO258" s="333"/>
      <c r="AY258" s="333"/>
      <c r="BI258" s="333"/>
      <c r="BJ258" s="333"/>
      <c r="BK258" s="333"/>
      <c r="BL258" s="333"/>
      <c r="BM258" s="333"/>
      <c r="BN258" s="333"/>
      <c r="BO258" s="333"/>
      <c r="BP258" s="333"/>
      <c r="BS258" s="333"/>
      <c r="CC258" s="333"/>
      <c r="CM258" s="333"/>
      <c r="CW258" s="333"/>
      <c r="DG258" s="333"/>
      <c r="DQ258" s="333"/>
      <c r="EA258" s="333"/>
      <c r="EK258" s="333"/>
      <c r="EU258" s="333"/>
      <c r="FE258" s="333"/>
      <c r="FO258" s="333"/>
      <c r="FY258" s="333"/>
      <c r="GI258" s="333"/>
      <c r="GS258" s="333"/>
      <c r="HC258" s="333"/>
      <c r="HM258" s="333"/>
      <c r="HW258" s="333"/>
      <c r="IG258" s="333"/>
    </row>
    <row r="259" s="3" customFormat="true" x14ac:dyDescent="0.25">
      <c r="A259" s="333"/>
      <c r="K259" s="333"/>
      <c r="U259" s="333"/>
      <c r="AE259" s="333"/>
      <c r="AO259" s="333"/>
      <c r="AY259" s="333"/>
      <c r="BI259" s="333"/>
      <c r="BJ259" s="333"/>
      <c r="BK259" s="333"/>
      <c r="BL259" s="333"/>
      <c r="BM259" s="333"/>
      <c r="BN259" s="333"/>
      <c r="BO259" s="333"/>
      <c r="BP259" s="333"/>
      <c r="BS259" s="333"/>
      <c r="CC259" s="333"/>
      <c r="CM259" s="333"/>
      <c r="CW259" s="333"/>
      <c r="DG259" s="333"/>
      <c r="DQ259" s="333"/>
      <c r="EA259" s="333"/>
      <c r="EK259" s="333"/>
      <c r="EU259" s="333"/>
      <c r="FE259" s="333"/>
      <c r="FO259" s="333"/>
      <c r="FY259" s="333"/>
      <c r="GI259" s="333"/>
      <c r="GS259" s="333"/>
      <c r="HC259" s="333"/>
      <c r="HM259" s="333"/>
      <c r="HW259" s="333"/>
      <c r="IG259" s="333"/>
    </row>
    <row r="260" s="3" customFormat="true" x14ac:dyDescent="0.25">
      <c r="A260" s="333"/>
      <c r="K260" s="333"/>
      <c r="U260" s="333"/>
      <c r="AE260" s="333"/>
      <c r="AO260" s="333"/>
      <c r="AY260" s="333"/>
      <c r="BI260" s="333"/>
      <c r="BJ260" s="333"/>
      <c r="BK260" s="333"/>
      <c r="BL260" s="333"/>
      <c r="BM260" s="333"/>
      <c r="BN260" s="333"/>
      <c r="BO260" s="333"/>
      <c r="BP260" s="333"/>
      <c r="BS260" s="333"/>
      <c r="CC260" s="333"/>
      <c r="CM260" s="333"/>
      <c r="CW260" s="333"/>
      <c r="DG260" s="333"/>
      <c r="DQ260" s="333"/>
      <c r="EA260" s="333"/>
      <c r="EK260" s="333"/>
      <c r="EU260" s="333"/>
      <c r="FE260" s="333"/>
      <c r="FO260" s="333"/>
      <c r="FY260" s="333"/>
      <c r="GI260" s="333"/>
      <c r="GS260" s="333"/>
      <c r="HC260" s="333"/>
      <c r="HM260" s="333"/>
      <c r="HW260" s="333"/>
      <c r="IG260" s="333"/>
    </row>
    <row r="261" s="3" customFormat="true" x14ac:dyDescent="0.25">
      <c r="A261" s="333"/>
      <c r="K261" s="333"/>
      <c r="U261" s="333"/>
      <c r="AE261" s="333"/>
      <c r="AO261" s="333"/>
      <c r="AY261" s="333"/>
      <c r="BI261" s="333"/>
      <c r="BJ261" s="333"/>
      <c r="BK261" s="333"/>
      <c r="BL261" s="333"/>
      <c r="BM261" s="333"/>
      <c r="BN261" s="333"/>
      <c r="BO261" s="333"/>
      <c r="BP261" s="333"/>
      <c r="BS261" s="333"/>
      <c r="CC261" s="333"/>
      <c r="CM261" s="333"/>
      <c r="CW261" s="333"/>
      <c r="DG261" s="333"/>
      <c r="DQ261" s="333"/>
      <c r="EA261" s="333"/>
      <c r="EK261" s="333"/>
      <c r="EU261" s="333"/>
      <c r="FE261" s="333"/>
      <c r="FO261" s="333"/>
      <c r="FY261" s="333"/>
      <c r="GI261" s="333"/>
      <c r="GS261" s="333"/>
      <c r="HC261" s="333"/>
      <c r="HM261" s="333"/>
      <c r="HW261" s="333"/>
      <c r="IG261" s="333"/>
    </row>
    <row r="262" s="3" customFormat="true" x14ac:dyDescent="0.25">
      <c r="A262" s="333"/>
      <c r="K262" s="333"/>
      <c r="U262" s="333"/>
      <c r="AE262" s="333"/>
      <c r="AO262" s="333"/>
      <c r="AY262" s="333"/>
      <c r="BI262" s="333"/>
      <c r="BJ262" s="333"/>
      <c r="BK262" s="333"/>
      <c r="BL262" s="333"/>
      <c r="BM262" s="333"/>
      <c r="BN262" s="333"/>
      <c r="BO262" s="333"/>
      <c r="BP262" s="333"/>
      <c r="BS262" s="333"/>
      <c r="CC262" s="333"/>
      <c r="CM262" s="333"/>
      <c r="CW262" s="333"/>
      <c r="DG262" s="333"/>
      <c r="DQ262" s="333"/>
      <c r="EA262" s="333"/>
      <c r="EK262" s="333"/>
      <c r="EU262" s="333"/>
      <c r="FE262" s="333"/>
      <c r="FO262" s="333"/>
      <c r="FY262" s="333"/>
      <c r="GI262" s="333"/>
      <c r="GS262" s="333"/>
      <c r="HC262" s="333"/>
      <c r="HM262" s="333"/>
      <c r="HW262" s="333"/>
      <c r="IG262" s="333"/>
    </row>
    <row r="263" s="3" customFormat="true" x14ac:dyDescent="0.25">
      <c r="A263" s="333"/>
      <c r="K263" s="333"/>
      <c r="U263" s="333"/>
      <c r="AE263" s="333"/>
      <c r="AO263" s="333"/>
      <c r="AY263" s="333"/>
      <c r="BI263" s="333"/>
      <c r="BJ263" s="333"/>
      <c r="BK263" s="333"/>
      <c r="BL263" s="333"/>
      <c r="BM263" s="333"/>
      <c r="BN263" s="333"/>
      <c r="BO263" s="333"/>
      <c r="BP263" s="333"/>
      <c r="BS263" s="333"/>
      <c r="CC263" s="333"/>
      <c r="CM263" s="333"/>
      <c r="CW263" s="333"/>
      <c r="DG263" s="333"/>
      <c r="DQ263" s="333"/>
      <c r="EA263" s="333"/>
      <c r="EK263" s="333"/>
      <c r="EU263" s="333"/>
      <c r="FE263" s="333"/>
      <c r="FO263" s="333"/>
      <c r="FY263" s="333"/>
      <c r="GI263" s="333"/>
      <c r="GS263" s="333"/>
      <c r="HC263" s="333"/>
      <c r="HM263" s="333"/>
      <c r="HW263" s="333"/>
      <c r="IG263" s="333"/>
    </row>
    <row r="264" s="3" customFormat="true" x14ac:dyDescent="0.25">
      <c r="A264" s="333"/>
      <c r="K264" s="333"/>
      <c r="U264" s="333"/>
      <c r="AE264" s="333"/>
      <c r="AO264" s="333"/>
      <c r="AY264" s="333"/>
      <c r="BI264" s="333"/>
      <c r="BJ264" s="333"/>
      <c r="BK264" s="333"/>
      <c r="BL264" s="333"/>
      <c r="BM264" s="333"/>
      <c r="BN264" s="333"/>
      <c r="BO264" s="333"/>
      <c r="BP264" s="333"/>
      <c r="BS264" s="333"/>
      <c r="CC264" s="333"/>
      <c r="CM264" s="333"/>
      <c r="CW264" s="333"/>
      <c r="DG264" s="333"/>
      <c r="DQ264" s="333"/>
      <c r="EA264" s="333"/>
      <c r="EK264" s="333"/>
      <c r="EU264" s="333"/>
      <c r="FE264" s="333"/>
      <c r="FO264" s="333"/>
      <c r="FY264" s="333"/>
      <c r="GI264" s="333"/>
      <c r="GS264" s="333"/>
      <c r="HC264" s="333"/>
      <c r="HM264" s="333"/>
      <c r="HW264" s="333"/>
      <c r="IG264" s="333"/>
    </row>
    <row r="265" s="3" customFormat="true" x14ac:dyDescent="0.25">
      <c r="A265" s="333"/>
      <c r="K265" s="333"/>
      <c r="U265" s="333"/>
      <c r="AE265" s="333"/>
      <c r="AO265" s="333"/>
      <c r="AY265" s="333"/>
      <c r="BI265" s="333"/>
      <c r="BJ265" s="333"/>
      <c r="BK265" s="333"/>
      <c r="BL265" s="333"/>
      <c r="BM265" s="333"/>
      <c r="BN265" s="333"/>
      <c r="BO265" s="333"/>
      <c r="BP265" s="333"/>
      <c r="BS265" s="333"/>
      <c r="CC265" s="333"/>
      <c r="CM265" s="333"/>
      <c r="CW265" s="333"/>
      <c r="DG265" s="333"/>
      <c r="DQ265" s="333"/>
      <c r="EA265" s="333"/>
      <c r="EK265" s="333"/>
      <c r="EU265" s="333"/>
      <c r="FE265" s="333"/>
      <c r="FO265" s="333"/>
      <c r="FY265" s="333"/>
      <c r="GI265" s="333"/>
      <c r="GS265" s="333"/>
      <c r="HC265" s="333"/>
      <c r="HM265" s="333"/>
      <c r="HW265" s="333"/>
      <c r="IG265" s="333"/>
    </row>
    <row r="266" s="3" customFormat="true" x14ac:dyDescent="0.25">
      <c r="A266" s="333"/>
      <c r="K266" s="333"/>
      <c r="U266" s="333"/>
      <c r="AE266" s="333"/>
      <c r="AO266" s="333"/>
      <c r="AY266" s="333"/>
      <c r="BI266" s="333"/>
      <c r="BJ266" s="333"/>
      <c r="BK266" s="333"/>
      <c r="BL266" s="333"/>
      <c r="BM266" s="333"/>
      <c r="BN266" s="333"/>
      <c r="BO266" s="333"/>
      <c r="BP266" s="333"/>
      <c r="BS266" s="333"/>
      <c r="CC266" s="333"/>
      <c r="CM266" s="333"/>
      <c r="CW266" s="333"/>
      <c r="DG266" s="333"/>
      <c r="DQ266" s="333"/>
      <c r="EA266" s="333"/>
      <c r="EK266" s="333"/>
      <c r="EU266" s="333"/>
      <c r="FE266" s="333"/>
      <c r="FO266" s="333"/>
      <c r="FY266" s="333"/>
      <c r="GI266" s="333"/>
      <c r="GS266" s="333"/>
      <c r="HC266" s="333"/>
      <c r="HM266" s="333"/>
      <c r="HW266" s="333"/>
      <c r="IG266" s="333"/>
    </row>
    <row r="267" s="3" customFormat="true" x14ac:dyDescent="0.25">
      <c r="A267" s="333"/>
      <c r="K267" s="333"/>
      <c r="U267" s="333"/>
      <c r="AE267" s="333"/>
      <c r="AO267" s="333"/>
      <c r="AY267" s="333"/>
      <c r="BI267" s="333"/>
      <c r="BJ267" s="333"/>
      <c r="BK267" s="333"/>
      <c r="BL267" s="333"/>
      <c r="BM267" s="333"/>
      <c r="BN267" s="333"/>
      <c r="BO267" s="333"/>
      <c r="BP267" s="333"/>
      <c r="BS267" s="333"/>
      <c r="CC267" s="333"/>
      <c r="CM267" s="333"/>
      <c r="CW267" s="333"/>
      <c r="DG267" s="333"/>
      <c r="DQ267" s="333"/>
      <c r="EA267" s="333"/>
      <c r="EK267" s="333"/>
      <c r="EU267" s="333"/>
      <c r="FE267" s="333"/>
      <c r="FO267" s="333"/>
      <c r="FY267" s="333"/>
      <c r="GI267" s="333"/>
      <c r="GS267" s="333"/>
      <c r="HC267" s="333"/>
      <c r="HM267" s="333"/>
      <c r="HW267" s="333"/>
      <c r="IG267" s="333"/>
    </row>
    <row r="268" s="3" customFormat="true" x14ac:dyDescent="0.25">
      <c r="A268" s="333"/>
      <c r="K268" s="333"/>
      <c r="U268" s="333"/>
      <c r="AE268" s="333"/>
      <c r="AO268" s="333"/>
      <c r="AY268" s="333"/>
      <c r="BI268" s="333"/>
      <c r="BJ268" s="333"/>
      <c r="BK268" s="333"/>
      <c r="BL268" s="333"/>
      <c r="BM268" s="333"/>
      <c r="BN268" s="333"/>
      <c r="BO268" s="333"/>
      <c r="BP268" s="333"/>
      <c r="BS268" s="333"/>
      <c r="CC268" s="333"/>
      <c r="CM268" s="333"/>
      <c r="CW268" s="333"/>
      <c r="DG268" s="333"/>
      <c r="DQ268" s="333"/>
      <c r="EA268" s="333"/>
      <c r="EK268" s="333"/>
      <c r="EU268" s="333"/>
      <c r="FE268" s="333"/>
      <c r="FO268" s="333"/>
      <c r="FY268" s="333"/>
      <c r="GI268" s="333"/>
      <c r="GS268" s="333"/>
      <c r="HC268" s="333"/>
      <c r="HM268" s="333"/>
      <c r="HW268" s="333"/>
      <c r="IG268" s="333"/>
    </row>
    <row r="269" s="3" customFormat="true" x14ac:dyDescent="0.25">
      <c r="A269" s="333"/>
      <c r="K269" s="333"/>
      <c r="U269" s="333"/>
      <c r="AE269" s="333"/>
      <c r="AO269" s="333"/>
      <c r="AY269" s="333"/>
      <c r="BI269" s="333"/>
      <c r="BJ269" s="333"/>
      <c r="BK269" s="333"/>
      <c r="BL269" s="333"/>
      <c r="BM269" s="333"/>
      <c r="BN269" s="333"/>
      <c r="BO269" s="333"/>
      <c r="BP269" s="333"/>
      <c r="BS269" s="333"/>
      <c r="CC269" s="333"/>
      <c r="CM269" s="333"/>
      <c r="CW269" s="333"/>
      <c r="DG269" s="333"/>
      <c r="DQ269" s="333"/>
      <c r="EA269" s="333"/>
      <c r="EK269" s="333"/>
      <c r="EU269" s="333"/>
      <c r="FE269" s="333"/>
      <c r="FO269" s="333"/>
      <c r="FY269" s="333"/>
      <c r="GI269" s="333"/>
      <c r="GS269" s="333"/>
      <c r="HC269" s="333"/>
      <c r="HM269" s="333"/>
      <c r="HW269" s="333"/>
      <c r="IG269" s="333"/>
    </row>
    <row r="270" s="3" customFormat="true" x14ac:dyDescent="0.25">
      <c r="A270" s="333"/>
      <c r="K270" s="333"/>
      <c r="U270" s="333"/>
      <c r="AE270" s="333"/>
      <c r="AO270" s="333"/>
      <c r="AY270" s="333"/>
      <c r="BI270" s="333"/>
      <c r="BJ270" s="333"/>
      <c r="BK270" s="333"/>
      <c r="BL270" s="333"/>
      <c r="BM270" s="333"/>
      <c r="BN270" s="333"/>
      <c r="BO270" s="333"/>
      <c r="BP270" s="333"/>
      <c r="BS270" s="333"/>
      <c r="CC270" s="333"/>
      <c r="CM270" s="333"/>
      <c r="CW270" s="333"/>
      <c r="DG270" s="333"/>
      <c r="DQ270" s="333"/>
      <c r="EA270" s="333"/>
      <c r="EK270" s="333"/>
      <c r="EU270" s="333"/>
      <c r="FE270" s="333"/>
      <c r="FO270" s="333"/>
      <c r="FY270" s="333"/>
      <c r="GI270" s="333"/>
      <c r="GS270" s="333"/>
      <c r="HC270" s="333"/>
      <c r="HM270" s="333"/>
      <c r="HW270" s="333"/>
      <c r="IG270" s="333"/>
    </row>
    <row r="271" s="3" customFormat="true" x14ac:dyDescent="0.25">
      <c r="A271" s="333"/>
      <c r="K271" s="333"/>
      <c r="U271" s="333"/>
      <c r="AE271" s="333"/>
      <c r="AO271" s="333"/>
      <c r="AY271" s="333"/>
      <c r="BI271" s="333"/>
      <c r="BJ271" s="333"/>
      <c r="BK271" s="333"/>
      <c r="BL271" s="333"/>
      <c r="BM271" s="333"/>
      <c r="BN271" s="333"/>
      <c r="BO271" s="333"/>
      <c r="BP271" s="333"/>
      <c r="BS271" s="333"/>
      <c r="CC271" s="333"/>
      <c r="CM271" s="333"/>
      <c r="CW271" s="333"/>
      <c r="DG271" s="333"/>
      <c r="DQ271" s="333"/>
      <c r="EA271" s="333"/>
      <c r="EK271" s="333"/>
      <c r="EU271" s="333"/>
      <c r="FE271" s="333"/>
      <c r="FO271" s="333"/>
      <c r="FY271" s="333"/>
      <c r="GI271" s="333"/>
      <c r="GS271" s="333"/>
      <c r="HC271" s="333"/>
      <c r="HM271" s="333"/>
      <c r="HW271" s="333"/>
      <c r="IG271" s="333"/>
    </row>
    <row r="272" s="3" customFormat="true" x14ac:dyDescent="0.25">
      <c r="A272" s="333"/>
      <c r="K272" s="333"/>
      <c r="U272" s="333"/>
      <c r="AE272" s="333"/>
      <c r="AO272" s="333"/>
      <c r="AY272" s="333"/>
      <c r="BI272" s="333"/>
      <c r="BJ272" s="333"/>
      <c r="BK272" s="333"/>
      <c r="BL272" s="333"/>
      <c r="BM272" s="333"/>
      <c r="BN272" s="333"/>
      <c r="BO272" s="333"/>
      <c r="BP272" s="333"/>
      <c r="BS272" s="333"/>
      <c r="CC272" s="333"/>
      <c r="CM272" s="333"/>
      <c r="CW272" s="333"/>
      <c r="DG272" s="333"/>
      <c r="DQ272" s="333"/>
      <c r="EA272" s="333"/>
      <c r="EK272" s="333"/>
      <c r="EU272" s="333"/>
      <c r="FE272" s="333"/>
      <c r="FO272" s="333"/>
      <c r="FY272" s="333"/>
      <c r="GI272" s="333"/>
      <c r="GS272" s="333"/>
      <c r="HC272" s="333"/>
      <c r="HM272" s="333"/>
      <c r="HW272" s="333"/>
      <c r="IG272" s="333"/>
    </row>
    <row r="273" s="3" customFormat="true" x14ac:dyDescent="0.25">
      <c r="A273" s="333"/>
      <c r="K273" s="333"/>
      <c r="U273" s="333"/>
      <c r="AE273" s="333"/>
      <c r="AO273" s="333"/>
      <c r="AY273" s="333"/>
      <c r="BI273" s="333"/>
      <c r="BJ273" s="333"/>
      <c r="BK273" s="333"/>
      <c r="BL273" s="333"/>
      <c r="BM273" s="333"/>
      <c r="BN273" s="333"/>
      <c r="BO273" s="333"/>
      <c r="BP273" s="333"/>
      <c r="BS273" s="333"/>
      <c r="CC273" s="333"/>
      <c r="CM273" s="333"/>
      <c r="CW273" s="333"/>
      <c r="DG273" s="333"/>
      <c r="DQ273" s="333"/>
      <c r="EA273" s="333"/>
      <c r="EK273" s="333"/>
      <c r="EU273" s="333"/>
      <c r="FE273" s="333"/>
      <c r="FO273" s="333"/>
      <c r="FY273" s="333"/>
      <c r="GI273" s="333"/>
      <c r="GS273" s="333"/>
      <c r="HC273" s="333"/>
      <c r="HM273" s="333"/>
      <c r="HW273" s="333"/>
      <c r="IG273" s="333"/>
    </row>
    <row r="274" s="3" customFormat="true" x14ac:dyDescent="0.25">
      <c r="A274" s="333"/>
      <c r="K274" s="333"/>
      <c r="U274" s="333"/>
      <c r="AE274" s="333"/>
      <c r="AO274" s="333"/>
      <c r="AY274" s="333"/>
      <c r="BI274" s="333"/>
      <c r="BJ274" s="333"/>
      <c r="BK274" s="333"/>
      <c r="BL274" s="333"/>
      <c r="BM274" s="333"/>
      <c r="BN274" s="333"/>
      <c r="BO274" s="333"/>
      <c r="BP274" s="333"/>
      <c r="BS274" s="333"/>
      <c r="CC274" s="333"/>
      <c r="CM274" s="333"/>
      <c r="CW274" s="333"/>
      <c r="DG274" s="333"/>
      <c r="DQ274" s="333"/>
      <c r="EA274" s="333"/>
      <c r="EK274" s="333"/>
      <c r="EU274" s="333"/>
      <c r="FE274" s="333"/>
      <c r="FO274" s="333"/>
      <c r="FY274" s="333"/>
      <c r="GI274" s="333"/>
      <c r="GS274" s="333"/>
      <c r="HC274" s="333"/>
      <c r="HM274" s="333"/>
      <c r="HW274" s="333"/>
      <c r="IG274" s="333"/>
    </row>
    <row r="275" s="3" customFormat="true" x14ac:dyDescent="0.25">
      <c r="A275" s="333"/>
      <c r="K275" s="333"/>
      <c r="U275" s="333"/>
      <c r="AE275" s="333"/>
      <c r="AO275" s="333"/>
      <c r="AY275" s="333"/>
      <c r="BI275" s="333"/>
      <c r="BJ275" s="333"/>
      <c r="BK275" s="333"/>
      <c r="BL275" s="333"/>
      <c r="BM275" s="333"/>
      <c r="BN275" s="333"/>
      <c r="BO275" s="333"/>
      <c r="BP275" s="333"/>
      <c r="BS275" s="333"/>
      <c r="CC275" s="333"/>
      <c r="CM275" s="333"/>
      <c r="CW275" s="333"/>
      <c r="DG275" s="333"/>
      <c r="DQ275" s="333"/>
      <c r="EA275" s="333"/>
      <c r="EK275" s="333"/>
      <c r="EU275" s="333"/>
      <c r="FE275" s="333"/>
      <c r="FO275" s="333"/>
      <c r="FY275" s="333"/>
      <c r="GI275" s="333"/>
      <c r="GS275" s="333"/>
      <c r="HC275" s="333"/>
      <c r="HM275" s="333"/>
      <c r="HW275" s="333"/>
      <c r="IG275" s="333"/>
    </row>
    <row r="276" s="3" customFormat="true" x14ac:dyDescent="0.25">
      <c r="A276" s="333"/>
      <c r="K276" s="333"/>
      <c r="U276" s="333"/>
      <c r="AE276" s="333"/>
      <c r="AO276" s="333"/>
      <c r="AY276" s="333"/>
      <c r="BI276" s="333"/>
      <c r="BJ276" s="333"/>
      <c r="BK276" s="333"/>
      <c r="BL276" s="333"/>
      <c r="BM276" s="333"/>
      <c r="BN276" s="333"/>
      <c r="BO276" s="333"/>
      <c r="BP276" s="333"/>
      <c r="BS276" s="333"/>
      <c r="CC276" s="333"/>
      <c r="CM276" s="333"/>
      <c r="CW276" s="333"/>
      <c r="DG276" s="333"/>
      <c r="DQ276" s="333"/>
      <c r="EA276" s="333"/>
      <c r="EK276" s="333"/>
      <c r="EU276" s="333"/>
      <c r="FE276" s="333"/>
      <c r="FO276" s="333"/>
      <c r="FY276" s="333"/>
      <c r="GI276" s="333"/>
      <c r="GS276" s="333"/>
      <c r="HC276" s="333"/>
      <c r="HM276" s="333"/>
      <c r="HW276" s="333"/>
      <c r="IG276" s="333"/>
    </row>
    <row r="277" s="3" customFormat="true" x14ac:dyDescent="0.25">
      <c r="A277" s="333"/>
      <c r="K277" s="333"/>
      <c r="U277" s="333"/>
      <c r="AE277" s="333"/>
      <c r="AO277" s="333"/>
      <c r="AY277" s="333"/>
      <c r="BI277" s="333"/>
      <c r="BJ277" s="333"/>
      <c r="BK277" s="333"/>
      <c r="BL277" s="333"/>
      <c r="BM277" s="333"/>
      <c r="BN277" s="333"/>
      <c r="BO277" s="333"/>
      <c r="BP277" s="333"/>
      <c r="BS277" s="333"/>
      <c r="CC277" s="333"/>
      <c r="CM277" s="333"/>
      <c r="CW277" s="333"/>
      <c r="DG277" s="333"/>
      <c r="DQ277" s="333"/>
      <c r="EA277" s="333"/>
      <c r="EK277" s="333"/>
      <c r="EU277" s="333"/>
      <c r="FE277" s="333"/>
      <c r="FO277" s="333"/>
      <c r="FY277" s="333"/>
      <c r="GI277" s="333"/>
      <c r="GS277" s="333"/>
      <c r="HC277" s="333"/>
      <c r="HM277" s="333"/>
      <c r="HW277" s="333"/>
      <c r="IG277" s="333"/>
    </row>
    <row r="278" s="3" customFormat="true" x14ac:dyDescent="0.25">
      <c r="A278" s="333"/>
      <c r="K278" s="333"/>
      <c r="U278" s="333"/>
      <c r="AE278" s="333"/>
      <c r="AO278" s="333"/>
      <c r="AY278" s="333"/>
      <c r="BI278" s="333"/>
      <c r="BJ278" s="333"/>
      <c r="BK278" s="333"/>
      <c r="BL278" s="333"/>
      <c r="BM278" s="333"/>
      <c r="BN278" s="333"/>
      <c r="BO278" s="333"/>
      <c r="BP278" s="333"/>
      <c r="BS278" s="333"/>
      <c r="CC278" s="333"/>
      <c r="CM278" s="333"/>
      <c r="CW278" s="333"/>
      <c r="DG278" s="333"/>
      <c r="DQ278" s="333"/>
      <c r="EA278" s="333"/>
      <c r="EK278" s="333"/>
      <c r="EU278" s="333"/>
      <c r="FE278" s="333"/>
      <c r="FO278" s="333"/>
      <c r="FY278" s="333"/>
      <c r="GI278" s="333"/>
      <c r="GS278" s="333"/>
      <c r="HC278" s="333"/>
      <c r="HM278" s="333"/>
      <c r="HW278" s="333"/>
      <c r="IG278" s="333"/>
    </row>
    <row r="279" s="3" customFormat="true" x14ac:dyDescent="0.25">
      <c r="A279" s="333"/>
      <c r="K279" s="333"/>
      <c r="U279" s="333"/>
      <c r="AE279" s="333"/>
      <c r="AO279" s="333"/>
      <c r="AY279" s="333"/>
      <c r="BI279" s="333"/>
      <c r="BJ279" s="333"/>
      <c r="BK279" s="333"/>
      <c r="BL279" s="333"/>
      <c r="BM279" s="333"/>
      <c r="BN279" s="333"/>
      <c r="BO279" s="333"/>
      <c r="BP279" s="333"/>
      <c r="BS279" s="333"/>
      <c r="CC279" s="333"/>
      <c r="CM279" s="333"/>
      <c r="CW279" s="333"/>
      <c r="DG279" s="333"/>
      <c r="DQ279" s="333"/>
      <c r="EA279" s="333"/>
      <c r="EK279" s="333"/>
      <c r="EU279" s="333"/>
      <c r="FE279" s="333"/>
      <c r="FO279" s="333"/>
      <c r="FY279" s="333"/>
      <c r="GI279" s="333"/>
      <c r="GS279" s="333"/>
      <c r="HC279" s="333"/>
      <c r="HM279" s="333"/>
      <c r="HW279" s="333"/>
      <c r="IG279" s="333"/>
    </row>
    <row r="280" s="3" customFormat="true" x14ac:dyDescent="0.25">
      <c r="A280" s="333"/>
      <c r="K280" s="333"/>
      <c r="U280" s="333"/>
      <c r="AE280" s="333"/>
      <c r="AO280" s="333"/>
      <c r="AY280" s="333"/>
      <c r="BI280" s="333"/>
      <c r="BJ280" s="333"/>
      <c r="BK280" s="333"/>
      <c r="BL280" s="333"/>
      <c r="BM280" s="333"/>
      <c r="BN280" s="333"/>
      <c r="BO280" s="333"/>
      <c r="BP280" s="333"/>
      <c r="BS280" s="333"/>
      <c r="CC280" s="333"/>
      <c r="CM280" s="333"/>
      <c r="CW280" s="333"/>
      <c r="DG280" s="333"/>
      <c r="DQ280" s="333"/>
      <c r="EA280" s="333"/>
      <c r="EK280" s="333"/>
      <c r="EU280" s="333"/>
      <c r="FE280" s="333"/>
      <c r="FO280" s="333"/>
      <c r="FY280" s="333"/>
      <c r="GI280" s="333"/>
      <c r="GS280" s="333"/>
      <c r="HC280" s="333"/>
      <c r="HM280" s="333"/>
      <c r="HW280" s="333"/>
      <c r="IG280" s="333"/>
    </row>
    <row r="281" s="3" customFormat="true" x14ac:dyDescent="0.25">
      <c r="A281" s="333"/>
      <c r="K281" s="333"/>
      <c r="U281" s="333"/>
      <c r="AE281" s="333"/>
      <c r="AO281" s="333"/>
      <c r="AY281" s="333"/>
      <c r="BI281" s="333"/>
      <c r="BJ281" s="333"/>
      <c r="BK281" s="333"/>
      <c r="BL281" s="333"/>
      <c r="BM281" s="333"/>
      <c r="BN281" s="333"/>
      <c r="BO281" s="333"/>
      <c r="BP281" s="333"/>
      <c r="BS281" s="333"/>
      <c r="CC281" s="333"/>
      <c r="CM281" s="333"/>
      <c r="CW281" s="333"/>
      <c r="DG281" s="333"/>
      <c r="DQ281" s="333"/>
      <c r="EA281" s="333"/>
      <c r="EK281" s="333"/>
      <c r="EU281" s="333"/>
      <c r="FE281" s="333"/>
      <c r="FO281" s="333"/>
      <c r="FY281" s="333"/>
      <c r="GI281" s="333"/>
      <c r="GS281" s="333"/>
      <c r="HC281" s="333"/>
      <c r="HM281" s="333"/>
      <c r="HW281" s="333"/>
      <c r="IG281" s="333"/>
    </row>
    <row r="282" s="3" customFormat="true" x14ac:dyDescent="0.25">
      <c r="A282" s="333"/>
      <c r="K282" s="333"/>
      <c r="U282" s="333"/>
      <c r="AE282" s="333"/>
      <c r="AO282" s="333"/>
      <c r="AY282" s="333"/>
      <c r="BI282" s="333"/>
      <c r="BJ282" s="333"/>
      <c r="BK282" s="333"/>
      <c r="BL282" s="333"/>
      <c r="BM282" s="333"/>
      <c r="BN282" s="333"/>
      <c r="BO282" s="333"/>
      <c r="BP282" s="333"/>
      <c r="BS282" s="333"/>
      <c r="CC282" s="333"/>
      <c r="CM282" s="333"/>
      <c r="CW282" s="333"/>
      <c r="DG282" s="333"/>
      <c r="DQ282" s="333"/>
      <c r="EA282" s="333"/>
      <c r="EK282" s="333"/>
      <c r="EU282" s="333"/>
      <c r="FE282" s="333"/>
      <c r="FO282" s="333"/>
      <c r="FY282" s="333"/>
      <c r="GI282" s="333"/>
      <c r="GS282" s="333"/>
      <c r="HC282" s="333"/>
      <c r="HM282" s="333"/>
      <c r="HW282" s="333"/>
      <c r="IG282" s="333"/>
    </row>
    <row r="283" s="3" customFormat="true" x14ac:dyDescent="0.25">
      <c r="A283" s="333"/>
      <c r="K283" s="333"/>
      <c r="U283" s="333"/>
      <c r="AE283" s="333"/>
      <c r="AO283" s="333"/>
      <c r="AY283" s="333"/>
      <c r="BI283" s="333"/>
      <c r="BJ283" s="333"/>
      <c r="BK283" s="333"/>
      <c r="BL283" s="333"/>
      <c r="BM283" s="333"/>
      <c r="BN283" s="333"/>
      <c r="BO283" s="333"/>
      <c r="BP283" s="333"/>
      <c r="BS283" s="333"/>
      <c r="CC283" s="333"/>
      <c r="CM283" s="333"/>
      <c r="CW283" s="333"/>
      <c r="DG283" s="333"/>
      <c r="DQ283" s="333"/>
      <c r="EA283" s="333"/>
      <c r="EK283" s="333"/>
      <c r="EU283" s="333"/>
      <c r="FE283" s="333"/>
      <c r="FO283" s="333"/>
      <c r="FY283" s="333"/>
      <c r="GI283" s="333"/>
      <c r="GS283" s="333"/>
      <c r="HC283" s="333"/>
      <c r="HM283" s="333"/>
      <c r="HW283" s="333"/>
      <c r="IG283" s="333"/>
    </row>
    <row r="284" s="3" customFormat="true" x14ac:dyDescent="0.25">
      <c r="A284" s="333"/>
      <c r="K284" s="333"/>
      <c r="U284" s="333"/>
      <c r="AE284" s="333"/>
      <c r="AO284" s="333"/>
      <c r="AY284" s="333"/>
      <c r="BI284" s="333"/>
      <c r="BJ284" s="333"/>
      <c r="BK284" s="333"/>
      <c r="BL284" s="333"/>
      <c r="BM284" s="333"/>
      <c r="BN284" s="333"/>
      <c r="BO284" s="333"/>
      <c r="BP284" s="333"/>
      <c r="BS284" s="333"/>
      <c r="CC284" s="333"/>
      <c r="CM284" s="333"/>
      <c r="CW284" s="333"/>
      <c r="DG284" s="333"/>
      <c r="DQ284" s="333"/>
      <c r="EA284" s="333"/>
      <c r="EK284" s="333"/>
      <c r="EU284" s="333"/>
      <c r="FE284" s="333"/>
      <c r="FO284" s="333"/>
      <c r="FY284" s="333"/>
      <c r="GI284" s="333"/>
      <c r="GS284" s="333"/>
      <c r="HC284" s="333"/>
      <c r="HM284" s="333"/>
      <c r="HW284" s="333"/>
      <c r="IG284" s="333"/>
    </row>
    <row r="285" s="3" customFormat="true" x14ac:dyDescent="0.25">
      <c r="A285" s="333"/>
      <c r="K285" s="333"/>
      <c r="U285" s="333"/>
      <c r="AE285" s="333"/>
      <c r="AO285" s="333"/>
      <c r="AY285" s="333"/>
      <c r="BI285" s="333"/>
      <c r="BJ285" s="333"/>
      <c r="BK285" s="333"/>
      <c r="BL285" s="333"/>
      <c r="BM285" s="333"/>
      <c r="BN285" s="333"/>
      <c r="BO285" s="333"/>
      <c r="BP285" s="333"/>
      <c r="BS285" s="333"/>
      <c r="CC285" s="333"/>
      <c r="CM285" s="333"/>
      <c r="CW285" s="333"/>
      <c r="DG285" s="333"/>
      <c r="DQ285" s="333"/>
      <c r="EA285" s="333"/>
      <c r="EK285" s="333"/>
      <c r="EU285" s="333"/>
      <c r="FE285" s="333"/>
      <c r="FO285" s="333"/>
      <c r="FY285" s="333"/>
      <c r="GI285" s="333"/>
      <c r="GS285" s="333"/>
      <c r="HC285" s="333"/>
      <c r="HM285" s="333"/>
      <c r="HW285" s="333"/>
      <c r="IG285" s="333"/>
    </row>
    <row r="286" s="3" customFormat="true" x14ac:dyDescent="0.25">
      <c r="A286" s="333"/>
      <c r="K286" s="333"/>
      <c r="U286" s="333"/>
      <c r="AE286" s="333"/>
      <c r="AO286" s="333"/>
      <c r="AY286" s="333"/>
      <c r="BI286" s="333"/>
      <c r="BJ286" s="333"/>
      <c r="BK286" s="333"/>
      <c r="BL286" s="333"/>
      <c r="BM286" s="333"/>
      <c r="BN286" s="333"/>
      <c r="BO286" s="333"/>
      <c r="BP286" s="333"/>
      <c r="BS286" s="333"/>
      <c r="CC286" s="333"/>
      <c r="CM286" s="333"/>
      <c r="CW286" s="333"/>
      <c r="DG286" s="333"/>
      <c r="DQ286" s="333"/>
      <c r="EA286" s="333"/>
      <c r="EK286" s="333"/>
      <c r="EU286" s="333"/>
      <c r="FE286" s="333"/>
      <c r="FO286" s="333"/>
      <c r="FY286" s="333"/>
      <c r="GI286" s="333"/>
      <c r="GS286" s="333"/>
      <c r="HC286" s="333"/>
      <c r="HM286" s="333"/>
      <c r="HW286" s="333"/>
      <c r="IG286" s="333"/>
    </row>
    <row r="287" s="3" customFormat="true" x14ac:dyDescent="0.25">
      <c r="A287" s="333"/>
      <c r="K287" s="333"/>
      <c r="U287" s="333"/>
      <c r="AE287" s="333"/>
      <c r="AO287" s="333"/>
      <c r="AY287" s="333"/>
      <c r="BI287" s="333"/>
      <c r="BJ287" s="333"/>
      <c r="BK287" s="333"/>
      <c r="BL287" s="333"/>
      <c r="BM287" s="333"/>
      <c r="BN287" s="333"/>
      <c r="BO287" s="333"/>
      <c r="BP287" s="333"/>
      <c r="BS287" s="333"/>
      <c r="CC287" s="333"/>
      <c r="CM287" s="333"/>
      <c r="CW287" s="333"/>
      <c r="DG287" s="333"/>
      <c r="DQ287" s="333"/>
      <c r="EA287" s="333"/>
      <c r="EK287" s="333"/>
      <c r="EU287" s="333"/>
      <c r="FE287" s="333"/>
      <c r="FO287" s="333"/>
      <c r="FY287" s="333"/>
      <c r="GI287" s="333"/>
      <c r="GS287" s="333"/>
      <c r="HC287" s="333"/>
      <c r="HM287" s="333"/>
      <c r="HW287" s="333"/>
      <c r="IG287" s="333"/>
    </row>
    <row r="288" s="3" customFormat="true" x14ac:dyDescent="0.25">
      <c r="A288" s="333"/>
      <c r="K288" s="333"/>
      <c r="U288" s="333"/>
      <c r="AE288" s="333"/>
      <c r="AO288" s="333"/>
      <c r="AY288" s="333"/>
      <c r="BI288" s="333"/>
      <c r="BJ288" s="333"/>
      <c r="BK288" s="333"/>
      <c r="BL288" s="333"/>
      <c r="BM288" s="333"/>
      <c r="BN288" s="333"/>
      <c r="BO288" s="333"/>
      <c r="BP288" s="333"/>
      <c r="BS288" s="333"/>
      <c r="CC288" s="333"/>
      <c r="CM288" s="333"/>
      <c r="CW288" s="333"/>
      <c r="DG288" s="333"/>
      <c r="DQ288" s="333"/>
      <c r="EA288" s="333"/>
      <c r="EK288" s="333"/>
      <c r="EU288" s="333"/>
      <c r="FE288" s="333"/>
      <c r="FO288" s="333"/>
      <c r="FY288" s="333"/>
      <c r="GI288" s="333"/>
      <c r="GS288" s="333"/>
      <c r="HC288" s="333"/>
      <c r="HM288" s="333"/>
      <c r="HW288" s="333"/>
      <c r="IG288" s="333"/>
    </row>
    <row r="289" s="3" customFormat="true" x14ac:dyDescent="0.25">
      <c r="A289" s="333"/>
      <c r="K289" s="333"/>
      <c r="U289" s="333"/>
      <c r="AE289" s="333"/>
      <c r="AO289" s="333"/>
      <c r="AY289" s="333"/>
      <c r="BI289" s="333"/>
      <c r="BJ289" s="333"/>
      <c r="BK289" s="333"/>
      <c r="BL289" s="333"/>
      <c r="BM289" s="333"/>
      <c r="BN289" s="333"/>
      <c r="BO289" s="333"/>
      <c r="BP289" s="333"/>
      <c r="BS289" s="333"/>
      <c r="CC289" s="333"/>
      <c r="CM289" s="333"/>
      <c r="CW289" s="333"/>
      <c r="DG289" s="333"/>
      <c r="DQ289" s="333"/>
      <c r="EA289" s="333"/>
      <c r="EK289" s="333"/>
      <c r="EU289" s="333"/>
      <c r="FE289" s="333"/>
      <c r="FO289" s="333"/>
      <c r="FY289" s="333"/>
      <c r="GI289" s="333"/>
      <c r="GS289" s="333"/>
      <c r="HC289" s="333"/>
      <c r="HM289" s="333"/>
      <c r="HW289" s="333"/>
      <c r="IG289" s="333"/>
    </row>
    <row r="290" s="3" customFormat="true" x14ac:dyDescent="0.25">
      <c r="A290" s="333"/>
      <c r="K290" s="333"/>
      <c r="U290" s="333"/>
      <c r="AE290" s="333"/>
      <c r="AO290" s="333"/>
      <c r="AY290" s="333"/>
      <c r="BI290" s="333"/>
      <c r="BJ290" s="333"/>
      <c r="BK290" s="333"/>
      <c r="BL290" s="333"/>
      <c r="BM290" s="333"/>
      <c r="BN290" s="333"/>
      <c r="BO290" s="333"/>
      <c r="BP290" s="333"/>
      <c r="BS290" s="333"/>
      <c r="CC290" s="333"/>
      <c r="CM290" s="333"/>
      <c r="CW290" s="333"/>
      <c r="DG290" s="333"/>
      <c r="DQ290" s="333"/>
      <c r="EA290" s="333"/>
      <c r="EK290" s="333"/>
      <c r="EU290" s="333"/>
      <c r="FE290" s="333"/>
      <c r="FO290" s="333"/>
      <c r="FY290" s="333"/>
      <c r="GI290" s="333"/>
      <c r="GS290" s="333"/>
      <c r="HC290" s="333"/>
      <c r="HM290" s="333"/>
      <c r="HW290" s="333"/>
      <c r="IG290" s="333"/>
    </row>
    <row r="291" s="3" customFormat="true" x14ac:dyDescent="0.25">
      <c r="A291" s="333"/>
      <c r="K291" s="333"/>
      <c r="U291" s="333"/>
      <c r="AE291" s="333"/>
      <c r="AO291" s="333"/>
      <c r="AY291" s="333"/>
      <c r="BI291" s="333"/>
      <c r="BJ291" s="333"/>
      <c r="BK291" s="333"/>
      <c r="BL291" s="333"/>
      <c r="BM291" s="333"/>
      <c r="BN291" s="333"/>
      <c r="BO291" s="333"/>
      <c r="BP291" s="333"/>
      <c r="BS291" s="333"/>
      <c r="CC291" s="333"/>
      <c r="CM291" s="333"/>
      <c r="CW291" s="333"/>
      <c r="DG291" s="333"/>
      <c r="DQ291" s="333"/>
      <c r="EA291" s="333"/>
      <c r="EK291" s="333"/>
      <c r="EU291" s="333"/>
      <c r="FE291" s="333"/>
      <c r="FO291" s="333"/>
      <c r="FY291" s="333"/>
      <c r="GI291" s="333"/>
      <c r="GS291" s="333"/>
      <c r="HC291" s="333"/>
      <c r="HM291" s="333"/>
      <c r="HW291" s="333"/>
      <c r="IG291" s="333"/>
    </row>
    <row r="292" s="3" customFormat="true" x14ac:dyDescent="0.25">
      <c r="A292" s="333"/>
      <c r="K292" s="333"/>
      <c r="U292" s="333"/>
      <c r="AE292" s="333"/>
      <c r="AO292" s="333"/>
      <c r="AY292" s="333"/>
      <c r="BI292" s="333"/>
      <c r="BJ292" s="333"/>
      <c r="BK292" s="333"/>
      <c r="BL292" s="333"/>
      <c r="BM292" s="333"/>
      <c r="BN292" s="333"/>
      <c r="BO292" s="333"/>
      <c r="BP292" s="333"/>
      <c r="BS292" s="333"/>
      <c r="CC292" s="333"/>
      <c r="CM292" s="333"/>
      <c r="CW292" s="333"/>
      <c r="DG292" s="333"/>
      <c r="DQ292" s="333"/>
      <c r="EA292" s="333"/>
      <c r="EK292" s="333"/>
      <c r="EU292" s="333"/>
      <c r="FE292" s="333"/>
      <c r="FO292" s="333"/>
      <c r="FY292" s="333"/>
      <c r="GI292" s="333"/>
      <c r="GS292" s="333"/>
      <c r="HC292" s="333"/>
      <c r="HM292" s="333"/>
      <c r="HW292" s="333"/>
      <c r="IG292" s="333"/>
    </row>
    <row r="293" s="3" customFormat="true" x14ac:dyDescent="0.25">
      <c r="A293" s="333"/>
      <c r="K293" s="333"/>
      <c r="U293" s="333"/>
      <c r="AE293" s="333"/>
      <c r="AO293" s="333"/>
      <c r="AY293" s="333"/>
      <c r="BI293" s="333"/>
      <c r="BJ293" s="333"/>
      <c r="BK293" s="333"/>
      <c r="BL293" s="333"/>
      <c r="BM293" s="333"/>
      <c r="BN293" s="333"/>
      <c r="BO293" s="333"/>
      <c r="BP293" s="333"/>
      <c r="BS293" s="333"/>
      <c r="CC293" s="333"/>
      <c r="CM293" s="333"/>
      <c r="CW293" s="333"/>
      <c r="DG293" s="333"/>
      <c r="DQ293" s="333"/>
      <c r="EA293" s="333"/>
      <c r="EK293" s="333"/>
      <c r="EU293" s="333"/>
      <c r="FE293" s="333"/>
      <c r="FO293" s="333"/>
      <c r="FY293" s="333"/>
      <c r="GI293" s="333"/>
      <c r="GS293" s="333"/>
      <c r="HC293" s="333"/>
      <c r="HM293" s="333"/>
      <c r="HW293" s="333"/>
      <c r="IG293" s="333"/>
    </row>
    <row r="294" s="3" customFormat="true" x14ac:dyDescent="0.25">
      <c r="A294" s="333"/>
      <c r="K294" s="333"/>
      <c r="U294" s="333"/>
      <c r="AE294" s="333"/>
      <c r="AO294" s="333"/>
      <c r="AY294" s="333"/>
      <c r="BI294" s="333"/>
      <c r="BJ294" s="333"/>
      <c r="BK294" s="333"/>
      <c r="BL294" s="333"/>
      <c r="BM294" s="333"/>
      <c r="BN294" s="333"/>
      <c r="BO294" s="333"/>
      <c r="BP294" s="333"/>
      <c r="BS294" s="333"/>
      <c r="CC294" s="333"/>
      <c r="CM294" s="333"/>
      <c r="CW294" s="333"/>
      <c r="DG294" s="333"/>
      <c r="DQ294" s="333"/>
      <c r="EA294" s="333"/>
      <c r="EK294" s="333"/>
      <c r="EU294" s="333"/>
      <c r="FE294" s="333"/>
      <c r="FO294" s="333"/>
      <c r="FY294" s="333"/>
      <c r="GI294" s="333"/>
      <c r="GS294" s="333"/>
      <c r="HC294" s="333"/>
      <c r="HM294" s="333"/>
      <c r="HW294" s="333"/>
      <c r="IG294" s="333"/>
    </row>
    <row r="295" s="3" customFormat="true" x14ac:dyDescent="0.25">
      <c r="A295" s="333"/>
      <c r="K295" s="333"/>
      <c r="U295" s="333"/>
      <c r="AE295" s="333"/>
      <c r="AO295" s="333"/>
      <c r="AY295" s="333"/>
      <c r="BI295" s="333"/>
      <c r="BJ295" s="333"/>
      <c r="BK295" s="333"/>
      <c r="BL295" s="333"/>
      <c r="BM295" s="333"/>
      <c r="BN295" s="333"/>
      <c r="BO295" s="333"/>
      <c r="BP295" s="333"/>
      <c r="BS295" s="333"/>
      <c r="CC295" s="333"/>
      <c r="CM295" s="333"/>
      <c r="CW295" s="333"/>
      <c r="DG295" s="333"/>
      <c r="DQ295" s="333"/>
      <c r="EA295" s="333"/>
      <c r="EK295" s="333"/>
      <c r="EU295" s="333"/>
      <c r="FE295" s="333"/>
      <c r="FO295" s="333"/>
      <c r="FY295" s="333"/>
      <c r="GI295" s="333"/>
      <c r="GS295" s="333"/>
      <c r="HC295" s="333"/>
      <c r="HM295" s="333"/>
      <c r="HW295" s="333"/>
      <c r="IG295" s="333"/>
    </row>
    <row r="296" s="3" customFormat="true" x14ac:dyDescent="0.25">
      <c r="A296" s="333"/>
      <c r="K296" s="333"/>
      <c r="U296" s="333"/>
      <c r="AE296" s="333"/>
      <c r="AO296" s="333"/>
      <c r="AY296" s="333"/>
      <c r="BI296" s="333"/>
      <c r="BJ296" s="333"/>
      <c r="BK296" s="333"/>
      <c r="BL296" s="333"/>
      <c r="BM296" s="333"/>
      <c r="BN296" s="333"/>
      <c r="BO296" s="333"/>
      <c r="BP296" s="333"/>
      <c r="BS296" s="333"/>
      <c r="CC296" s="333"/>
      <c r="CM296" s="333"/>
      <c r="CW296" s="333"/>
      <c r="DG296" s="333"/>
      <c r="DQ296" s="333"/>
      <c r="EA296" s="333"/>
      <c r="EK296" s="333"/>
      <c r="EU296" s="333"/>
      <c r="FE296" s="333"/>
      <c r="FO296" s="333"/>
      <c r="FY296" s="333"/>
      <c r="GI296" s="333"/>
      <c r="GS296" s="333"/>
      <c r="HC296" s="333"/>
      <c r="HM296" s="333"/>
      <c r="HW296" s="333"/>
      <c r="IG296" s="333"/>
    </row>
    <row r="297" s="3" customFormat="true" x14ac:dyDescent="0.25">
      <c r="A297" s="333"/>
      <c r="K297" s="333"/>
      <c r="U297" s="333"/>
      <c r="AE297" s="333"/>
      <c r="AO297" s="333"/>
      <c r="AY297" s="333"/>
      <c r="BI297" s="333"/>
      <c r="BJ297" s="333"/>
      <c r="BK297" s="333"/>
      <c r="BL297" s="333"/>
      <c r="BM297" s="333"/>
      <c r="BN297" s="333"/>
      <c r="BO297" s="333"/>
      <c r="BP297" s="333"/>
      <c r="BS297" s="333"/>
      <c r="CC297" s="333"/>
      <c r="CM297" s="333"/>
      <c r="CW297" s="333"/>
      <c r="DG297" s="333"/>
      <c r="DQ297" s="333"/>
      <c r="EA297" s="333"/>
      <c r="EK297" s="333"/>
      <c r="EU297" s="333"/>
      <c r="FE297" s="333"/>
      <c r="FO297" s="333"/>
      <c r="FY297" s="333"/>
      <c r="GI297" s="333"/>
      <c r="GS297" s="333"/>
      <c r="HC297" s="333"/>
      <c r="HM297" s="333"/>
      <c r="HW297" s="333"/>
      <c r="IG297" s="333"/>
    </row>
    <row r="298" s="3" customFormat="true" x14ac:dyDescent="0.25">
      <c r="A298" s="333"/>
      <c r="K298" s="333"/>
      <c r="U298" s="333"/>
      <c r="AE298" s="333"/>
      <c r="AO298" s="333"/>
      <c r="AY298" s="333"/>
      <c r="BI298" s="333"/>
      <c r="BJ298" s="333"/>
      <c r="BK298" s="333"/>
      <c r="BL298" s="333"/>
      <c r="BM298" s="333"/>
      <c r="BN298" s="333"/>
      <c r="BO298" s="333"/>
      <c r="BP298" s="333"/>
      <c r="BS298" s="333"/>
      <c r="CC298" s="333"/>
      <c r="CM298" s="333"/>
      <c r="CW298" s="333"/>
      <c r="DG298" s="333"/>
      <c r="DQ298" s="333"/>
      <c r="EA298" s="333"/>
      <c r="EK298" s="333"/>
      <c r="EU298" s="333"/>
      <c r="FE298" s="333"/>
      <c r="FO298" s="333"/>
      <c r="FY298" s="333"/>
      <c r="GI298" s="333"/>
      <c r="GS298" s="333"/>
      <c r="HC298" s="333"/>
      <c r="HM298" s="333"/>
      <c r="HW298" s="333"/>
      <c r="IG298" s="333"/>
    </row>
    <row r="299" s="3" customFormat="true" x14ac:dyDescent="0.25">
      <c r="A299" s="333"/>
      <c r="K299" s="333"/>
      <c r="U299" s="333"/>
      <c r="AE299" s="333"/>
      <c r="AO299" s="333"/>
      <c r="AY299" s="333"/>
      <c r="BI299" s="333"/>
      <c r="BJ299" s="333"/>
      <c r="BK299" s="333"/>
      <c r="BL299" s="333"/>
      <c r="BM299" s="333"/>
      <c r="BN299" s="333"/>
      <c r="BO299" s="333"/>
      <c r="BP299" s="333"/>
      <c r="BS299" s="333"/>
      <c r="CC299" s="333"/>
      <c r="CM299" s="333"/>
      <c r="CW299" s="333"/>
      <c r="DG299" s="333"/>
      <c r="DQ299" s="333"/>
      <c r="EA299" s="333"/>
      <c r="EK299" s="333"/>
      <c r="EU299" s="333"/>
      <c r="FE299" s="333"/>
      <c r="FO299" s="333"/>
      <c r="FY299" s="333"/>
      <c r="GI299" s="333"/>
      <c r="GS299" s="333"/>
      <c r="HC299" s="333"/>
      <c r="HM299" s="333"/>
      <c r="HW299" s="333"/>
      <c r="IG299" s="333"/>
    </row>
    <row r="300" s="3" customFormat="true" x14ac:dyDescent="0.25">
      <c r="A300" s="333"/>
      <c r="K300" s="333"/>
      <c r="U300" s="333"/>
      <c r="AE300" s="333"/>
      <c r="AO300" s="333"/>
      <c r="AY300" s="333"/>
      <c r="BI300" s="333"/>
      <c r="BJ300" s="333"/>
      <c r="BK300" s="333"/>
      <c r="BL300" s="333"/>
      <c r="BM300" s="333"/>
      <c r="BN300" s="333"/>
      <c r="BO300" s="333"/>
      <c r="BP300" s="333"/>
      <c r="BS300" s="333"/>
      <c r="CC300" s="333"/>
      <c r="CM300" s="333"/>
      <c r="CW300" s="333"/>
      <c r="DG300" s="333"/>
      <c r="DQ300" s="333"/>
      <c r="EA300" s="333"/>
      <c r="EK300" s="333"/>
      <c r="EU300" s="333"/>
      <c r="FE300" s="333"/>
      <c r="FO300" s="333"/>
      <c r="FY300" s="333"/>
      <c r="GI300" s="333"/>
      <c r="GS300" s="333"/>
      <c r="HC300" s="333"/>
      <c r="HM300" s="333"/>
      <c r="HW300" s="333"/>
      <c r="IG300" s="333"/>
    </row>
    <row r="301" s="3" customFormat="true" x14ac:dyDescent="0.25">
      <c r="A301" s="333"/>
      <c r="K301" s="333"/>
      <c r="U301" s="333"/>
      <c r="AE301" s="333"/>
      <c r="AO301" s="333"/>
      <c r="AY301" s="333"/>
      <c r="BI301" s="333"/>
      <c r="BJ301" s="333"/>
      <c r="BK301" s="333"/>
      <c r="BL301" s="333"/>
      <c r="BM301" s="333"/>
      <c r="BN301" s="333"/>
      <c r="BO301" s="333"/>
      <c r="BP301" s="333"/>
      <c r="BS301" s="333"/>
      <c r="CC301" s="333"/>
      <c r="CM301" s="333"/>
      <c r="CW301" s="333"/>
      <c r="DG301" s="333"/>
      <c r="DQ301" s="333"/>
      <c r="EA301" s="333"/>
      <c r="EK301" s="333"/>
      <c r="EU301" s="333"/>
      <c r="FE301" s="333"/>
      <c r="FO301" s="333"/>
      <c r="FY301" s="333"/>
      <c r="GI301" s="333"/>
      <c r="GS301" s="333"/>
      <c r="HC301" s="333"/>
      <c r="HM301" s="333"/>
      <c r="HW301" s="333"/>
      <c r="IG301" s="333"/>
    </row>
    <row r="302" s="3" customFormat="true" x14ac:dyDescent="0.25">
      <c r="A302" s="333"/>
      <c r="K302" s="333"/>
      <c r="U302" s="333"/>
      <c r="AE302" s="333"/>
      <c r="AO302" s="333"/>
      <c r="AY302" s="333"/>
      <c r="BI302" s="333"/>
      <c r="BJ302" s="333"/>
      <c r="BK302" s="333"/>
      <c r="BL302" s="333"/>
      <c r="BM302" s="333"/>
      <c r="BN302" s="333"/>
      <c r="BO302" s="333"/>
      <c r="BP302" s="333"/>
      <c r="BS302" s="333"/>
      <c r="CC302" s="333"/>
      <c r="CM302" s="333"/>
      <c r="CW302" s="333"/>
      <c r="DG302" s="333"/>
      <c r="DQ302" s="333"/>
      <c r="EA302" s="333"/>
      <c r="EK302" s="333"/>
      <c r="EU302" s="333"/>
      <c r="FE302" s="333"/>
      <c r="FO302" s="333"/>
      <c r="FY302" s="333"/>
      <c r="GI302" s="333"/>
      <c r="GS302" s="333"/>
      <c r="HC302" s="333"/>
      <c r="HM302" s="333"/>
      <c r="HW302" s="333"/>
      <c r="IG302" s="333"/>
    </row>
    <row r="303" s="3" customFormat="true" x14ac:dyDescent="0.25">
      <c r="A303" s="333"/>
      <c r="K303" s="333"/>
      <c r="U303" s="333"/>
      <c r="AE303" s="333"/>
      <c r="AO303" s="333"/>
      <c r="AY303" s="333"/>
      <c r="BI303" s="333"/>
      <c r="BJ303" s="333"/>
      <c r="BK303" s="333"/>
      <c r="BL303" s="333"/>
      <c r="BM303" s="333"/>
      <c r="BN303" s="333"/>
      <c r="BO303" s="333"/>
      <c r="BP303" s="333"/>
      <c r="BS303" s="333"/>
      <c r="CC303" s="333"/>
      <c r="CM303" s="333"/>
      <c r="CW303" s="333"/>
      <c r="DG303" s="333"/>
      <c r="DQ303" s="333"/>
      <c r="EA303" s="333"/>
      <c r="EK303" s="333"/>
      <c r="EU303" s="333"/>
      <c r="FE303" s="333"/>
      <c r="FO303" s="333"/>
      <c r="FY303" s="333"/>
      <c r="GI303" s="333"/>
      <c r="GS303" s="333"/>
      <c r="HC303" s="333"/>
      <c r="HM303" s="333"/>
      <c r="HW303" s="333"/>
      <c r="IG303" s="333"/>
    </row>
    <row r="304" s="3" customFormat="true" x14ac:dyDescent="0.25">
      <c r="A304" s="333"/>
      <c r="K304" s="333"/>
      <c r="U304" s="333"/>
      <c r="AE304" s="333"/>
      <c r="AO304" s="333"/>
      <c r="AY304" s="333"/>
      <c r="BI304" s="333"/>
      <c r="BJ304" s="333"/>
      <c r="BK304" s="333"/>
      <c r="BL304" s="333"/>
      <c r="BM304" s="333"/>
      <c r="BN304" s="333"/>
      <c r="BO304" s="333"/>
      <c r="BP304" s="333"/>
      <c r="BS304" s="333"/>
      <c r="CC304" s="333"/>
      <c r="CM304" s="333"/>
      <c r="CW304" s="333"/>
      <c r="DG304" s="333"/>
      <c r="DQ304" s="333"/>
      <c r="EA304" s="333"/>
      <c r="EK304" s="333"/>
      <c r="EU304" s="333"/>
      <c r="FE304" s="333"/>
      <c r="FO304" s="333"/>
      <c r="FY304" s="333"/>
      <c r="GI304" s="333"/>
      <c r="GS304" s="333"/>
      <c r="HC304" s="333"/>
      <c r="HM304" s="333"/>
      <c r="HW304" s="333"/>
      <c r="IG304" s="333"/>
    </row>
    <row r="305" s="3" customFormat="true" x14ac:dyDescent="0.25">
      <c r="A305" s="333"/>
      <c r="K305" s="333"/>
      <c r="U305" s="333"/>
      <c r="AE305" s="333"/>
      <c r="AO305" s="333"/>
      <c r="AY305" s="333"/>
      <c r="BI305" s="333"/>
      <c r="BJ305" s="333"/>
      <c r="BK305" s="333"/>
      <c r="BL305" s="333"/>
      <c r="BM305" s="333"/>
      <c r="BN305" s="333"/>
      <c r="BO305" s="333"/>
      <c r="BP305" s="333"/>
      <c r="BS305" s="333"/>
      <c r="CC305" s="333"/>
      <c r="CM305" s="333"/>
      <c r="CW305" s="333"/>
      <c r="DG305" s="333"/>
      <c r="DQ305" s="333"/>
      <c r="EA305" s="333"/>
      <c r="EK305" s="333"/>
      <c r="EU305" s="333"/>
      <c r="FE305" s="333"/>
      <c r="FO305" s="333"/>
      <c r="FY305" s="333"/>
      <c r="GI305" s="333"/>
      <c r="GS305" s="333"/>
      <c r="HC305" s="333"/>
      <c r="HM305" s="333"/>
      <c r="HW305" s="333"/>
      <c r="IG305" s="333"/>
    </row>
    <row r="306" s="3" customFormat="true" x14ac:dyDescent="0.25">
      <c r="A306" s="333"/>
      <c r="K306" s="333"/>
      <c r="U306" s="333"/>
      <c r="AE306" s="333"/>
      <c r="AO306" s="333"/>
      <c r="AY306" s="333"/>
      <c r="BI306" s="333"/>
      <c r="BJ306" s="333"/>
      <c r="BK306" s="333"/>
      <c r="BL306" s="333"/>
      <c r="BM306" s="333"/>
      <c r="BN306" s="333"/>
      <c r="BO306" s="333"/>
      <c r="BP306" s="333"/>
      <c r="BS306" s="333"/>
      <c r="CC306" s="333"/>
      <c r="CM306" s="333"/>
      <c r="CW306" s="333"/>
      <c r="DG306" s="333"/>
      <c r="DQ306" s="333"/>
      <c r="EA306" s="333"/>
      <c r="EK306" s="333"/>
      <c r="EU306" s="333"/>
      <c r="FE306" s="333"/>
      <c r="FO306" s="333"/>
      <c r="FY306" s="333"/>
      <c r="GI306" s="333"/>
      <c r="GS306" s="333"/>
      <c r="HC306" s="333"/>
      <c r="HM306" s="333"/>
      <c r="HW306" s="333"/>
      <c r="IG306" s="333"/>
    </row>
    <row r="307" s="3" customFormat="true" x14ac:dyDescent="0.25">
      <c r="A307" s="333"/>
      <c r="K307" s="333"/>
      <c r="U307" s="333"/>
      <c r="AE307" s="333"/>
      <c r="AO307" s="333"/>
      <c r="AY307" s="333"/>
      <c r="BI307" s="333"/>
      <c r="BJ307" s="333"/>
      <c r="BK307" s="333"/>
      <c r="BL307" s="333"/>
      <c r="BM307" s="333"/>
      <c r="BN307" s="333"/>
      <c r="BO307" s="333"/>
      <c r="BP307" s="333"/>
      <c r="BS307" s="333"/>
      <c r="CC307" s="333"/>
      <c r="CM307" s="333"/>
      <c r="CW307" s="333"/>
      <c r="DG307" s="333"/>
      <c r="DQ307" s="333"/>
      <c r="EA307" s="333"/>
      <c r="EK307" s="333"/>
      <c r="EU307" s="333"/>
      <c r="FE307" s="333"/>
      <c r="FO307" s="333"/>
      <c r="FY307" s="333"/>
      <c r="GI307" s="333"/>
      <c r="GS307" s="333"/>
      <c r="HC307" s="333"/>
      <c r="HM307" s="333"/>
      <c r="HW307" s="333"/>
      <c r="IG307" s="333"/>
    </row>
    <row r="308" s="3" customFormat="true" x14ac:dyDescent="0.25">
      <c r="A308" s="333"/>
      <c r="K308" s="333"/>
      <c r="U308" s="333"/>
      <c r="AE308" s="333"/>
      <c r="AO308" s="333"/>
      <c r="AY308" s="333"/>
      <c r="BI308" s="333"/>
      <c r="BJ308" s="333"/>
      <c r="BK308" s="333"/>
      <c r="BL308" s="333"/>
      <c r="BM308" s="333"/>
      <c r="BN308" s="333"/>
      <c r="BO308" s="333"/>
      <c r="BP308" s="333"/>
      <c r="BS308" s="333"/>
      <c r="CC308" s="333"/>
      <c r="CM308" s="333"/>
      <c r="CW308" s="333"/>
      <c r="DG308" s="333"/>
      <c r="DQ308" s="333"/>
      <c r="EA308" s="333"/>
      <c r="EK308" s="333"/>
      <c r="EU308" s="333"/>
      <c r="FE308" s="333"/>
      <c r="FO308" s="333"/>
      <c r="FY308" s="333"/>
      <c r="GI308" s="333"/>
      <c r="GS308" s="333"/>
      <c r="HC308" s="333"/>
      <c r="HM308" s="333"/>
      <c r="HW308" s="333"/>
      <c r="IG308" s="333"/>
    </row>
    <row r="309" s="3" customFormat="true" x14ac:dyDescent="0.25">
      <c r="A309" s="333"/>
      <c r="K309" s="333"/>
      <c r="U309" s="333"/>
      <c r="AE309" s="333"/>
      <c r="AO309" s="333"/>
      <c r="AY309" s="333"/>
      <c r="BI309" s="333"/>
      <c r="BJ309" s="333"/>
      <c r="BK309" s="333"/>
      <c r="BL309" s="333"/>
      <c r="BM309" s="333"/>
      <c r="BN309" s="333"/>
      <c r="BO309" s="333"/>
      <c r="BP309" s="333"/>
      <c r="BS309" s="333"/>
      <c r="CC309" s="333"/>
      <c r="CM309" s="333"/>
      <c r="CW309" s="333"/>
      <c r="DG309" s="333"/>
      <c r="DQ309" s="333"/>
      <c r="EA309" s="333"/>
      <c r="EK309" s="333"/>
      <c r="EU309" s="333"/>
      <c r="FE309" s="333"/>
      <c r="FO309" s="333"/>
      <c r="FY309" s="333"/>
      <c r="GI309" s="333"/>
      <c r="GS309" s="333"/>
      <c r="HC309" s="333"/>
      <c r="HM309" s="333"/>
      <c r="HW309" s="333"/>
      <c r="IG309" s="333"/>
    </row>
    <row r="310" s="3" customFormat="true" x14ac:dyDescent="0.25">
      <c r="A310" s="333"/>
      <c r="K310" s="333"/>
      <c r="U310" s="333"/>
      <c r="AE310" s="333"/>
      <c r="AO310" s="333"/>
      <c r="AY310" s="333"/>
      <c r="BI310" s="333"/>
      <c r="BJ310" s="333"/>
      <c r="BK310" s="333"/>
      <c r="BL310" s="333"/>
      <c r="BM310" s="333"/>
      <c r="BN310" s="333"/>
      <c r="BO310" s="333"/>
      <c r="BP310" s="333"/>
      <c r="BS310" s="333"/>
      <c r="CC310" s="333"/>
      <c r="CM310" s="333"/>
      <c r="CW310" s="333"/>
      <c r="DG310" s="333"/>
      <c r="DQ310" s="333"/>
      <c r="EA310" s="333"/>
      <c r="EK310" s="333"/>
      <c r="EU310" s="333"/>
      <c r="FE310" s="333"/>
      <c r="FO310" s="333"/>
      <c r="FY310" s="333"/>
      <c r="GI310" s="333"/>
      <c r="GS310" s="333"/>
      <c r="HC310" s="333"/>
      <c r="HM310" s="333"/>
      <c r="HW310" s="333"/>
      <c r="IG310" s="333"/>
    </row>
    <row r="311" s="3" customFormat="true" x14ac:dyDescent="0.25">
      <c r="A311" s="333"/>
      <c r="K311" s="333"/>
      <c r="U311" s="333"/>
      <c r="AE311" s="333"/>
      <c r="AO311" s="333"/>
      <c r="AY311" s="333"/>
      <c r="BI311" s="333"/>
      <c r="BJ311" s="333"/>
      <c r="BK311" s="333"/>
      <c r="BL311" s="333"/>
      <c r="BM311" s="333"/>
      <c r="BN311" s="333"/>
      <c r="BO311" s="333"/>
      <c r="BP311" s="333"/>
      <c r="BS311" s="333"/>
      <c r="CC311" s="333"/>
      <c r="CM311" s="333"/>
      <c r="CW311" s="333"/>
      <c r="DG311" s="333"/>
      <c r="DQ311" s="333"/>
      <c r="EA311" s="333"/>
      <c r="EK311" s="333"/>
      <c r="EU311" s="333"/>
      <c r="FE311" s="333"/>
      <c r="FO311" s="333"/>
      <c r="FY311" s="333"/>
      <c r="GI311" s="333"/>
      <c r="GS311" s="333"/>
      <c r="HC311" s="333"/>
      <c r="HM311" s="333"/>
      <c r="HW311" s="333"/>
      <c r="IG311" s="333"/>
    </row>
    <row r="312" s="3" customFormat="true" x14ac:dyDescent="0.25">
      <c r="A312" s="333"/>
      <c r="K312" s="333"/>
      <c r="U312" s="333"/>
      <c r="AE312" s="333"/>
      <c r="AO312" s="333"/>
      <c r="AY312" s="333"/>
      <c r="BI312" s="333"/>
      <c r="BJ312" s="333"/>
      <c r="BK312" s="333"/>
      <c r="BL312" s="333"/>
      <c r="BM312" s="333"/>
      <c r="BN312" s="333"/>
      <c r="BO312" s="333"/>
      <c r="BP312" s="333"/>
      <c r="BS312" s="333"/>
      <c r="CC312" s="333"/>
      <c r="CM312" s="333"/>
      <c r="CW312" s="333"/>
      <c r="DG312" s="333"/>
      <c r="DQ312" s="333"/>
      <c r="EA312" s="333"/>
      <c r="EK312" s="333"/>
      <c r="EU312" s="333"/>
      <c r="FE312" s="333"/>
      <c r="FO312" s="333"/>
      <c r="FY312" s="333"/>
      <c r="GI312" s="333"/>
      <c r="GS312" s="333"/>
      <c r="HC312" s="333"/>
      <c r="HM312" s="333"/>
      <c r="HW312" s="333"/>
      <c r="IG312" s="333"/>
    </row>
    <row r="313" s="3" customFormat="true" x14ac:dyDescent="0.25">
      <c r="A313" s="333"/>
      <c r="K313" s="333"/>
      <c r="U313" s="333"/>
      <c r="AE313" s="333"/>
      <c r="AO313" s="333"/>
      <c r="AY313" s="333"/>
      <c r="BI313" s="333"/>
      <c r="BJ313" s="333"/>
      <c r="BK313" s="333"/>
      <c r="BL313" s="333"/>
      <c r="BM313" s="333"/>
      <c r="BN313" s="333"/>
      <c r="BO313" s="333"/>
      <c r="BP313" s="333"/>
      <c r="BS313" s="333"/>
      <c r="CC313" s="333"/>
      <c r="CM313" s="333"/>
      <c r="CW313" s="333"/>
      <c r="DG313" s="333"/>
      <c r="DQ313" s="333"/>
      <c r="EA313" s="333"/>
      <c r="EK313" s="333"/>
      <c r="EU313" s="333"/>
      <c r="FE313" s="333"/>
      <c r="FO313" s="333"/>
      <c r="FY313" s="333"/>
      <c r="GI313" s="333"/>
      <c r="GS313" s="333"/>
      <c r="HC313" s="333"/>
      <c r="HM313" s="333"/>
      <c r="HW313" s="333"/>
      <c r="IG313" s="333"/>
    </row>
    <row r="314" s="3" customFormat="true" x14ac:dyDescent="0.25">
      <c r="A314" s="333"/>
      <c r="K314" s="333"/>
      <c r="U314" s="333"/>
      <c r="AE314" s="333"/>
      <c r="AO314" s="333"/>
      <c r="AY314" s="333"/>
      <c r="BI314" s="333"/>
      <c r="BJ314" s="333"/>
      <c r="BK314" s="333"/>
      <c r="BL314" s="333"/>
      <c r="BM314" s="333"/>
      <c r="BN314" s="333"/>
      <c r="BO314" s="333"/>
      <c r="BP314" s="333"/>
      <c r="BS314" s="333"/>
      <c r="CC314" s="333"/>
      <c r="CM314" s="333"/>
      <c r="CW314" s="333"/>
      <c r="DG314" s="333"/>
      <c r="DQ314" s="333"/>
      <c r="EA314" s="333"/>
      <c r="EK314" s="333"/>
      <c r="EU314" s="333"/>
      <c r="FE314" s="333"/>
      <c r="FO314" s="333"/>
      <c r="FY314" s="333"/>
      <c r="GI314" s="333"/>
      <c r="GS314" s="333"/>
      <c r="HC314" s="333"/>
      <c r="HM314" s="333"/>
      <c r="HW314" s="333"/>
      <c r="IG314" s="333"/>
    </row>
    <row r="315" s="3" customFormat="true" x14ac:dyDescent="0.25">
      <c r="A315" s="333"/>
      <c r="K315" s="333"/>
      <c r="U315" s="333"/>
      <c r="AE315" s="333"/>
      <c r="AO315" s="333"/>
      <c r="AY315" s="333"/>
      <c r="BI315" s="333"/>
      <c r="BJ315" s="333"/>
      <c r="BK315" s="333"/>
      <c r="BL315" s="333"/>
      <c r="BM315" s="333"/>
      <c r="BN315" s="333"/>
      <c r="BO315" s="333"/>
      <c r="BP315" s="333"/>
      <c r="BS315" s="333"/>
      <c r="CC315" s="333"/>
      <c r="CM315" s="333"/>
      <c r="CW315" s="333"/>
      <c r="DG315" s="333"/>
      <c r="DQ315" s="333"/>
      <c r="EA315" s="333"/>
      <c r="EK315" s="333"/>
      <c r="EU315" s="333"/>
      <c r="FE315" s="333"/>
      <c r="FO315" s="333"/>
      <c r="FY315" s="333"/>
      <c r="GI315" s="333"/>
      <c r="GS315" s="333"/>
      <c r="HC315" s="333"/>
      <c r="HM315" s="333"/>
      <c r="HW315" s="333"/>
      <c r="IG315" s="333"/>
    </row>
    <row r="316" s="3" customFormat="true" x14ac:dyDescent="0.25">
      <c r="A316" s="333"/>
      <c r="K316" s="333"/>
      <c r="U316" s="333"/>
      <c r="AE316" s="333"/>
      <c r="AO316" s="333"/>
      <c r="AY316" s="333"/>
      <c r="BI316" s="333"/>
      <c r="BJ316" s="333"/>
      <c r="BK316" s="333"/>
      <c r="BL316" s="333"/>
      <c r="BM316" s="333"/>
      <c r="BN316" s="333"/>
      <c r="BO316" s="333"/>
      <c r="BP316" s="333"/>
      <c r="BS316" s="333"/>
      <c r="CC316" s="333"/>
      <c r="CM316" s="333"/>
      <c r="CW316" s="333"/>
      <c r="DG316" s="333"/>
      <c r="DQ316" s="333"/>
      <c r="EA316" s="333"/>
      <c r="EK316" s="333"/>
      <c r="EU316" s="333"/>
      <c r="FE316" s="333"/>
      <c r="FO316" s="333"/>
      <c r="FY316" s="333"/>
      <c r="GI316" s="333"/>
      <c r="GS316" s="333"/>
      <c r="HC316" s="333"/>
      <c r="HM316" s="333"/>
      <c r="HW316" s="333"/>
      <c r="IG316" s="333"/>
    </row>
    <row r="317" s="3" customFormat="true" x14ac:dyDescent="0.25">
      <c r="A317" s="333"/>
      <c r="K317" s="333"/>
      <c r="U317" s="333"/>
      <c r="AE317" s="333"/>
      <c r="AO317" s="333"/>
      <c r="AY317" s="333"/>
      <c r="BI317" s="333"/>
      <c r="BJ317" s="333"/>
      <c r="BK317" s="333"/>
      <c r="BL317" s="333"/>
      <c r="BM317" s="333"/>
      <c r="BN317" s="333"/>
      <c r="BO317" s="333"/>
      <c r="BP317" s="333"/>
      <c r="BS317" s="333"/>
      <c r="CC317" s="333"/>
      <c r="CM317" s="333"/>
      <c r="CW317" s="333"/>
      <c r="DG317" s="333"/>
      <c r="DQ317" s="333"/>
      <c r="EA317" s="333"/>
      <c r="EK317" s="333"/>
      <c r="EU317" s="333"/>
      <c r="FE317" s="333"/>
      <c r="FO317" s="333"/>
      <c r="FY317" s="333"/>
      <c r="GI317" s="333"/>
      <c r="GS317" s="333"/>
      <c r="HC317" s="333"/>
      <c r="HM317" s="333"/>
      <c r="HW317" s="333"/>
      <c r="IG317" s="333"/>
    </row>
    <row r="318" s="3" customFormat="true" x14ac:dyDescent="0.25">
      <c r="A318" s="333"/>
      <c r="K318" s="333"/>
      <c r="U318" s="333"/>
      <c r="AE318" s="333"/>
      <c r="AO318" s="333"/>
      <c r="AY318" s="333"/>
      <c r="BI318" s="333"/>
      <c r="BJ318" s="333"/>
      <c r="BK318" s="333"/>
      <c r="BL318" s="333"/>
      <c r="BM318" s="333"/>
      <c r="BN318" s="333"/>
      <c r="BO318" s="333"/>
      <c r="BP318" s="333"/>
      <c r="BS318" s="333"/>
      <c r="CC318" s="333"/>
      <c r="CM318" s="333"/>
      <c r="CW318" s="333"/>
      <c r="DG318" s="333"/>
      <c r="DQ318" s="333"/>
      <c r="EA318" s="333"/>
      <c r="EK318" s="333"/>
      <c r="EU318" s="333"/>
      <c r="FE318" s="333"/>
      <c r="FO318" s="333"/>
      <c r="FY318" s="333"/>
      <c r="GI318" s="333"/>
      <c r="GS318" s="333"/>
      <c r="HC318" s="333"/>
      <c r="HM318" s="333"/>
      <c r="HW318" s="333"/>
      <c r="IG318" s="333"/>
    </row>
    <row r="319" s="3" customFormat="true" x14ac:dyDescent="0.25">
      <c r="A319" s="333"/>
      <c r="K319" s="333"/>
      <c r="U319" s="333"/>
      <c r="AE319" s="333"/>
      <c r="AO319" s="333"/>
      <c r="AY319" s="333"/>
      <c r="BI319" s="333"/>
      <c r="BJ319" s="333"/>
      <c r="BK319" s="333"/>
      <c r="BL319" s="333"/>
      <c r="BM319" s="333"/>
      <c r="BN319" s="333"/>
      <c r="BO319" s="333"/>
      <c r="BP319" s="333"/>
      <c r="BS319" s="333"/>
      <c r="CC319" s="333"/>
      <c r="CM319" s="333"/>
      <c r="CW319" s="333"/>
      <c r="DG319" s="333"/>
      <c r="DQ319" s="333"/>
      <c r="EA319" s="333"/>
      <c r="EK319" s="333"/>
      <c r="EU319" s="333"/>
      <c r="FE319" s="333"/>
      <c r="FO319" s="333"/>
      <c r="FY319" s="333"/>
      <c r="GI319" s="333"/>
      <c r="GS319" s="333"/>
      <c r="HC319" s="333"/>
      <c r="HM319" s="333"/>
      <c r="HW319" s="333"/>
      <c r="IG319" s="333"/>
    </row>
    <row r="320" s="3" customFormat="true" x14ac:dyDescent="0.25">
      <c r="A320" s="333"/>
      <c r="K320" s="333"/>
      <c r="U320" s="333"/>
      <c r="AE320" s="333"/>
      <c r="AO320" s="333"/>
      <c r="AY320" s="333"/>
      <c r="BI320" s="333"/>
      <c r="BJ320" s="333"/>
      <c r="BK320" s="333"/>
      <c r="BL320" s="333"/>
      <c r="BM320" s="333"/>
      <c r="BN320" s="333"/>
      <c r="BO320" s="333"/>
      <c r="BP320" s="333"/>
      <c r="BS320" s="333"/>
      <c r="CC320" s="333"/>
      <c r="CM320" s="333"/>
      <c r="CW320" s="333"/>
      <c r="DG320" s="333"/>
      <c r="DQ320" s="333"/>
      <c r="EA320" s="333"/>
      <c r="EK320" s="333"/>
      <c r="EU320" s="333"/>
      <c r="FE320" s="333"/>
      <c r="FO320" s="333"/>
      <c r="FY320" s="333"/>
      <c r="GI320" s="333"/>
      <c r="GS320" s="333"/>
      <c r="HC320" s="333"/>
      <c r="HM320" s="333"/>
      <c r="HW320" s="333"/>
      <c r="IG320" s="333"/>
    </row>
    <row r="321" s="3" customFormat="true" x14ac:dyDescent="0.25">
      <c r="A321" s="333"/>
      <c r="K321" s="333"/>
      <c r="U321" s="333"/>
      <c r="AE321" s="333"/>
      <c r="AO321" s="333"/>
      <c r="AY321" s="333"/>
      <c r="BI321" s="333"/>
      <c r="BJ321" s="333"/>
      <c r="BK321" s="333"/>
      <c r="BL321" s="333"/>
      <c r="BM321" s="333"/>
      <c r="BN321" s="333"/>
      <c r="BO321" s="333"/>
      <c r="BP321" s="333"/>
      <c r="BS321" s="333"/>
      <c r="CC321" s="333"/>
      <c r="CM321" s="333"/>
      <c r="CW321" s="333"/>
      <c r="DG321" s="333"/>
      <c r="DQ321" s="333"/>
      <c r="EA321" s="333"/>
      <c r="EK321" s="333"/>
      <c r="EU321" s="333"/>
      <c r="FE321" s="333"/>
      <c r="FO321" s="333"/>
      <c r="FY321" s="333"/>
      <c r="GI321" s="333"/>
      <c r="GS321" s="333"/>
      <c r="HC321" s="333"/>
      <c r="HM321" s="333"/>
      <c r="HW321" s="333"/>
      <c r="IG321" s="333"/>
    </row>
    <row r="322" s="3" customFormat="true" x14ac:dyDescent="0.25">
      <c r="A322" s="333"/>
      <c r="K322" s="333"/>
      <c r="U322" s="333"/>
      <c r="AE322" s="333"/>
      <c r="AO322" s="333"/>
      <c r="AY322" s="333"/>
      <c r="BI322" s="333"/>
      <c r="BJ322" s="333"/>
      <c r="BK322" s="333"/>
      <c r="BL322" s="333"/>
      <c r="BM322" s="333"/>
      <c r="BN322" s="333"/>
      <c r="BO322" s="333"/>
      <c r="BP322" s="333"/>
      <c r="BS322" s="333"/>
      <c r="CC322" s="333"/>
      <c r="CM322" s="333"/>
      <c r="CW322" s="333"/>
      <c r="DG322" s="333"/>
      <c r="DQ322" s="333"/>
      <c r="EA322" s="333"/>
      <c r="EK322" s="333"/>
      <c r="EU322" s="333"/>
      <c r="FE322" s="333"/>
      <c r="FO322" s="333"/>
      <c r="FY322" s="333"/>
      <c r="GI322" s="333"/>
      <c r="GS322" s="333"/>
      <c r="HC322" s="333"/>
      <c r="HM322" s="333"/>
      <c r="HW322" s="333"/>
      <c r="IG322" s="333"/>
    </row>
    <row r="323" s="3" customFormat="true" x14ac:dyDescent="0.25">
      <c r="A323" s="333"/>
      <c r="K323" s="333"/>
      <c r="U323" s="333"/>
      <c r="AE323" s="333"/>
      <c r="AO323" s="333"/>
      <c r="AY323" s="333"/>
      <c r="BI323" s="333"/>
      <c r="BJ323" s="333"/>
      <c r="BK323" s="333"/>
      <c r="BL323" s="333"/>
      <c r="BM323" s="333"/>
      <c r="BN323" s="333"/>
      <c r="BO323" s="333"/>
      <c r="BP323" s="333"/>
      <c r="BS323" s="333"/>
      <c r="CC323" s="333"/>
      <c r="CM323" s="333"/>
      <c r="CW323" s="333"/>
      <c r="DG323" s="333"/>
      <c r="DQ323" s="333"/>
      <c r="EA323" s="333"/>
      <c r="EK323" s="333"/>
      <c r="EU323" s="333"/>
      <c r="FE323" s="333"/>
      <c r="FO323" s="333"/>
      <c r="FY323" s="333"/>
      <c r="GI323" s="333"/>
      <c r="GS323" s="333"/>
      <c r="HC323" s="333"/>
      <c r="HM323" s="333"/>
      <c r="HW323" s="333"/>
      <c r="IG323" s="333"/>
    </row>
    <row r="324" s="3" customFormat="true" x14ac:dyDescent="0.25">
      <c r="A324" s="333"/>
      <c r="K324" s="333"/>
      <c r="U324" s="333"/>
      <c r="AE324" s="333"/>
      <c r="AO324" s="333"/>
      <c r="AY324" s="333"/>
      <c r="BI324" s="333"/>
      <c r="BJ324" s="333"/>
      <c r="BK324" s="333"/>
      <c r="BL324" s="333"/>
      <c r="BM324" s="333"/>
      <c r="BN324" s="333"/>
      <c r="BO324" s="333"/>
      <c r="BP324" s="333"/>
      <c r="BS324" s="333"/>
      <c r="CC324" s="333"/>
      <c r="CM324" s="333"/>
      <c r="CW324" s="333"/>
      <c r="DG324" s="333"/>
      <c r="DQ324" s="333"/>
      <c r="EA324" s="333"/>
      <c r="EK324" s="333"/>
      <c r="EU324" s="333"/>
      <c r="FE324" s="333"/>
      <c r="FO324" s="333"/>
      <c r="FY324" s="333"/>
      <c r="GI324" s="333"/>
      <c r="GS324" s="333"/>
      <c r="HC324" s="333"/>
      <c r="HM324" s="333"/>
      <c r="HW324" s="333"/>
      <c r="IG324" s="333"/>
    </row>
    <row r="325" s="3" customFormat="true" x14ac:dyDescent="0.25">
      <c r="A325" s="333"/>
      <c r="K325" s="333"/>
      <c r="U325" s="333"/>
      <c r="AE325" s="333"/>
      <c r="AO325" s="333"/>
      <c r="AY325" s="333"/>
      <c r="BI325" s="333"/>
      <c r="BJ325" s="333"/>
      <c r="BK325" s="333"/>
      <c r="BL325" s="333"/>
      <c r="BM325" s="333"/>
      <c r="BN325" s="333"/>
      <c r="BO325" s="333"/>
      <c r="BP325" s="333"/>
      <c r="BS325" s="333"/>
      <c r="CC325" s="333"/>
      <c r="CM325" s="333"/>
      <c r="CW325" s="333"/>
      <c r="DG325" s="333"/>
      <c r="DQ325" s="333"/>
      <c r="EA325" s="333"/>
      <c r="EK325" s="333"/>
      <c r="EU325" s="333"/>
      <c r="FE325" s="333"/>
      <c r="FO325" s="333"/>
      <c r="FY325" s="333"/>
      <c r="GI325" s="333"/>
      <c r="GS325" s="333"/>
      <c r="HC325" s="333"/>
      <c r="HM325" s="333"/>
      <c r="HW325" s="333"/>
      <c r="IG325" s="333"/>
    </row>
    <row r="326" s="3" customFormat="true" x14ac:dyDescent="0.25">
      <c r="A326" s="333"/>
      <c r="K326" s="333"/>
      <c r="U326" s="333"/>
      <c r="AE326" s="333"/>
      <c r="AO326" s="333"/>
      <c r="AY326" s="333"/>
      <c r="BI326" s="333"/>
      <c r="BJ326" s="333"/>
      <c r="BK326" s="333"/>
      <c r="BL326" s="333"/>
      <c r="BM326" s="333"/>
      <c r="BN326" s="333"/>
      <c r="BO326" s="333"/>
      <c r="BP326" s="333"/>
      <c r="BS326" s="333"/>
      <c r="CC326" s="333"/>
      <c r="CM326" s="333"/>
      <c r="CW326" s="333"/>
      <c r="DG326" s="333"/>
      <c r="DQ326" s="333"/>
      <c r="EA326" s="333"/>
      <c r="EK326" s="333"/>
      <c r="EU326" s="333"/>
      <c r="FE326" s="333"/>
      <c r="FO326" s="333"/>
      <c r="FY326" s="333"/>
      <c r="GI326" s="333"/>
      <c r="GS326" s="333"/>
      <c r="HC326" s="333"/>
      <c r="HM326" s="333"/>
      <c r="HW326" s="333"/>
      <c r="IG326" s="333"/>
    </row>
    <row r="327" s="3" customFormat="true" x14ac:dyDescent="0.25">
      <c r="A327" s="333"/>
      <c r="K327" s="333"/>
      <c r="U327" s="333"/>
      <c r="AE327" s="333"/>
      <c r="AO327" s="333"/>
      <c r="AY327" s="333"/>
      <c r="BI327" s="333"/>
      <c r="BJ327" s="333"/>
      <c r="BK327" s="333"/>
      <c r="BL327" s="333"/>
      <c r="BM327" s="333"/>
      <c r="BN327" s="333"/>
      <c r="BO327" s="333"/>
      <c r="BP327" s="333"/>
      <c r="BS327" s="333"/>
      <c r="CC327" s="333"/>
      <c r="CM327" s="333"/>
      <c r="CW327" s="333"/>
      <c r="DG327" s="333"/>
      <c r="DQ327" s="333"/>
      <c r="EA327" s="333"/>
      <c r="EK327" s="333"/>
      <c r="EU327" s="333"/>
      <c r="FE327" s="333"/>
      <c r="FO327" s="333"/>
      <c r="FY327" s="333"/>
      <c r="GI327" s="333"/>
      <c r="GS327" s="333"/>
      <c r="HC327" s="333"/>
      <c r="HM327" s="333"/>
      <c r="HW327" s="333"/>
      <c r="IG327" s="333"/>
    </row>
    <row r="328" s="3" customFormat="true" x14ac:dyDescent="0.25">
      <c r="A328" s="333"/>
      <c r="K328" s="333"/>
      <c r="U328" s="333"/>
      <c r="AE328" s="333"/>
      <c r="AO328" s="333"/>
      <c r="AY328" s="333"/>
      <c r="BI328" s="333"/>
      <c r="BJ328" s="333"/>
      <c r="BK328" s="333"/>
      <c r="BL328" s="333"/>
      <c r="BM328" s="333"/>
      <c r="BN328" s="333"/>
      <c r="BO328" s="333"/>
      <c r="BP328" s="333"/>
      <c r="BS328" s="333"/>
      <c r="CC328" s="333"/>
      <c r="CM328" s="333"/>
      <c r="CW328" s="333"/>
      <c r="DG328" s="333"/>
      <c r="DQ328" s="333"/>
      <c r="EA328" s="333"/>
      <c r="EK328" s="333"/>
      <c r="EU328" s="333"/>
      <c r="FE328" s="333"/>
      <c r="FO328" s="333"/>
      <c r="FY328" s="333"/>
      <c r="GI328" s="333"/>
      <c r="GS328" s="333"/>
      <c r="HC328" s="333"/>
      <c r="HM328" s="333"/>
      <c r="HW328" s="333"/>
      <c r="IG328" s="333"/>
    </row>
    <row r="329" s="3" customFormat="true" x14ac:dyDescent="0.25">
      <c r="A329" s="333"/>
      <c r="K329" s="333"/>
      <c r="U329" s="333"/>
      <c r="AE329" s="333"/>
      <c r="AO329" s="333"/>
      <c r="AY329" s="333"/>
      <c r="BI329" s="333"/>
      <c r="BJ329" s="333"/>
      <c r="BK329" s="333"/>
      <c r="BL329" s="333"/>
      <c r="BM329" s="333"/>
      <c r="BN329" s="333"/>
      <c r="BO329" s="333"/>
      <c r="BP329" s="333"/>
      <c r="BS329" s="333"/>
      <c r="CC329" s="333"/>
      <c r="CM329" s="333"/>
      <c r="CW329" s="333"/>
      <c r="DG329" s="333"/>
      <c r="DQ329" s="333"/>
      <c r="EA329" s="333"/>
      <c r="EK329" s="333"/>
      <c r="EU329" s="333"/>
      <c r="FE329" s="333"/>
      <c r="FO329" s="333"/>
      <c r="FY329" s="333"/>
      <c r="GI329" s="333"/>
      <c r="GS329" s="333"/>
      <c r="HC329" s="333"/>
      <c r="HM329" s="333"/>
      <c r="HW329" s="333"/>
      <c r="IG329" s="333"/>
    </row>
    <row r="330" s="3" customFormat="true" x14ac:dyDescent="0.25">
      <c r="A330" s="333"/>
      <c r="K330" s="333"/>
      <c r="U330" s="333"/>
      <c r="AE330" s="333"/>
      <c r="AO330" s="333"/>
      <c r="AY330" s="333"/>
      <c r="BI330" s="333"/>
      <c r="BJ330" s="333"/>
      <c r="BK330" s="333"/>
      <c r="BL330" s="333"/>
      <c r="BM330" s="333"/>
      <c r="BN330" s="333"/>
      <c r="BO330" s="333"/>
      <c r="BP330" s="333"/>
      <c r="BS330" s="333"/>
      <c r="CC330" s="333"/>
      <c r="CM330" s="333"/>
      <c r="CW330" s="333"/>
      <c r="DG330" s="333"/>
      <c r="DQ330" s="333"/>
      <c r="EA330" s="333"/>
      <c r="EK330" s="333"/>
      <c r="EU330" s="333"/>
      <c r="FE330" s="333"/>
      <c r="FO330" s="333"/>
      <c r="FY330" s="333"/>
      <c r="GI330" s="333"/>
      <c r="GS330" s="333"/>
      <c r="HC330" s="333"/>
      <c r="HM330" s="333"/>
      <c r="HW330" s="333"/>
      <c r="IG330" s="333"/>
    </row>
    <row r="331" s="3" customFormat="true" x14ac:dyDescent="0.25">
      <c r="A331" s="333"/>
      <c r="K331" s="333"/>
      <c r="U331" s="333"/>
      <c r="AE331" s="333"/>
      <c r="AO331" s="333"/>
      <c r="AY331" s="333"/>
      <c r="BI331" s="333"/>
      <c r="BJ331" s="333"/>
      <c r="BK331" s="333"/>
      <c r="BL331" s="333"/>
      <c r="BM331" s="333"/>
      <c r="BN331" s="333"/>
      <c r="BO331" s="333"/>
      <c r="BP331" s="333"/>
      <c r="BS331" s="333"/>
      <c r="CC331" s="333"/>
      <c r="CM331" s="333"/>
      <c r="CW331" s="333"/>
      <c r="DG331" s="333"/>
      <c r="DQ331" s="333"/>
      <c r="EA331" s="333"/>
      <c r="EK331" s="333"/>
      <c r="EU331" s="333"/>
      <c r="FE331" s="333"/>
      <c r="FO331" s="333"/>
      <c r="FY331" s="333"/>
      <c r="GI331" s="333"/>
      <c r="GS331" s="333"/>
      <c r="HC331" s="333"/>
      <c r="HM331" s="333"/>
      <c r="HW331" s="333"/>
      <c r="IG331" s="333"/>
    </row>
    <row r="332" s="3" customFormat="true" x14ac:dyDescent="0.25">
      <c r="A332" s="333"/>
      <c r="K332" s="333"/>
      <c r="U332" s="333"/>
      <c r="AE332" s="333"/>
      <c r="AO332" s="333"/>
      <c r="AY332" s="333"/>
      <c r="BI332" s="333"/>
      <c r="BJ332" s="333"/>
      <c r="BK332" s="333"/>
      <c r="BL332" s="333"/>
      <c r="BM332" s="333"/>
      <c r="BN332" s="333"/>
      <c r="BO332" s="333"/>
      <c r="BP332" s="333"/>
      <c r="BS332" s="333"/>
      <c r="CC332" s="333"/>
      <c r="CM332" s="333"/>
      <c r="CW332" s="333"/>
      <c r="DG332" s="333"/>
      <c r="DQ332" s="333"/>
      <c r="EA332" s="333"/>
      <c r="EK332" s="333"/>
      <c r="EU332" s="333"/>
      <c r="FE332" s="333"/>
      <c r="FO332" s="333"/>
      <c r="FY332" s="333"/>
      <c r="GI332" s="333"/>
      <c r="GS332" s="333"/>
      <c r="HC332" s="333"/>
      <c r="HM332" s="333"/>
      <c r="HW332" s="333"/>
      <c r="IG332" s="333"/>
    </row>
    <row r="333" s="3" customFormat="true" x14ac:dyDescent="0.25">
      <c r="A333" s="333"/>
      <c r="K333" s="333"/>
      <c r="U333" s="333"/>
      <c r="AE333" s="333"/>
      <c r="AO333" s="333"/>
      <c r="AY333" s="333"/>
      <c r="BI333" s="333"/>
      <c r="BJ333" s="333"/>
      <c r="BK333" s="333"/>
      <c r="BL333" s="333"/>
      <c r="BM333" s="333"/>
      <c r="BN333" s="333"/>
      <c r="BO333" s="333"/>
      <c r="BP333" s="333"/>
      <c r="BS333" s="333"/>
      <c r="CC333" s="333"/>
      <c r="CM333" s="333"/>
      <c r="CW333" s="333"/>
      <c r="DG333" s="333"/>
      <c r="DQ333" s="333"/>
      <c r="EA333" s="333"/>
      <c r="EK333" s="333"/>
      <c r="EU333" s="333"/>
      <c r="FE333" s="333"/>
      <c r="FO333" s="333"/>
      <c r="FY333" s="333"/>
      <c r="GI333" s="333"/>
      <c r="GS333" s="333"/>
      <c r="HC333" s="333"/>
      <c r="HM333" s="333"/>
      <c r="HW333" s="333"/>
      <c r="IG333" s="333"/>
    </row>
    <row r="334" s="3" customFormat="true" x14ac:dyDescent="0.25">
      <c r="A334" s="333"/>
      <c r="K334" s="333"/>
      <c r="U334" s="333"/>
      <c r="AE334" s="333"/>
      <c r="AO334" s="333"/>
      <c r="AY334" s="333"/>
      <c r="BI334" s="333"/>
      <c r="BJ334" s="333"/>
      <c r="BK334" s="333"/>
      <c r="BL334" s="333"/>
      <c r="BM334" s="333"/>
      <c r="BN334" s="333"/>
      <c r="BO334" s="333"/>
      <c r="BP334" s="333"/>
      <c r="BS334" s="333"/>
      <c r="CC334" s="333"/>
      <c r="CM334" s="333"/>
      <c r="CW334" s="333"/>
      <c r="DG334" s="333"/>
      <c r="DQ334" s="333"/>
      <c r="EA334" s="333"/>
      <c r="EK334" s="333"/>
      <c r="EU334" s="333"/>
      <c r="FE334" s="333"/>
      <c r="FO334" s="333"/>
      <c r="FY334" s="333"/>
      <c r="GI334" s="333"/>
      <c r="GS334" s="333"/>
      <c r="HC334" s="333"/>
      <c r="HM334" s="333"/>
      <c r="HW334" s="333"/>
      <c r="IG334" s="333"/>
    </row>
    <row r="335" s="3" customFormat="true" x14ac:dyDescent="0.25">
      <c r="A335" s="333"/>
      <c r="K335" s="333"/>
      <c r="U335" s="333"/>
      <c r="AE335" s="333"/>
      <c r="AO335" s="333"/>
      <c r="AY335" s="333"/>
      <c r="BI335" s="333"/>
      <c r="BJ335" s="333"/>
      <c r="BK335" s="333"/>
      <c r="BL335" s="333"/>
      <c r="BM335" s="333"/>
      <c r="BN335" s="333"/>
      <c r="BO335" s="333"/>
      <c r="BP335" s="333"/>
      <c r="BS335" s="333"/>
      <c r="CC335" s="333"/>
      <c r="CM335" s="333"/>
      <c r="CW335" s="333"/>
      <c r="DG335" s="333"/>
      <c r="DQ335" s="333"/>
      <c r="EA335" s="333"/>
      <c r="EK335" s="333"/>
      <c r="EU335" s="333"/>
      <c r="FE335" s="333"/>
      <c r="FO335" s="333"/>
      <c r="FY335" s="333"/>
      <c r="GI335" s="333"/>
      <c r="GS335" s="333"/>
      <c r="HC335" s="333"/>
      <c r="HM335" s="333"/>
      <c r="HW335" s="333"/>
      <c r="IG335" s="333"/>
    </row>
    <row r="336" s="3" customFormat="true" x14ac:dyDescent="0.25">
      <c r="A336" s="333"/>
      <c r="K336" s="333"/>
      <c r="U336" s="333"/>
      <c r="AE336" s="333"/>
      <c r="AO336" s="333"/>
      <c r="AY336" s="333"/>
      <c r="BI336" s="333"/>
      <c r="BJ336" s="333"/>
      <c r="BK336" s="333"/>
      <c r="BL336" s="333"/>
      <c r="BM336" s="333"/>
      <c r="BN336" s="333"/>
      <c r="BO336" s="333"/>
      <c r="BP336" s="333"/>
      <c r="BS336" s="333"/>
      <c r="CC336" s="333"/>
      <c r="CM336" s="333"/>
      <c r="CW336" s="333"/>
      <c r="DG336" s="333"/>
      <c r="DQ336" s="333"/>
      <c r="EA336" s="333"/>
      <c r="EK336" s="333"/>
      <c r="EU336" s="333"/>
      <c r="FE336" s="333"/>
      <c r="FO336" s="333"/>
      <c r="FY336" s="333"/>
      <c r="GI336" s="333"/>
      <c r="GS336" s="333"/>
      <c r="HC336" s="333"/>
      <c r="HM336" s="333"/>
      <c r="HW336" s="333"/>
      <c r="IG336" s="333"/>
    </row>
    <row r="337" s="3" customFormat="true" x14ac:dyDescent="0.25">
      <c r="A337" s="333"/>
      <c r="K337" s="333"/>
      <c r="U337" s="333"/>
      <c r="AE337" s="333"/>
      <c r="AO337" s="333"/>
      <c r="AY337" s="333"/>
      <c r="BI337" s="333"/>
      <c r="BJ337" s="333"/>
      <c r="BK337" s="333"/>
      <c r="BL337" s="333"/>
      <c r="BM337" s="333"/>
      <c r="BN337" s="333"/>
      <c r="BO337" s="333"/>
      <c r="BP337" s="333"/>
      <c r="BS337" s="333"/>
      <c r="CC337" s="333"/>
      <c r="CM337" s="333"/>
      <c r="CW337" s="333"/>
      <c r="DG337" s="333"/>
      <c r="DQ337" s="333"/>
      <c r="EA337" s="333"/>
      <c r="EK337" s="333"/>
      <c r="EU337" s="333"/>
      <c r="FE337" s="333"/>
      <c r="FO337" s="333"/>
      <c r="FY337" s="333"/>
      <c r="GI337" s="333"/>
      <c r="GS337" s="333"/>
      <c r="HC337" s="333"/>
      <c r="HM337" s="333"/>
      <c r="HW337" s="333"/>
      <c r="IG337" s="333"/>
    </row>
    <row r="338" s="3" customFormat="true" x14ac:dyDescent="0.25">
      <c r="A338" s="333"/>
      <c r="K338" s="333"/>
      <c r="U338" s="333"/>
      <c r="AE338" s="333"/>
      <c r="AO338" s="333"/>
      <c r="AY338" s="333"/>
      <c r="BI338" s="333"/>
      <c r="BJ338" s="333"/>
      <c r="BK338" s="333"/>
      <c r="BL338" s="333"/>
      <c r="BM338" s="333"/>
      <c r="BN338" s="333"/>
      <c r="BO338" s="333"/>
      <c r="BP338" s="333"/>
      <c r="BS338" s="333"/>
      <c r="CC338" s="333"/>
      <c r="CM338" s="333"/>
      <c r="CW338" s="333"/>
      <c r="DG338" s="333"/>
      <c r="DQ338" s="333"/>
      <c r="EA338" s="333"/>
      <c r="EK338" s="333"/>
      <c r="EU338" s="333"/>
      <c r="FE338" s="333"/>
      <c r="FO338" s="333"/>
      <c r="FY338" s="333"/>
      <c r="GI338" s="333"/>
      <c r="GS338" s="333"/>
      <c r="HC338" s="333"/>
      <c r="HM338" s="333"/>
      <c r="HW338" s="333"/>
      <c r="IG338" s="333"/>
    </row>
    <row r="339" s="3" customFormat="true" x14ac:dyDescent="0.25">
      <c r="A339" s="333"/>
      <c r="K339" s="333"/>
      <c r="U339" s="333"/>
      <c r="AE339" s="333"/>
      <c r="AO339" s="333"/>
      <c r="AY339" s="333"/>
      <c r="BI339" s="333"/>
      <c r="BJ339" s="333"/>
      <c r="BK339" s="333"/>
      <c r="BL339" s="333"/>
      <c r="BM339" s="333"/>
      <c r="BN339" s="333"/>
      <c r="BO339" s="333"/>
      <c r="BP339" s="333"/>
      <c r="BS339" s="333"/>
      <c r="CC339" s="333"/>
      <c r="CM339" s="333"/>
      <c r="CW339" s="333"/>
      <c r="DG339" s="333"/>
      <c r="DQ339" s="333"/>
      <c r="EA339" s="333"/>
      <c r="EK339" s="333"/>
      <c r="EU339" s="333"/>
      <c r="FE339" s="333"/>
      <c r="FO339" s="333"/>
      <c r="FY339" s="333"/>
      <c r="GI339" s="333"/>
      <c r="GS339" s="333"/>
      <c r="HC339" s="333"/>
      <c r="HM339" s="333"/>
      <c r="HW339" s="333"/>
      <c r="IG339" s="333"/>
    </row>
    <row r="340" s="3" customFormat="true" x14ac:dyDescent="0.25">
      <c r="A340" s="333"/>
      <c r="K340" s="333"/>
      <c r="U340" s="333"/>
      <c r="AE340" s="333"/>
      <c r="AO340" s="333"/>
      <c r="AY340" s="333"/>
      <c r="BI340" s="333"/>
      <c r="BJ340" s="333"/>
      <c r="BK340" s="333"/>
      <c r="BL340" s="333"/>
      <c r="BM340" s="333"/>
      <c r="BN340" s="333"/>
      <c r="BO340" s="333"/>
      <c r="BP340" s="333"/>
      <c r="BS340" s="333"/>
      <c r="CC340" s="333"/>
      <c r="CM340" s="333"/>
      <c r="CW340" s="333"/>
      <c r="DG340" s="333"/>
      <c r="DQ340" s="333"/>
      <c r="EA340" s="333"/>
      <c r="EK340" s="333"/>
      <c r="EU340" s="333"/>
      <c r="FE340" s="333"/>
      <c r="FO340" s="333"/>
      <c r="FY340" s="333"/>
      <c r="GI340" s="333"/>
      <c r="GS340" s="333"/>
      <c r="HC340" s="333"/>
      <c r="HM340" s="333"/>
      <c r="HW340" s="333"/>
      <c r="IG340" s="333"/>
    </row>
    <row r="341" s="3" customFormat="true" x14ac:dyDescent="0.25">
      <c r="A341" s="333"/>
      <c r="K341" s="333"/>
      <c r="U341" s="333"/>
      <c r="AE341" s="333"/>
      <c r="AO341" s="333"/>
      <c r="AY341" s="333"/>
      <c r="BI341" s="333"/>
      <c r="BJ341" s="333"/>
      <c r="BK341" s="333"/>
      <c r="BL341" s="333"/>
      <c r="BM341" s="333"/>
      <c r="BN341" s="333"/>
      <c r="BO341" s="333"/>
      <c r="BP341" s="333"/>
      <c r="BS341" s="333"/>
      <c r="CC341" s="333"/>
      <c r="CM341" s="333"/>
      <c r="CW341" s="333"/>
      <c r="DG341" s="333"/>
      <c r="DQ341" s="333"/>
      <c r="EA341" s="333"/>
      <c r="EK341" s="333"/>
      <c r="EU341" s="333"/>
      <c r="FE341" s="333"/>
      <c r="FO341" s="333"/>
      <c r="FY341" s="333"/>
      <c r="GI341" s="333"/>
      <c r="GS341" s="333"/>
      <c r="HC341" s="333"/>
      <c r="HM341" s="333"/>
      <c r="HW341" s="333"/>
      <c r="IG341" s="333"/>
    </row>
    <row r="342" s="3" customFormat="true" x14ac:dyDescent="0.25">
      <c r="A342" s="333"/>
      <c r="K342" s="333"/>
      <c r="U342" s="333"/>
      <c r="AE342" s="333"/>
      <c r="AO342" s="333"/>
      <c r="AY342" s="333"/>
      <c r="BI342" s="333"/>
      <c r="BJ342" s="333"/>
      <c r="BK342" s="333"/>
      <c r="BL342" s="333"/>
      <c r="BM342" s="333"/>
      <c r="BN342" s="333"/>
      <c r="BO342" s="333"/>
      <c r="BP342" s="333"/>
      <c r="BS342" s="333"/>
      <c r="CC342" s="333"/>
      <c r="CM342" s="333"/>
      <c r="CW342" s="333"/>
      <c r="DG342" s="333"/>
      <c r="DQ342" s="333"/>
      <c r="EA342" s="333"/>
      <c r="EK342" s="333"/>
      <c r="EU342" s="333"/>
      <c r="FE342" s="333"/>
      <c r="FO342" s="333"/>
      <c r="FY342" s="333"/>
      <c r="GI342" s="333"/>
      <c r="GS342" s="333"/>
      <c r="HC342" s="333"/>
      <c r="HM342" s="333"/>
      <c r="HW342" s="333"/>
      <c r="IG342" s="333"/>
    </row>
    <row r="343" s="3" customFormat="true" x14ac:dyDescent="0.25">
      <c r="A343" s="333"/>
      <c r="K343" s="333"/>
      <c r="U343" s="333"/>
      <c r="AE343" s="333"/>
      <c r="AO343" s="333"/>
      <c r="AY343" s="333"/>
      <c r="BI343" s="333"/>
      <c r="BJ343" s="333"/>
      <c r="BK343" s="333"/>
      <c r="BL343" s="333"/>
      <c r="BM343" s="333"/>
      <c r="BN343" s="333"/>
      <c r="BO343" s="333"/>
      <c r="BP343" s="333"/>
      <c r="BS343" s="333"/>
      <c r="CC343" s="333"/>
      <c r="CM343" s="333"/>
      <c r="CW343" s="333"/>
      <c r="DG343" s="333"/>
      <c r="DQ343" s="333"/>
      <c r="EA343" s="333"/>
      <c r="EK343" s="333"/>
      <c r="EU343" s="333"/>
      <c r="FE343" s="333"/>
      <c r="FO343" s="333"/>
      <c r="FY343" s="333"/>
      <c r="GI343" s="333"/>
      <c r="GS343" s="333"/>
      <c r="HC343" s="333"/>
      <c r="HM343" s="333"/>
      <c r="HW343" s="333"/>
      <c r="IG343" s="333"/>
    </row>
    <row r="344" s="3" customFormat="true" x14ac:dyDescent="0.25">
      <c r="A344" s="333"/>
      <c r="K344" s="333"/>
      <c r="U344" s="333"/>
      <c r="AE344" s="333"/>
      <c r="AO344" s="333"/>
      <c r="AY344" s="333"/>
      <c r="BI344" s="333"/>
      <c r="BJ344" s="333"/>
      <c r="BK344" s="333"/>
      <c r="BL344" s="333"/>
      <c r="BM344" s="333"/>
      <c r="BN344" s="333"/>
      <c r="BO344" s="333"/>
      <c r="BP344" s="333"/>
      <c r="BS344" s="333"/>
      <c r="CC344" s="333"/>
      <c r="CM344" s="333"/>
      <c r="CW344" s="333"/>
      <c r="DG344" s="333"/>
      <c r="DQ344" s="333"/>
      <c r="EA344" s="333"/>
      <c r="EK344" s="333"/>
      <c r="EU344" s="333"/>
      <c r="FE344" s="333"/>
      <c r="FO344" s="333"/>
      <c r="FY344" s="333"/>
      <c r="GI344" s="333"/>
      <c r="GS344" s="333"/>
      <c r="HC344" s="333"/>
      <c r="HM344" s="333"/>
      <c r="HW344" s="333"/>
      <c r="IG344" s="333"/>
    </row>
    <row r="345" s="3" customFormat="true" x14ac:dyDescent="0.25">
      <c r="A345" s="333"/>
      <c r="K345" s="333"/>
      <c r="U345" s="333"/>
      <c r="AE345" s="333"/>
      <c r="AO345" s="333"/>
      <c r="AY345" s="333"/>
      <c r="BI345" s="333"/>
      <c r="BJ345" s="333"/>
      <c r="BK345" s="333"/>
      <c r="BL345" s="333"/>
      <c r="BM345" s="333"/>
      <c r="BN345" s="333"/>
      <c r="BO345" s="333"/>
      <c r="BP345" s="333"/>
      <c r="BS345" s="333"/>
      <c r="CC345" s="333"/>
      <c r="CM345" s="333"/>
      <c r="CW345" s="333"/>
      <c r="DG345" s="333"/>
      <c r="DQ345" s="333"/>
      <c r="EA345" s="333"/>
      <c r="EK345" s="333"/>
      <c r="EU345" s="333"/>
      <c r="FE345" s="333"/>
      <c r="FO345" s="333"/>
      <c r="FY345" s="333"/>
      <c r="GI345" s="333"/>
      <c r="GS345" s="333"/>
      <c r="HC345" s="333"/>
      <c r="HM345" s="333"/>
      <c r="HW345" s="333"/>
      <c r="IG345" s="333"/>
    </row>
    <row r="346" s="3" customFormat="true" x14ac:dyDescent="0.25">
      <c r="A346" s="333"/>
      <c r="K346" s="333"/>
      <c r="U346" s="333"/>
      <c r="AE346" s="333"/>
      <c r="AO346" s="333"/>
      <c r="AY346" s="333"/>
      <c r="BI346" s="333"/>
      <c r="BJ346" s="333"/>
      <c r="BK346" s="333"/>
      <c r="BL346" s="333"/>
      <c r="BM346" s="333"/>
      <c r="BN346" s="333"/>
      <c r="BO346" s="333"/>
      <c r="BP346" s="333"/>
      <c r="BS346" s="333"/>
      <c r="CC346" s="333"/>
      <c r="CM346" s="333"/>
      <c r="CW346" s="333"/>
      <c r="DG346" s="333"/>
      <c r="DQ346" s="333"/>
      <c r="EA346" s="333"/>
      <c r="EK346" s="333"/>
      <c r="EU346" s="333"/>
      <c r="FE346" s="333"/>
      <c r="FO346" s="333"/>
      <c r="FY346" s="333"/>
      <c r="GI346" s="333"/>
      <c r="GS346" s="333"/>
      <c r="HC346" s="333"/>
      <c r="HM346" s="333"/>
      <c r="HW346" s="333"/>
      <c r="IG346" s="333"/>
    </row>
    <row r="347" s="3" customFormat="true" x14ac:dyDescent="0.25">
      <c r="A347" s="333"/>
      <c r="K347" s="333"/>
      <c r="U347" s="333"/>
      <c r="AE347" s="333"/>
      <c r="AO347" s="333"/>
      <c r="AY347" s="333"/>
      <c r="BI347" s="333"/>
      <c r="BJ347" s="333"/>
      <c r="BK347" s="333"/>
      <c r="BL347" s="333"/>
      <c r="BM347" s="333"/>
      <c r="BN347" s="333"/>
      <c r="BO347" s="333"/>
      <c r="BP347" s="333"/>
      <c r="BS347" s="333"/>
      <c r="CC347" s="333"/>
      <c r="CM347" s="333"/>
      <c r="CW347" s="333"/>
      <c r="DG347" s="333"/>
      <c r="DQ347" s="333"/>
      <c r="EA347" s="333"/>
      <c r="EK347" s="333"/>
      <c r="EU347" s="333"/>
      <c r="FE347" s="333"/>
      <c r="FO347" s="333"/>
      <c r="FY347" s="333"/>
      <c r="GI347" s="333"/>
      <c r="GS347" s="333"/>
      <c r="HC347" s="333"/>
      <c r="HM347" s="333"/>
      <c r="HW347" s="333"/>
      <c r="IG347" s="333"/>
    </row>
    <row r="348" s="3" customFormat="true" x14ac:dyDescent="0.25">
      <c r="A348" s="333"/>
      <c r="K348" s="333"/>
      <c r="U348" s="333"/>
      <c r="AE348" s="333"/>
      <c r="AO348" s="333"/>
      <c r="AY348" s="333"/>
      <c r="BI348" s="333"/>
      <c r="BJ348" s="333"/>
      <c r="BK348" s="333"/>
      <c r="BL348" s="333"/>
      <c r="BM348" s="333"/>
      <c r="BN348" s="333"/>
      <c r="BO348" s="333"/>
      <c r="BP348" s="333"/>
      <c r="BS348" s="333"/>
      <c r="CC348" s="333"/>
      <c r="CM348" s="333"/>
      <c r="CW348" s="333"/>
      <c r="DG348" s="333"/>
      <c r="DQ348" s="333"/>
      <c r="EA348" s="333"/>
      <c r="EK348" s="333"/>
      <c r="EU348" s="333"/>
      <c r="FE348" s="333"/>
      <c r="FO348" s="333"/>
      <c r="FY348" s="333"/>
      <c r="GI348" s="333"/>
      <c r="GS348" s="333"/>
      <c r="HC348" s="333"/>
      <c r="HM348" s="333"/>
      <c r="HW348" s="333"/>
      <c r="IG348" s="333"/>
    </row>
    <row r="349" s="3" customFormat="true" x14ac:dyDescent="0.25">
      <c r="A349" s="333"/>
      <c r="K349" s="333"/>
      <c r="U349" s="333"/>
      <c r="AE349" s="333"/>
      <c r="AO349" s="333"/>
      <c r="AY349" s="333"/>
      <c r="BI349" s="333"/>
      <c r="BJ349" s="333"/>
      <c r="BK349" s="333"/>
      <c r="BL349" s="333"/>
      <c r="BM349" s="333"/>
      <c r="BN349" s="333"/>
      <c r="BO349" s="333"/>
      <c r="BP349" s="333"/>
      <c r="BS349" s="333"/>
      <c r="CC349" s="333"/>
      <c r="CM349" s="333"/>
      <c r="CW349" s="333"/>
      <c r="DG349" s="333"/>
      <c r="DQ349" s="333"/>
      <c r="EA349" s="333"/>
      <c r="EK349" s="333"/>
      <c r="EU349" s="333"/>
      <c r="FE349" s="333"/>
      <c r="FO349" s="333"/>
      <c r="FY349" s="333"/>
      <c r="GI349" s="333"/>
      <c r="GS349" s="333"/>
      <c r="HC349" s="333"/>
      <c r="HM349" s="333"/>
      <c r="HW349" s="333"/>
      <c r="IG349" s="333"/>
    </row>
    <row r="350" s="3" customFormat="true" x14ac:dyDescent="0.25">
      <c r="A350" s="333"/>
      <c r="K350" s="333"/>
      <c r="U350" s="333"/>
      <c r="AE350" s="333"/>
      <c r="AO350" s="333"/>
      <c r="AY350" s="333"/>
      <c r="BI350" s="333"/>
      <c r="BJ350" s="333"/>
      <c r="BK350" s="333"/>
      <c r="BL350" s="333"/>
      <c r="BM350" s="333"/>
      <c r="BN350" s="333"/>
      <c r="BO350" s="333"/>
      <c r="BP350" s="333"/>
      <c r="BS350" s="333"/>
      <c r="CC350" s="333"/>
      <c r="CM350" s="333"/>
      <c r="CW350" s="333"/>
      <c r="DG350" s="333"/>
      <c r="DQ350" s="333"/>
      <c r="EA350" s="333"/>
      <c r="EK350" s="333"/>
      <c r="EU350" s="333"/>
      <c r="FE350" s="333"/>
      <c r="FO350" s="333"/>
      <c r="FY350" s="333"/>
      <c r="GI350" s="333"/>
      <c r="GS350" s="333"/>
      <c r="HC350" s="333"/>
      <c r="HM350" s="333"/>
      <c r="HW350" s="333"/>
      <c r="IG350" s="333"/>
    </row>
    <row r="351" s="3" customFormat="true" x14ac:dyDescent="0.25">
      <c r="A351" s="333"/>
      <c r="K351" s="333"/>
      <c r="U351" s="333"/>
      <c r="AE351" s="333"/>
      <c r="AO351" s="333"/>
      <c r="AY351" s="333"/>
      <c r="BI351" s="333"/>
      <c r="BJ351" s="333"/>
      <c r="BK351" s="333"/>
      <c r="BL351" s="333"/>
      <c r="BM351" s="333"/>
      <c r="BN351" s="333"/>
      <c r="BO351" s="333"/>
      <c r="BP351" s="333"/>
      <c r="BS351" s="333"/>
      <c r="CC351" s="333"/>
      <c r="CM351" s="333"/>
      <c r="CW351" s="333"/>
      <c r="DG351" s="333"/>
      <c r="DQ351" s="333"/>
      <c r="EA351" s="333"/>
      <c r="EK351" s="333"/>
      <c r="EU351" s="333"/>
      <c r="FE351" s="333"/>
      <c r="FO351" s="333"/>
      <c r="FY351" s="333"/>
      <c r="GI351" s="333"/>
      <c r="GS351" s="333"/>
      <c r="HC351" s="333"/>
      <c r="HM351" s="333"/>
      <c r="HW351" s="333"/>
      <c r="IG351" s="333"/>
    </row>
    <row r="352" s="3" customFormat="true" x14ac:dyDescent="0.25">
      <c r="A352" s="333"/>
      <c r="K352" s="333"/>
      <c r="U352" s="333"/>
      <c r="AE352" s="333"/>
      <c r="AO352" s="333"/>
      <c r="AY352" s="333"/>
      <c r="BI352" s="333"/>
      <c r="BJ352" s="333"/>
      <c r="BK352" s="333"/>
      <c r="BL352" s="333"/>
      <c r="BM352" s="333"/>
      <c r="BN352" s="333"/>
      <c r="BO352" s="333"/>
      <c r="BP352" s="333"/>
      <c r="BS352" s="333"/>
      <c r="CC352" s="333"/>
      <c r="CM352" s="333"/>
      <c r="CW352" s="333"/>
      <c r="DG352" s="333"/>
      <c r="DQ352" s="333"/>
      <c r="EA352" s="333"/>
      <c r="EK352" s="333"/>
      <c r="EU352" s="333"/>
      <c r="FE352" s="333"/>
      <c r="FO352" s="333"/>
      <c r="FY352" s="333"/>
      <c r="GI352" s="333"/>
      <c r="GS352" s="333"/>
      <c r="HC352" s="333"/>
      <c r="HM352" s="333"/>
      <c r="HW352" s="333"/>
      <c r="IG352" s="333"/>
    </row>
    <row r="353" s="3" customFormat="true" x14ac:dyDescent="0.25">
      <c r="A353" s="333"/>
      <c r="K353" s="333"/>
      <c r="U353" s="333"/>
      <c r="AE353" s="333"/>
      <c r="AO353" s="333"/>
      <c r="AY353" s="333"/>
      <c r="BI353" s="333"/>
      <c r="BJ353" s="333"/>
      <c r="BK353" s="333"/>
      <c r="BL353" s="333"/>
      <c r="BM353" s="333"/>
      <c r="BN353" s="333"/>
      <c r="BO353" s="333"/>
      <c r="BP353" s="333"/>
      <c r="BS353" s="333"/>
      <c r="CC353" s="333"/>
      <c r="CM353" s="333"/>
      <c r="CW353" s="333"/>
      <c r="DG353" s="333"/>
      <c r="DQ353" s="333"/>
      <c r="EA353" s="333"/>
      <c r="EK353" s="333"/>
      <c r="EU353" s="333"/>
      <c r="FE353" s="333"/>
      <c r="FO353" s="333"/>
      <c r="FY353" s="333"/>
      <c r="GI353" s="333"/>
      <c r="GS353" s="333"/>
      <c r="HC353" s="333"/>
      <c r="HM353" s="333"/>
      <c r="HW353" s="333"/>
      <c r="IG353" s="333"/>
    </row>
    <row r="354" s="3" customFormat="true" x14ac:dyDescent="0.25">
      <c r="A354" s="333"/>
      <c r="K354" s="333"/>
      <c r="U354" s="333"/>
      <c r="AE354" s="333"/>
      <c r="AO354" s="333"/>
      <c r="AY354" s="333"/>
      <c r="BI354" s="333"/>
      <c r="BJ354" s="333"/>
      <c r="BK354" s="333"/>
      <c r="BL354" s="333"/>
      <c r="BM354" s="333"/>
      <c r="BN354" s="333"/>
      <c r="BO354" s="333"/>
      <c r="BP354" s="333"/>
      <c r="BS354" s="333"/>
      <c r="CC354" s="333"/>
      <c r="CM354" s="333"/>
      <c r="CW354" s="333"/>
      <c r="DG354" s="333"/>
      <c r="DQ354" s="333"/>
      <c r="EA354" s="333"/>
      <c r="EK354" s="333"/>
      <c r="EU354" s="333"/>
      <c r="FE354" s="333"/>
      <c r="FO354" s="333"/>
      <c r="FY354" s="333"/>
      <c r="GI354" s="333"/>
      <c r="GS354" s="333"/>
      <c r="HC354" s="333"/>
      <c r="HM354" s="333"/>
      <c r="HW354" s="333"/>
      <c r="IG354" s="333"/>
    </row>
    <row r="355" s="3" customFormat="true" x14ac:dyDescent="0.25">
      <c r="A355" s="333"/>
      <c r="K355" s="333"/>
      <c r="U355" s="333"/>
      <c r="AE355" s="333"/>
      <c r="AO355" s="333"/>
      <c r="AY355" s="333"/>
      <c r="BI355" s="333"/>
      <c r="BJ355" s="333"/>
      <c r="BK355" s="333"/>
      <c r="BL355" s="333"/>
      <c r="BM355" s="333"/>
      <c r="BN355" s="333"/>
      <c r="BO355" s="333"/>
      <c r="BP355" s="333"/>
      <c r="BS355" s="333"/>
      <c r="CC355" s="333"/>
      <c r="CM355" s="333"/>
      <c r="CW355" s="333"/>
      <c r="DG355" s="333"/>
      <c r="DQ355" s="333"/>
      <c r="EA355" s="333"/>
      <c r="EK355" s="333"/>
      <c r="EU355" s="333"/>
      <c r="FE355" s="333"/>
      <c r="FO355" s="333"/>
      <c r="FY355" s="333"/>
      <c r="GI355" s="333"/>
      <c r="GS355" s="333"/>
      <c r="HC355" s="333"/>
      <c r="HM355" s="333"/>
      <c r="HW355" s="333"/>
      <c r="IG355" s="333"/>
    </row>
    <row r="356" s="3" customFormat="true" x14ac:dyDescent="0.25">
      <c r="A356" s="333"/>
      <c r="K356" s="333"/>
      <c r="U356" s="333"/>
      <c r="AE356" s="333"/>
      <c r="AO356" s="333"/>
      <c r="AY356" s="333"/>
      <c r="BI356" s="333"/>
      <c r="BJ356" s="333"/>
      <c r="BK356" s="333"/>
      <c r="BL356" s="333"/>
      <c r="BM356" s="333"/>
      <c r="BN356" s="333"/>
      <c r="BO356" s="333"/>
      <c r="BP356" s="333"/>
      <c r="BS356" s="333"/>
      <c r="CC356" s="333"/>
      <c r="CM356" s="333"/>
      <c r="CW356" s="333"/>
      <c r="DG356" s="333"/>
      <c r="DQ356" s="333"/>
      <c r="EA356" s="333"/>
      <c r="EK356" s="333"/>
      <c r="EU356" s="333"/>
      <c r="FE356" s="333"/>
      <c r="FO356" s="333"/>
      <c r="FY356" s="333"/>
      <c r="GI356" s="333"/>
      <c r="GS356" s="333"/>
      <c r="HC356" s="333"/>
      <c r="HM356" s="333"/>
      <c r="HW356" s="333"/>
      <c r="IG356" s="333"/>
    </row>
    <row r="357" s="3" customFormat="true" x14ac:dyDescent="0.25">
      <c r="A357" s="333"/>
      <c r="K357" s="333"/>
      <c r="U357" s="333"/>
      <c r="AE357" s="333"/>
      <c r="AO357" s="333"/>
      <c r="AY357" s="333"/>
      <c r="BI357" s="333"/>
      <c r="BJ357" s="333"/>
      <c r="BK357" s="333"/>
      <c r="BL357" s="333"/>
      <c r="BM357" s="333"/>
      <c r="BN357" s="333"/>
      <c r="BO357" s="333"/>
      <c r="BP357" s="333"/>
      <c r="BS357" s="333"/>
      <c r="CC357" s="333"/>
      <c r="CM357" s="333"/>
      <c r="CW357" s="333"/>
      <c r="DG357" s="333"/>
      <c r="DQ357" s="333"/>
      <c r="EA357" s="333"/>
      <c r="EK357" s="333"/>
      <c r="EU357" s="333"/>
      <c r="FE357" s="333"/>
      <c r="FO357" s="333"/>
      <c r="FY357" s="333"/>
      <c r="GI357" s="333"/>
      <c r="GS357" s="333"/>
      <c r="HC357" s="333"/>
      <c r="HM357" s="333"/>
      <c r="HW357" s="333"/>
      <c r="IG357" s="333"/>
    </row>
    <row r="358" s="3" customFormat="true" x14ac:dyDescent="0.25">
      <c r="A358" s="333"/>
      <c r="K358" s="333"/>
      <c r="U358" s="333"/>
      <c r="AE358" s="333"/>
      <c r="AO358" s="333"/>
      <c r="AY358" s="333"/>
      <c r="BI358" s="333"/>
      <c r="BJ358" s="333"/>
      <c r="BK358" s="333"/>
      <c r="BL358" s="333"/>
      <c r="BM358" s="333"/>
      <c r="BN358" s="333"/>
      <c r="BO358" s="333"/>
      <c r="BP358" s="333"/>
      <c r="BS358" s="333"/>
      <c r="CC358" s="333"/>
      <c r="CM358" s="333"/>
      <c r="CW358" s="333"/>
      <c r="DG358" s="333"/>
      <c r="DQ358" s="333"/>
      <c r="EA358" s="333"/>
      <c r="EK358" s="333"/>
      <c r="EU358" s="333"/>
      <c r="FE358" s="333"/>
      <c r="FO358" s="333"/>
      <c r="FY358" s="333"/>
      <c r="GI358" s="333"/>
      <c r="GS358" s="333"/>
      <c r="HC358" s="333"/>
      <c r="HM358" s="333"/>
      <c r="HW358" s="333"/>
      <c r="IG358" s="333"/>
    </row>
    <row r="359" s="3" customFormat="true" x14ac:dyDescent="0.25">
      <c r="A359" s="333"/>
      <c r="K359" s="333"/>
      <c r="U359" s="333"/>
      <c r="AE359" s="333"/>
      <c r="AO359" s="333"/>
      <c r="AY359" s="333"/>
      <c r="BI359" s="333"/>
      <c r="BJ359" s="333"/>
      <c r="BK359" s="333"/>
      <c r="BL359" s="333"/>
      <c r="BM359" s="333"/>
      <c r="BN359" s="333"/>
      <c r="BO359" s="333"/>
      <c r="BP359" s="333"/>
      <c r="BS359" s="333"/>
      <c r="CC359" s="333"/>
      <c r="CM359" s="333"/>
      <c r="CW359" s="333"/>
      <c r="DG359" s="333"/>
      <c r="DQ359" s="333"/>
      <c r="EA359" s="333"/>
      <c r="EK359" s="333"/>
      <c r="EU359" s="333"/>
      <c r="FE359" s="333"/>
      <c r="FO359" s="333"/>
      <c r="FY359" s="333"/>
      <c r="GI359" s="333"/>
      <c r="GS359" s="333"/>
      <c r="HC359" s="333"/>
      <c r="HM359" s="333"/>
      <c r="HW359" s="333"/>
      <c r="IG359" s="333"/>
    </row>
    <row r="360" s="3" customFormat="true" x14ac:dyDescent="0.25">
      <c r="A360" s="333"/>
      <c r="K360" s="333"/>
      <c r="U360" s="333"/>
      <c r="AE360" s="333"/>
      <c r="AO360" s="333"/>
      <c r="AY360" s="333"/>
      <c r="BI360" s="333"/>
      <c r="BJ360" s="333"/>
      <c r="BK360" s="333"/>
      <c r="BL360" s="333"/>
      <c r="BM360" s="333"/>
      <c r="BN360" s="333"/>
      <c r="BO360" s="333"/>
      <c r="BP360" s="333"/>
      <c r="BS360" s="333"/>
      <c r="CC360" s="333"/>
      <c r="CM360" s="333"/>
      <c r="CW360" s="333"/>
      <c r="DG360" s="333"/>
      <c r="DQ360" s="333"/>
      <c r="EA360" s="333"/>
      <c r="EK360" s="333"/>
      <c r="EU360" s="333"/>
      <c r="FE360" s="333"/>
      <c r="FO360" s="333"/>
      <c r="FY360" s="333"/>
      <c r="GI360" s="333"/>
      <c r="GS360" s="333"/>
      <c r="HC360" s="333"/>
      <c r="HM360" s="333"/>
      <c r="HW360" s="333"/>
      <c r="IG360" s="333"/>
    </row>
    <row r="361" s="3" customFormat="true" x14ac:dyDescent="0.25">
      <c r="A361" s="333"/>
      <c r="K361" s="333"/>
      <c r="U361" s="333"/>
      <c r="AE361" s="333"/>
      <c r="AO361" s="333"/>
      <c r="AY361" s="333"/>
      <c r="BI361" s="333"/>
      <c r="BJ361" s="333"/>
      <c r="BK361" s="333"/>
      <c r="BL361" s="333"/>
      <c r="BM361" s="333"/>
      <c r="BN361" s="333"/>
      <c r="BO361" s="333"/>
      <c r="BP361" s="333"/>
      <c r="BS361" s="333"/>
      <c r="CC361" s="333"/>
      <c r="CM361" s="333"/>
      <c r="CW361" s="333"/>
      <c r="DG361" s="333"/>
      <c r="DQ361" s="333"/>
      <c r="EA361" s="333"/>
      <c r="EK361" s="333"/>
      <c r="EU361" s="333"/>
      <c r="FE361" s="333"/>
      <c r="FO361" s="333"/>
      <c r="FY361" s="333"/>
      <c r="GI361" s="333"/>
      <c r="GS361" s="333"/>
      <c r="HC361" s="333"/>
      <c r="HM361" s="333"/>
      <c r="HW361" s="333"/>
      <c r="IG361" s="333"/>
    </row>
    <row r="362" s="3" customFormat="true" x14ac:dyDescent="0.25">
      <c r="A362" s="333"/>
      <c r="K362" s="333"/>
      <c r="U362" s="333"/>
      <c r="AE362" s="333"/>
      <c r="AO362" s="333"/>
      <c r="AY362" s="333"/>
      <c r="BI362" s="333"/>
      <c r="BJ362" s="333"/>
      <c r="BK362" s="333"/>
      <c r="BL362" s="333"/>
      <c r="BM362" s="333"/>
      <c r="BN362" s="333"/>
      <c r="BO362" s="333"/>
      <c r="BP362" s="333"/>
      <c r="BS362" s="333"/>
      <c r="CC362" s="333"/>
      <c r="CM362" s="333"/>
      <c r="CW362" s="333"/>
      <c r="DG362" s="333"/>
      <c r="DQ362" s="333"/>
      <c r="EA362" s="333"/>
      <c r="EK362" s="333"/>
      <c r="EU362" s="333"/>
      <c r="FE362" s="333"/>
      <c r="FO362" s="333"/>
      <c r="FY362" s="333"/>
      <c r="GI362" s="333"/>
      <c r="GS362" s="333"/>
      <c r="HC362" s="333"/>
      <c r="HM362" s="333"/>
      <c r="HW362" s="333"/>
      <c r="IG362" s="333"/>
    </row>
    <row r="363" s="3" customFormat="true" x14ac:dyDescent="0.25">
      <c r="A363" s="333"/>
      <c r="K363" s="333"/>
      <c r="U363" s="333"/>
      <c r="AE363" s="333"/>
      <c r="AO363" s="333"/>
      <c r="AY363" s="333"/>
      <c r="BI363" s="333"/>
      <c r="BJ363" s="333"/>
      <c r="BK363" s="333"/>
      <c r="BL363" s="333"/>
      <c r="BM363" s="333"/>
      <c r="BN363" s="333"/>
      <c r="BO363" s="333"/>
      <c r="BP363" s="333"/>
      <c r="BS363" s="333"/>
      <c r="CC363" s="333"/>
      <c r="CM363" s="333"/>
      <c r="CW363" s="333"/>
      <c r="DG363" s="333"/>
      <c r="DQ363" s="333"/>
      <c r="EA363" s="333"/>
      <c r="EK363" s="333"/>
      <c r="EU363" s="333"/>
      <c r="FE363" s="333"/>
      <c r="FO363" s="333"/>
      <c r="FY363" s="333"/>
      <c r="GI363" s="333"/>
      <c r="GS363" s="333"/>
      <c r="HC363" s="333"/>
      <c r="HM363" s="333"/>
      <c r="HW363" s="333"/>
      <c r="IG363" s="333"/>
    </row>
    <row r="364" s="3" customFormat="true" x14ac:dyDescent="0.25">
      <c r="A364" s="333"/>
      <c r="K364" s="333"/>
      <c r="U364" s="333"/>
      <c r="AE364" s="333"/>
      <c r="AO364" s="333"/>
      <c r="AY364" s="333"/>
      <c r="BI364" s="333"/>
      <c r="BJ364" s="333"/>
      <c r="BK364" s="333"/>
      <c r="BL364" s="333"/>
      <c r="BM364" s="333"/>
      <c r="BN364" s="333"/>
      <c r="BO364" s="333"/>
      <c r="BP364" s="333"/>
      <c r="BS364" s="333"/>
      <c r="CC364" s="333"/>
      <c r="CM364" s="333"/>
      <c r="CW364" s="333"/>
      <c r="DG364" s="333"/>
      <c r="DQ364" s="333"/>
      <c r="EA364" s="333"/>
      <c r="EK364" s="333"/>
      <c r="EU364" s="333"/>
      <c r="FE364" s="333"/>
      <c r="FO364" s="333"/>
      <c r="FY364" s="333"/>
      <c r="GI364" s="333"/>
      <c r="GS364" s="333"/>
      <c r="HC364" s="333"/>
      <c r="HM364" s="333"/>
      <c r="HW364" s="333"/>
      <c r="IG364" s="333"/>
    </row>
    <row r="365" s="3" customFormat="true" x14ac:dyDescent="0.25">
      <c r="A365" s="333"/>
      <c r="K365" s="333"/>
      <c r="U365" s="333"/>
      <c r="AE365" s="333"/>
      <c r="AO365" s="333"/>
      <c r="AY365" s="333"/>
      <c r="BI365" s="333"/>
      <c r="BJ365" s="333"/>
      <c r="BK365" s="333"/>
      <c r="BL365" s="333"/>
      <c r="BM365" s="333"/>
      <c r="BN365" s="333"/>
      <c r="BO365" s="333"/>
      <c r="BP365" s="333"/>
      <c r="BS365" s="333"/>
      <c r="CC365" s="333"/>
      <c r="CM365" s="333"/>
      <c r="CW365" s="333"/>
      <c r="DG365" s="333"/>
      <c r="DQ365" s="333"/>
      <c r="EA365" s="333"/>
      <c r="EK365" s="333"/>
      <c r="EU365" s="333"/>
      <c r="FE365" s="333"/>
      <c r="FO365" s="333"/>
      <c r="FY365" s="333"/>
      <c r="GI365" s="333"/>
      <c r="GS365" s="333"/>
      <c r="HC365" s="333"/>
      <c r="HM365" s="333"/>
      <c r="HW365" s="333"/>
      <c r="IG365" s="333"/>
    </row>
    <row r="366" s="3" customFormat="true" x14ac:dyDescent="0.25">
      <c r="A366" s="333"/>
      <c r="K366" s="333"/>
      <c r="U366" s="333"/>
      <c r="AE366" s="333"/>
      <c r="AO366" s="333"/>
      <c r="AY366" s="333"/>
      <c r="BI366" s="333"/>
      <c r="BJ366" s="333"/>
      <c r="BK366" s="333"/>
      <c r="BL366" s="333"/>
      <c r="BM366" s="333"/>
      <c r="BN366" s="333"/>
      <c r="BO366" s="333"/>
      <c r="BP366" s="333"/>
      <c r="BS366" s="333"/>
      <c r="CC366" s="333"/>
      <c r="CM366" s="333"/>
      <c r="CW366" s="333"/>
      <c r="DG366" s="333"/>
      <c r="DQ366" s="333"/>
      <c r="EA366" s="333"/>
      <c r="EK366" s="333"/>
      <c r="EU366" s="333"/>
      <c r="FE366" s="333"/>
      <c r="FO366" s="333"/>
      <c r="FY366" s="333"/>
      <c r="GI366" s="333"/>
      <c r="GS366" s="333"/>
      <c r="HC366" s="333"/>
      <c r="HM366" s="333"/>
      <c r="HW366" s="333"/>
      <c r="IG366" s="333"/>
    </row>
    <row r="367" s="3" customFormat="true" x14ac:dyDescent="0.25">
      <c r="A367" s="333"/>
      <c r="K367" s="333"/>
      <c r="U367" s="333"/>
      <c r="AE367" s="333"/>
      <c r="AO367" s="333"/>
      <c r="AY367" s="333"/>
      <c r="BI367" s="333"/>
      <c r="BJ367" s="333"/>
      <c r="BK367" s="333"/>
      <c r="BL367" s="333"/>
      <c r="BM367" s="333"/>
      <c r="BN367" s="333"/>
      <c r="BO367" s="333"/>
      <c r="BP367" s="333"/>
      <c r="BS367" s="333"/>
      <c r="CC367" s="333"/>
      <c r="CM367" s="333"/>
      <c r="CW367" s="333"/>
      <c r="DG367" s="333"/>
      <c r="DQ367" s="333"/>
      <c r="EA367" s="333"/>
      <c r="EK367" s="333"/>
      <c r="EU367" s="333"/>
      <c r="FE367" s="333"/>
      <c r="FO367" s="333"/>
      <c r="FY367" s="333"/>
      <c r="GI367" s="333"/>
      <c r="GS367" s="333"/>
      <c r="HC367" s="333"/>
      <c r="HM367" s="333"/>
      <c r="HW367" s="333"/>
      <c r="IG367" s="333"/>
    </row>
    <row r="368" s="3" customFormat="true" x14ac:dyDescent="0.25">
      <c r="A368" s="333"/>
      <c r="K368" s="333"/>
      <c r="U368" s="333"/>
      <c r="AE368" s="333"/>
      <c r="AO368" s="333"/>
      <c r="AY368" s="333"/>
      <c r="BI368" s="333"/>
      <c r="BJ368" s="333"/>
      <c r="BK368" s="333"/>
      <c r="BL368" s="333"/>
      <c r="BM368" s="333"/>
      <c r="BN368" s="333"/>
      <c r="BO368" s="333"/>
      <c r="BP368" s="333"/>
      <c r="BS368" s="333"/>
      <c r="CC368" s="333"/>
      <c r="CM368" s="333"/>
      <c r="CW368" s="333"/>
      <c r="DG368" s="333"/>
      <c r="DQ368" s="333"/>
      <c r="EA368" s="333"/>
      <c r="EK368" s="333"/>
      <c r="EU368" s="333"/>
      <c r="FE368" s="333"/>
      <c r="FO368" s="333"/>
      <c r="FY368" s="333"/>
      <c r="GI368" s="333"/>
      <c r="GS368" s="333"/>
      <c r="HC368" s="333"/>
      <c r="HM368" s="333"/>
      <c r="HW368" s="333"/>
      <c r="IG368" s="333"/>
    </row>
    <row r="369" s="3" customFormat="true" x14ac:dyDescent="0.25">
      <c r="A369" s="333"/>
      <c r="K369" s="333"/>
      <c r="U369" s="333"/>
      <c r="AE369" s="333"/>
      <c r="AO369" s="333"/>
      <c r="AY369" s="333"/>
      <c r="BI369" s="333"/>
      <c r="BJ369" s="333"/>
      <c r="BK369" s="333"/>
      <c r="BL369" s="333"/>
      <c r="BM369" s="333"/>
      <c r="BN369" s="333"/>
      <c r="BO369" s="333"/>
      <c r="BP369" s="333"/>
      <c r="BS369" s="333"/>
      <c r="CC369" s="333"/>
      <c r="CM369" s="333"/>
      <c r="CW369" s="333"/>
      <c r="DG369" s="333"/>
      <c r="DQ369" s="333"/>
      <c r="EA369" s="333"/>
      <c r="EK369" s="333"/>
      <c r="EU369" s="333"/>
      <c r="FE369" s="333"/>
      <c r="FO369" s="333"/>
      <c r="FY369" s="333"/>
      <c r="GI369" s="333"/>
      <c r="GS369" s="333"/>
      <c r="HC369" s="333"/>
      <c r="HM369" s="333"/>
      <c r="HW369" s="333"/>
      <c r="IG369" s="333"/>
    </row>
    <row r="370" s="3" customFormat="true" x14ac:dyDescent="0.25">
      <c r="A370" s="333"/>
      <c r="K370" s="333"/>
      <c r="U370" s="333"/>
      <c r="AE370" s="333"/>
      <c r="AO370" s="333"/>
      <c r="AY370" s="333"/>
      <c r="BI370" s="333"/>
      <c r="BJ370" s="333"/>
      <c r="BK370" s="333"/>
      <c r="BL370" s="333"/>
      <c r="BM370" s="333"/>
      <c r="BN370" s="333"/>
      <c r="BO370" s="333"/>
      <c r="BP370" s="333"/>
      <c r="BS370" s="333"/>
      <c r="CC370" s="333"/>
      <c r="CM370" s="333"/>
      <c r="CW370" s="333"/>
      <c r="DG370" s="333"/>
      <c r="DQ370" s="333"/>
      <c r="EA370" s="333"/>
      <c r="EK370" s="333"/>
      <c r="EU370" s="333"/>
      <c r="FE370" s="333"/>
      <c r="FO370" s="333"/>
      <c r="FY370" s="333"/>
      <c r="GI370" s="333"/>
      <c r="GS370" s="333"/>
      <c r="HC370" s="333"/>
      <c r="HM370" s="333"/>
      <c r="HW370" s="333"/>
      <c r="IG370" s="333"/>
    </row>
    <row r="371" s="3" customFormat="true" x14ac:dyDescent="0.25">
      <c r="A371" s="333"/>
      <c r="K371" s="333"/>
      <c r="U371" s="333"/>
      <c r="AE371" s="333"/>
      <c r="AO371" s="333"/>
      <c r="AY371" s="333"/>
      <c r="BI371" s="333"/>
      <c r="BJ371" s="333"/>
      <c r="BK371" s="333"/>
      <c r="BL371" s="333"/>
      <c r="BM371" s="333"/>
      <c r="BN371" s="333"/>
      <c r="BO371" s="333"/>
      <c r="BP371" s="333"/>
      <c r="BS371" s="333"/>
      <c r="CC371" s="333"/>
      <c r="CM371" s="333"/>
      <c r="CW371" s="333"/>
      <c r="DG371" s="333"/>
      <c r="DQ371" s="333"/>
      <c r="EA371" s="333"/>
      <c r="EK371" s="333"/>
      <c r="EU371" s="333"/>
      <c r="FE371" s="333"/>
      <c r="FO371" s="333"/>
      <c r="FY371" s="333"/>
      <c r="GI371" s="333"/>
      <c r="GS371" s="333"/>
      <c r="HC371" s="333"/>
      <c r="HM371" s="333"/>
      <c r="HW371" s="333"/>
      <c r="IG371" s="333"/>
    </row>
    <row r="372" s="3" customFormat="true" x14ac:dyDescent="0.25">
      <c r="A372" s="333"/>
      <c r="K372" s="333"/>
      <c r="U372" s="333"/>
      <c r="AE372" s="333"/>
      <c r="AO372" s="333"/>
      <c r="AY372" s="333"/>
      <c r="BI372" s="333"/>
      <c r="BJ372" s="333"/>
      <c r="BK372" s="333"/>
      <c r="BL372" s="333"/>
      <c r="BM372" s="333"/>
      <c r="BN372" s="333"/>
      <c r="BO372" s="333"/>
      <c r="BP372" s="333"/>
      <c r="BS372" s="333"/>
      <c r="CC372" s="333"/>
      <c r="CM372" s="333"/>
      <c r="CW372" s="333"/>
      <c r="DG372" s="333"/>
      <c r="DQ372" s="333"/>
      <c r="EA372" s="333"/>
      <c r="EK372" s="333"/>
      <c r="EU372" s="333"/>
      <c r="FE372" s="333"/>
      <c r="FO372" s="333"/>
      <c r="FY372" s="333"/>
      <c r="GI372" s="333"/>
      <c r="GS372" s="333"/>
      <c r="HC372" s="333"/>
      <c r="HM372" s="333"/>
      <c r="HW372" s="333"/>
      <c r="IG372" s="333"/>
    </row>
    <row r="373" s="3" customFormat="true" x14ac:dyDescent="0.25">
      <c r="A373" s="333"/>
      <c r="K373" s="333"/>
      <c r="U373" s="333"/>
      <c r="AE373" s="333"/>
      <c r="AO373" s="333"/>
      <c r="AY373" s="333"/>
      <c r="BI373" s="333"/>
      <c r="BJ373" s="333"/>
      <c r="BK373" s="333"/>
      <c r="BL373" s="333"/>
      <c r="BM373" s="333"/>
      <c r="BN373" s="333"/>
      <c r="BO373" s="333"/>
      <c r="BP373" s="333"/>
      <c r="BS373" s="333"/>
      <c r="CC373" s="333"/>
      <c r="CM373" s="333"/>
      <c r="CW373" s="333"/>
      <c r="DG373" s="333"/>
      <c r="DQ373" s="333"/>
      <c r="EA373" s="333"/>
      <c r="EK373" s="333"/>
      <c r="EU373" s="333"/>
      <c r="FE373" s="333"/>
      <c r="FO373" s="333"/>
      <c r="FY373" s="333"/>
      <c r="GI373" s="333"/>
      <c r="GS373" s="333"/>
      <c r="HC373" s="333"/>
      <c r="HM373" s="333"/>
      <c r="HW373" s="333"/>
      <c r="IG373" s="333"/>
    </row>
    <row r="374" s="3" customFormat="true" x14ac:dyDescent="0.25">
      <c r="A374" s="333"/>
      <c r="K374" s="333"/>
      <c r="U374" s="333"/>
      <c r="AE374" s="333"/>
      <c r="AO374" s="333"/>
      <c r="AY374" s="333"/>
      <c r="BI374" s="333"/>
      <c r="BJ374" s="333"/>
      <c r="BK374" s="333"/>
      <c r="BL374" s="333"/>
      <c r="BM374" s="333"/>
      <c r="BN374" s="333"/>
      <c r="BO374" s="333"/>
      <c r="BP374" s="333"/>
      <c r="BS374" s="333"/>
      <c r="CC374" s="333"/>
      <c r="CM374" s="333"/>
      <c r="CW374" s="333"/>
      <c r="DG374" s="333"/>
      <c r="DQ374" s="333"/>
      <c r="EA374" s="333"/>
      <c r="EK374" s="333"/>
      <c r="EU374" s="333"/>
      <c r="FE374" s="333"/>
      <c r="FO374" s="333"/>
      <c r="FY374" s="333"/>
      <c r="GI374" s="333"/>
      <c r="GS374" s="333"/>
      <c r="HC374" s="333"/>
      <c r="HM374" s="333"/>
      <c r="HW374" s="333"/>
      <c r="IG374" s="333"/>
    </row>
    <row r="375" s="3" customFormat="true" x14ac:dyDescent="0.25">
      <c r="A375" s="333"/>
      <c r="K375" s="333"/>
      <c r="U375" s="333"/>
      <c r="AE375" s="333"/>
      <c r="AO375" s="333"/>
      <c r="AY375" s="333"/>
      <c r="BI375" s="333"/>
      <c r="BJ375" s="333"/>
      <c r="BK375" s="333"/>
      <c r="BL375" s="333"/>
      <c r="BM375" s="333"/>
      <c r="BN375" s="333"/>
      <c r="BO375" s="333"/>
      <c r="BP375" s="333"/>
      <c r="BS375" s="333"/>
      <c r="CC375" s="333"/>
      <c r="CM375" s="333"/>
      <c r="CW375" s="333"/>
      <c r="DG375" s="333"/>
      <c r="DQ375" s="333"/>
      <c r="EA375" s="333"/>
      <c r="EK375" s="333"/>
      <c r="EU375" s="333"/>
      <c r="FE375" s="333"/>
      <c r="FO375" s="333"/>
      <c r="FY375" s="333"/>
      <c r="GI375" s="333"/>
      <c r="GS375" s="333"/>
      <c r="HC375" s="333"/>
      <c r="HM375" s="333"/>
      <c r="HW375" s="333"/>
      <c r="IG375" s="333"/>
    </row>
    <row r="376" s="3" customFormat="true" x14ac:dyDescent="0.25">
      <c r="A376" s="333"/>
      <c r="K376" s="333"/>
      <c r="U376" s="333"/>
      <c r="AE376" s="333"/>
      <c r="AO376" s="333"/>
      <c r="AY376" s="333"/>
      <c r="BI376" s="333"/>
      <c r="BJ376" s="333"/>
      <c r="BK376" s="333"/>
      <c r="BL376" s="333"/>
      <c r="BM376" s="333"/>
      <c r="BN376" s="333"/>
      <c r="BO376" s="333"/>
      <c r="BP376" s="333"/>
      <c r="BS376" s="333"/>
      <c r="CC376" s="333"/>
      <c r="CM376" s="333"/>
      <c r="CW376" s="333"/>
      <c r="DG376" s="333"/>
      <c r="DQ376" s="333"/>
      <c r="EA376" s="333"/>
      <c r="EK376" s="333"/>
      <c r="EU376" s="333"/>
      <c r="FE376" s="333"/>
      <c r="FO376" s="333"/>
      <c r="FY376" s="333"/>
      <c r="GI376" s="333"/>
      <c r="GS376" s="333"/>
      <c r="HC376" s="333"/>
      <c r="HM376" s="333"/>
      <c r="HW376" s="333"/>
      <c r="IG376" s="333"/>
    </row>
    <row r="377" s="3" customFormat="true" x14ac:dyDescent="0.25">
      <c r="A377" s="333"/>
      <c r="K377" s="333"/>
      <c r="U377" s="333"/>
      <c r="AE377" s="333"/>
      <c r="AO377" s="333"/>
      <c r="AY377" s="333"/>
      <c r="BI377" s="333"/>
      <c r="BJ377" s="333"/>
      <c r="BK377" s="333"/>
      <c r="BL377" s="333"/>
      <c r="BM377" s="333"/>
      <c r="BN377" s="333"/>
      <c r="BO377" s="333"/>
      <c r="BP377" s="333"/>
      <c r="BS377" s="333"/>
      <c r="CC377" s="333"/>
      <c r="CM377" s="333"/>
      <c r="CW377" s="333"/>
      <c r="DG377" s="333"/>
      <c r="DQ377" s="333"/>
      <c r="EA377" s="333"/>
      <c r="EK377" s="333"/>
      <c r="EU377" s="333"/>
      <c r="FE377" s="333"/>
      <c r="FO377" s="333"/>
      <c r="FY377" s="333"/>
      <c r="GI377" s="333"/>
      <c r="GS377" s="333"/>
      <c r="HC377" s="333"/>
      <c r="HM377" s="333"/>
      <c r="HW377" s="333"/>
      <c r="IG377" s="333"/>
    </row>
    <row r="378" s="3" customFormat="true" x14ac:dyDescent="0.25">
      <c r="A378" s="333"/>
      <c r="K378" s="333"/>
      <c r="U378" s="333"/>
      <c r="AE378" s="333"/>
      <c r="AO378" s="333"/>
      <c r="AY378" s="333"/>
      <c r="BI378" s="333"/>
      <c r="BJ378" s="333"/>
      <c r="BK378" s="333"/>
      <c r="BL378" s="333"/>
      <c r="BM378" s="333"/>
      <c r="BN378" s="333"/>
      <c r="BO378" s="333"/>
      <c r="BP378" s="333"/>
      <c r="BS378" s="333"/>
      <c r="CC378" s="333"/>
      <c r="CM378" s="333"/>
      <c r="CW378" s="333"/>
      <c r="DG378" s="333"/>
      <c r="DQ378" s="333"/>
      <c r="EA378" s="333"/>
      <c r="EK378" s="333"/>
      <c r="EU378" s="333"/>
      <c r="FE378" s="333"/>
      <c r="FO378" s="333"/>
      <c r="FY378" s="333"/>
      <c r="GI378" s="333"/>
      <c r="GS378" s="333"/>
      <c r="HC378" s="333"/>
      <c r="HM378" s="333"/>
      <c r="HW378" s="333"/>
      <c r="IG378" s="333"/>
    </row>
    <row r="379" s="3" customFormat="true" x14ac:dyDescent="0.25">
      <c r="A379" s="333"/>
      <c r="K379" s="333"/>
      <c r="U379" s="333"/>
      <c r="AE379" s="333"/>
      <c r="AO379" s="333"/>
      <c r="AY379" s="333"/>
      <c r="BI379" s="333"/>
      <c r="BJ379" s="333"/>
      <c r="BK379" s="333"/>
      <c r="BL379" s="333"/>
      <c r="BM379" s="333"/>
      <c r="BN379" s="333"/>
      <c r="BO379" s="333"/>
      <c r="BP379" s="333"/>
      <c r="BS379" s="333"/>
      <c r="CC379" s="333"/>
      <c r="CM379" s="333"/>
      <c r="CW379" s="333"/>
      <c r="DG379" s="333"/>
      <c r="DQ379" s="333"/>
      <c r="EA379" s="333"/>
      <c r="EK379" s="333"/>
      <c r="EU379" s="333"/>
      <c r="FE379" s="333"/>
      <c r="FO379" s="333"/>
      <c r="FY379" s="333"/>
      <c r="GI379" s="333"/>
      <c r="GS379" s="333"/>
      <c r="HC379" s="333"/>
      <c r="HM379" s="333"/>
      <c r="HW379" s="333"/>
      <c r="IG379" s="333"/>
    </row>
    <row r="380" s="3" customFormat="true" x14ac:dyDescent="0.25">
      <c r="A380" s="333"/>
      <c r="K380" s="333"/>
      <c r="U380" s="333"/>
      <c r="AE380" s="333"/>
      <c r="AO380" s="333"/>
      <c r="AY380" s="333"/>
      <c r="BI380" s="333"/>
      <c r="BJ380" s="333"/>
      <c r="BK380" s="333"/>
      <c r="BL380" s="333"/>
      <c r="BM380" s="333"/>
      <c r="BN380" s="333"/>
      <c r="BO380" s="333"/>
      <c r="BP380" s="333"/>
      <c r="BS380" s="333"/>
      <c r="CC380" s="333"/>
      <c r="CM380" s="333"/>
      <c r="CW380" s="333"/>
      <c r="DG380" s="333"/>
      <c r="DQ380" s="333"/>
      <c r="EA380" s="333"/>
      <c r="EK380" s="333"/>
      <c r="EU380" s="333"/>
      <c r="FE380" s="333"/>
      <c r="FO380" s="333"/>
      <c r="FY380" s="333"/>
      <c r="GI380" s="333"/>
      <c r="GS380" s="333"/>
      <c r="HC380" s="333"/>
      <c r="HM380" s="333"/>
      <c r="HW380" s="333"/>
      <c r="IG380" s="333"/>
    </row>
    <row r="381" s="3" customFormat="true" x14ac:dyDescent="0.25">
      <c r="A381" s="333"/>
      <c r="K381" s="333"/>
      <c r="U381" s="333"/>
      <c r="AE381" s="333"/>
      <c r="AO381" s="333"/>
      <c r="AY381" s="333"/>
      <c r="BI381" s="333"/>
      <c r="BJ381" s="333"/>
      <c r="BK381" s="333"/>
      <c r="BL381" s="333"/>
      <c r="BM381" s="333"/>
      <c r="BN381" s="333"/>
      <c r="BO381" s="333"/>
      <c r="BP381" s="333"/>
      <c r="BS381" s="333"/>
      <c r="CC381" s="333"/>
      <c r="CM381" s="333"/>
      <c r="CW381" s="333"/>
      <c r="DG381" s="333"/>
      <c r="DQ381" s="333"/>
      <c r="EA381" s="333"/>
      <c r="EK381" s="333"/>
      <c r="EU381" s="333"/>
      <c r="FE381" s="333"/>
      <c r="FO381" s="333"/>
      <c r="FY381" s="333"/>
      <c r="GI381" s="333"/>
      <c r="GS381" s="333"/>
      <c r="HC381" s="333"/>
      <c r="HM381" s="333"/>
      <c r="HW381" s="333"/>
      <c r="IG381" s="333"/>
    </row>
    <row r="382" s="3" customFormat="true" x14ac:dyDescent="0.25">
      <c r="A382" s="333"/>
      <c r="K382" s="333"/>
      <c r="U382" s="333"/>
      <c r="AE382" s="333"/>
      <c r="AO382" s="333"/>
      <c r="AY382" s="333"/>
      <c r="BI382" s="333"/>
      <c r="BJ382" s="333"/>
      <c r="BK382" s="333"/>
      <c r="BL382" s="333"/>
      <c r="BM382" s="333"/>
      <c r="BN382" s="333"/>
      <c r="BO382" s="333"/>
      <c r="BP382" s="333"/>
      <c r="BS382" s="333"/>
      <c r="CC382" s="333"/>
      <c r="CM382" s="333"/>
      <c r="CW382" s="333"/>
      <c r="DG382" s="333"/>
      <c r="DQ382" s="333"/>
      <c r="EA382" s="333"/>
      <c r="EK382" s="333"/>
      <c r="EU382" s="333"/>
      <c r="FE382" s="333"/>
      <c r="FO382" s="333"/>
      <c r="FY382" s="333"/>
      <c r="GI382" s="333"/>
      <c r="GS382" s="333"/>
      <c r="HC382" s="333"/>
      <c r="HM382" s="333"/>
      <c r="HW382" s="333"/>
      <c r="IG382" s="333"/>
    </row>
    <row r="383" s="3" customFormat="true" x14ac:dyDescent="0.25">
      <c r="A383" s="333"/>
      <c r="K383" s="333"/>
      <c r="U383" s="333"/>
      <c r="AE383" s="333"/>
      <c r="AO383" s="333"/>
      <c r="AY383" s="333"/>
      <c r="BI383" s="333"/>
      <c r="BJ383" s="333"/>
      <c r="BK383" s="333"/>
      <c r="BL383" s="333"/>
      <c r="BM383" s="333"/>
      <c r="BN383" s="333"/>
      <c r="BO383" s="333"/>
      <c r="BP383" s="333"/>
      <c r="BS383" s="333"/>
      <c r="CC383" s="333"/>
      <c r="CM383" s="333"/>
      <c r="CW383" s="333"/>
      <c r="DG383" s="333"/>
      <c r="DQ383" s="333"/>
      <c r="EA383" s="333"/>
      <c r="EK383" s="333"/>
      <c r="EU383" s="333"/>
      <c r="FE383" s="333"/>
      <c r="FO383" s="333"/>
      <c r="FY383" s="333"/>
      <c r="GI383" s="333"/>
      <c r="GS383" s="333"/>
      <c r="HC383" s="333"/>
      <c r="HM383" s="333"/>
      <c r="HW383" s="333"/>
      <c r="IG383" s="333"/>
    </row>
    <row r="384" s="3" customFormat="true" x14ac:dyDescent="0.25">
      <c r="A384" s="333"/>
      <c r="K384" s="333"/>
      <c r="U384" s="333"/>
      <c r="AE384" s="333"/>
      <c r="AO384" s="333"/>
      <c r="AY384" s="333"/>
      <c r="BI384" s="333"/>
      <c r="BJ384" s="333"/>
      <c r="BK384" s="333"/>
      <c r="BL384" s="333"/>
      <c r="BM384" s="333"/>
      <c r="BN384" s="333"/>
      <c r="BO384" s="333"/>
      <c r="BP384" s="333"/>
      <c r="BS384" s="333"/>
      <c r="CC384" s="333"/>
      <c r="CM384" s="333"/>
      <c r="CW384" s="333"/>
      <c r="DG384" s="333"/>
      <c r="DQ384" s="333"/>
      <c r="EA384" s="333"/>
      <c r="EK384" s="333"/>
      <c r="EU384" s="333"/>
      <c r="FE384" s="333"/>
      <c r="FO384" s="333"/>
      <c r="FY384" s="333"/>
      <c r="GI384" s="333"/>
      <c r="GS384" s="333"/>
      <c r="HC384" s="333"/>
      <c r="HM384" s="333"/>
      <c r="HW384" s="333"/>
      <c r="IG384" s="333"/>
    </row>
    <row r="385" s="3" customFormat="true" x14ac:dyDescent="0.25">
      <c r="A385" s="333"/>
      <c r="K385" s="333"/>
      <c r="U385" s="333"/>
      <c r="AE385" s="333"/>
      <c r="AO385" s="333"/>
      <c r="AY385" s="333"/>
      <c r="BI385" s="333"/>
      <c r="BJ385" s="333"/>
      <c r="BK385" s="333"/>
      <c r="BL385" s="333"/>
      <c r="BM385" s="333"/>
      <c r="BN385" s="333"/>
      <c r="BO385" s="333"/>
      <c r="BP385" s="333"/>
      <c r="BS385" s="333"/>
      <c r="CC385" s="333"/>
      <c r="CM385" s="333"/>
      <c r="CW385" s="333"/>
      <c r="DG385" s="333"/>
      <c r="DQ385" s="333"/>
      <c r="EA385" s="333"/>
      <c r="EK385" s="333"/>
      <c r="EU385" s="333"/>
      <c r="FE385" s="333"/>
      <c r="FO385" s="333"/>
      <c r="FY385" s="333"/>
      <c r="GI385" s="333"/>
      <c r="GS385" s="333"/>
      <c r="HC385" s="333"/>
      <c r="HM385" s="333"/>
      <c r="HW385" s="333"/>
      <c r="IG385" s="333"/>
    </row>
    <row r="386" s="3" customFormat="true" x14ac:dyDescent="0.25">
      <c r="A386" s="333"/>
      <c r="K386" s="333"/>
      <c r="U386" s="333"/>
      <c r="AE386" s="333"/>
      <c r="AO386" s="333"/>
      <c r="AY386" s="333"/>
      <c r="BI386" s="333"/>
      <c r="BJ386" s="333"/>
      <c r="BK386" s="333"/>
      <c r="BL386" s="333"/>
      <c r="BM386" s="333"/>
      <c r="BN386" s="333"/>
      <c r="BO386" s="333"/>
      <c r="BP386" s="333"/>
      <c r="BS386" s="333"/>
      <c r="CC386" s="333"/>
      <c r="CM386" s="333"/>
      <c r="CW386" s="333"/>
      <c r="DG386" s="333"/>
      <c r="DQ386" s="333"/>
      <c r="EA386" s="333"/>
      <c r="EK386" s="333"/>
      <c r="EU386" s="333"/>
      <c r="FE386" s="333"/>
      <c r="FO386" s="333"/>
      <c r="FY386" s="333"/>
      <c r="GI386" s="333"/>
      <c r="GS386" s="333"/>
      <c r="HC386" s="333"/>
      <c r="HM386" s="333"/>
      <c r="HW386" s="333"/>
      <c r="IG386" s="333"/>
    </row>
    <row r="387" s="3" customFormat="true" x14ac:dyDescent="0.25">
      <c r="A387" s="333"/>
      <c r="K387" s="333"/>
      <c r="U387" s="333"/>
      <c r="AE387" s="333"/>
      <c r="AO387" s="333"/>
      <c r="AY387" s="333"/>
      <c r="BI387" s="333"/>
      <c r="BJ387" s="333"/>
      <c r="BK387" s="333"/>
      <c r="BL387" s="333"/>
      <c r="BM387" s="333"/>
      <c r="BN387" s="333"/>
      <c r="BO387" s="333"/>
      <c r="BP387" s="333"/>
      <c r="BS387" s="333"/>
      <c r="CC387" s="333"/>
      <c r="CM387" s="333"/>
      <c r="CW387" s="333"/>
      <c r="DG387" s="333"/>
      <c r="DQ387" s="333"/>
      <c r="EA387" s="333"/>
      <c r="EK387" s="333"/>
      <c r="EU387" s="333"/>
      <c r="FE387" s="333"/>
      <c r="FO387" s="333"/>
      <c r="FY387" s="333"/>
      <c r="GI387" s="333"/>
      <c r="GS387" s="333"/>
      <c r="HC387" s="333"/>
      <c r="HM387" s="333"/>
      <c r="HW387" s="333"/>
      <c r="IG387" s="333"/>
    </row>
    <row r="388" s="3" customFormat="true" x14ac:dyDescent="0.25">
      <c r="A388" s="333"/>
      <c r="K388" s="333"/>
      <c r="U388" s="333"/>
      <c r="AE388" s="333"/>
      <c r="AO388" s="333"/>
      <c r="AY388" s="333"/>
      <c r="BI388" s="333"/>
      <c r="BJ388" s="333"/>
      <c r="BK388" s="333"/>
      <c r="BL388" s="333"/>
      <c r="BM388" s="333"/>
      <c r="BN388" s="333"/>
      <c r="BO388" s="333"/>
      <c r="BP388" s="333"/>
      <c r="BS388" s="333"/>
      <c r="CC388" s="333"/>
      <c r="CM388" s="333"/>
      <c r="CW388" s="333"/>
      <c r="DG388" s="333"/>
      <c r="DQ388" s="333"/>
      <c r="EA388" s="333"/>
      <c r="EK388" s="333"/>
      <c r="EU388" s="333"/>
      <c r="FE388" s="333"/>
      <c r="FO388" s="333"/>
      <c r="FY388" s="333"/>
      <c r="GI388" s="333"/>
      <c r="GS388" s="333"/>
      <c r="HC388" s="333"/>
      <c r="HM388" s="333"/>
      <c r="HW388" s="333"/>
      <c r="IG388" s="333"/>
    </row>
    <row r="389" s="3" customFormat="true" x14ac:dyDescent="0.25">
      <c r="A389" s="333"/>
      <c r="K389" s="333"/>
      <c r="U389" s="333"/>
      <c r="AE389" s="333"/>
      <c r="AO389" s="333"/>
      <c r="AY389" s="333"/>
      <c r="BI389" s="333"/>
      <c r="BJ389" s="333"/>
      <c r="BK389" s="333"/>
      <c r="BL389" s="333"/>
      <c r="BM389" s="333"/>
      <c r="BN389" s="333"/>
      <c r="BO389" s="333"/>
      <c r="BP389" s="333"/>
      <c r="BS389" s="333"/>
      <c r="CC389" s="333"/>
      <c r="CM389" s="333"/>
      <c r="CW389" s="333"/>
      <c r="DG389" s="333"/>
      <c r="DQ389" s="333"/>
      <c r="EA389" s="333"/>
      <c r="EK389" s="333"/>
      <c r="EU389" s="333"/>
      <c r="FE389" s="333"/>
      <c r="FO389" s="333"/>
      <c r="FY389" s="333"/>
      <c r="GI389" s="333"/>
      <c r="GS389" s="333"/>
      <c r="HC389" s="333"/>
      <c r="HM389" s="333"/>
      <c r="HW389" s="333"/>
      <c r="IG389" s="333"/>
    </row>
    <row r="390" s="3" customFormat="true" x14ac:dyDescent="0.25">
      <c r="A390" s="333"/>
      <c r="K390" s="333"/>
      <c r="U390" s="333"/>
      <c r="AE390" s="333"/>
      <c r="AO390" s="333"/>
      <c r="AY390" s="333"/>
      <c r="BI390" s="333"/>
      <c r="BJ390" s="333"/>
      <c r="BK390" s="333"/>
      <c r="BL390" s="333"/>
      <c r="BM390" s="333"/>
      <c r="BN390" s="333"/>
      <c r="BO390" s="333"/>
      <c r="BP390" s="333"/>
      <c r="BS390" s="333"/>
      <c r="CC390" s="333"/>
      <c r="CM390" s="333"/>
      <c r="CW390" s="333"/>
      <c r="DG390" s="333"/>
      <c r="DQ390" s="333"/>
      <c r="EA390" s="333"/>
      <c r="EK390" s="333"/>
      <c r="EU390" s="333"/>
      <c r="FE390" s="333"/>
      <c r="FO390" s="333"/>
      <c r="FY390" s="333"/>
      <c r="GI390" s="333"/>
      <c r="GS390" s="333"/>
      <c r="HC390" s="333"/>
      <c r="HM390" s="333"/>
      <c r="HW390" s="333"/>
      <c r="IG390" s="333"/>
    </row>
    <row r="391" s="3" customFormat="true" x14ac:dyDescent="0.25">
      <c r="A391" s="333"/>
      <c r="K391" s="333"/>
      <c r="U391" s="333"/>
      <c r="AE391" s="333"/>
      <c r="AO391" s="333"/>
      <c r="AY391" s="333"/>
      <c r="BI391" s="333"/>
      <c r="BJ391" s="333"/>
      <c r="BK391" s="333"/>
      <c r="BL391" s="333"/>
      <c r="BM391" s="333"/>
      <c r="BN391" s="333"/>
      <c r="BO391" s="333"/>
      <c r="BP391" s="333"/>
      <c r="BS391" s="333"/>
      <c r="CC391" s="333"/>
      <c r="CM391" s="333"/>
      <c r="CW391" s="333"/>
      <c r="DG391" s="333"/>
      <c r="DQ391" s="333"/>
      <c r="EA391" s="333"/>
      <c r="EK391" s="333"/>
      <c r="EU391" s="333"/>
      <c r="FE391" s="333"/>
      <c r="FO391" s="333"/>
      <c r="FY391" s="333"/>
      <c r="GI391" s="333"/>
      <c r="GS391" s="333"/>
      <c r="HC391" s="333"/>
      <c r="HM391" s="333"/>
      <c r="HW391" s="333"/>
      <c r="IG391" s="333"/>
    </row>
    <row r="392" s="3" customFormat="true" x14ac:dyDescent="0.25">
      <c r="A392" s="333"/>
      <c r="K392" s="333"/>
      <c r="U392" s="333"/>
      <c r="AE392" s="333"/>
      <c r="AO392" s="333"/>
      <c r="AY392" s="333"/>
      <c r="BI392" s="333"/>
      <c r="BJ392" s="333"/>
      <c r="BK392" s="333"/>
      <c r="BL392" s="333"/>
      <c r="BM392" s="333"/>
      <c r="BN392" s="333"/>
      <c r="BO392" s="333"/>
      <c r="BP392" s="333"/>
      <c r="BS392" s="333"/>
      <c r="CC392" s="333"/>
      <c r="CM392" s="333"/>
      <c r="CW392" s="333"/>
      <c r="DG392" s="333"/>
      <c r="DQ392" s="333"/>
      <c r="EA392" s="333"/>
      <c r="EK392" s="333"/>
      <c r="EU392" s="333"/>
      <c r="FE392" s="333"/>
      <c r="FO392" s="333"/>
      <c r="FY392" s="333"/>
      <c r="GI392" s="333"/>
      <c r="GS392" s="333"/>
      <c r="HC392" s="333"/>
      <c r="HM392" s="333"/>
      <c r="HW392" s="333"/>
      <c r="IG392" s="333"/>
    </row>
    <row r="393" s="3" customFormat="true" x14ac:dyDescent="0.25">
      <c r="A393" s="333"/>
      <c r="K393" s="333"/>
      <c r="U393" s="333"/>
      <c r="AE393" s="333"/>
      <c r="AO393" s="333"/>
      <c r="AY393" s="333"/>
      <c r="BI393" s="333"/>
      <c r="BJ393" s="333"/>
      <c r="BK393" s="333"/>
      <c r="BL393" s="333"/>
      <c r="BM393" s="333"/>
      <c r="BN393" s="333"/>
      <c r="BO393" s="333"/>
      <c r="BP393" s="333"/>
      <c r="BS393" s="333"/>
      <c r="CC393" s="333"/>
      <c r="CM393" s="333"/>
      <c r="CW393" s="333"/>
      <c r="DG393" s="333"/>
      <c r="DQ393" s="333"/>
      <c r="EA393" s="333"/>
      <c r="EK393" s="333"/>
      <c r="EU393" s="333"/>
      <c r="FE393" s="333"/>
      <c r="FO393" s="333"/>
      <c r="FY393" s="333"/>
      <c r="GI393" s="333"/>
      <c r="GS393" s="333"/>
      <c r="HC393" s="333"/>
      <c r="HM393" s="333"/>
      <c r="HW393" s="333"/>
      <c r="IG393" s="333"/>
    </row>
    <row r="394" s="3" customFormat="true" x14ac:dyDescent="0.25">
      <c r="A394" s="333"/>
      <c r="K394" s="333"/>
      <c r="U394" s="333"/>
      <c r="AE394" s="333"/>
      <c r="AO394" s="333"/>
      <c r="AY394" s="333"/>
      <c r="BI394" s="333"/>
      <c r="BJ394" s="333"/>
      <c r="BK394" s="333"/>
      <c r="BL394" s="333"/>
      <c r="BM394" s="333"/>
      <c r="BN394" s="333"/>
      <c r="BO394" s="333"/>
      <c r="BP394" s="333"/>
      <c r="BS394" s="333"/>
      <c r="CC394" s="333"/>
      <c r="CM394" s="333"/>
      <c r="CW394" s="333"/>
      <c r="DG394" s="333"/>
      <c r="DQ394" s="333"/>
      <c r="EA394" s="333"/>
      <c r="EK394" s="333"/>
      <c r="EU394" s="333"/>
      <c r="FE394" s="333"/>
      <c r="FO394" s="333"/>
      <c r="FY394" s="333"/>
      <c r="GI394" s="333"/>
      <c r="GS394" s="333"/>
      <c r="HC394" s="333"/>
      <c r="HM394" s="333"/>
      <c r="HW394" s="333"/>
      <c r="IG394" s="333"/>
    </row>
    <row r="395" s="3" customFormat="true" x14ac:dyDescent="0.25">
      <c r="A395" s="333"/>
      <c r="K395" s="333"/>
      <c r="U395" s="333"/>
      <c r="AE395" s="333"/>
      <c r="AO395" s="333"/>
      <c r="AY395" s="333"/>
      <c r="BI395" s="333"/>
      <c r="BJ395" s="333"/>
      <c r="BK395" s="333"/>
      <c r="BL395" s="333"/>
      <c r="BM395" s="333"/>
      <c r="BN395" s="333"/>
      <c r="BO395" s="333"/>
      <c r="BP395" s="333"/>
      <c r="BS395" s="333"/>
      <c r="CC395" s="333"/>
      <c r="CM395" s="333"/>
      <c r="CW395" s="333"/>
      <c r="DG395" s="333"/>
      <c r="DQ395" s="333"/>
      <c r="EA395" s="333"/>
      <c r="EK395" s="333"/>
      <c r="EU395" s="333"/>
      <c r="FE395" s="333"/>
      <c r="FO395" s="333"/>
      <c r="FY395" s="333"/>
      <c r="GI395" s="333"/>
      <c r="GS395" s="333"/>
      <c r="HC395" s="333"/>
      <c r="HM395" s="333"/>
      <c r="HW395" s="333"/>
      <c r="IG395" s="333"/>
    </row>
    <row r="396" s="3" customFormat="true" x14ac:dyDescent="0.25">
      <c r="A396" s="333"/>
      <c r="K396" s="333"/>
      <c r="U396" s="333"/>
      <c r="AE396" s="333"/>
      <c r="AO396" s="333"/>
      <c r="AY396" s="333"/>
      <c r="BI396" s="333"/>
      <c r="BJ396" s="333"/>
      <c r="BK396" s="333"/>
      <c r="BL396" s="333"/>
      <c r="BM396" s="333"/>
      <c r="BN396" s="333"/>
      <c r="BO396" s="333"/>
      <c r="BP396" s="333"/>
      <c r="BS396" s="333"/>
      <c r="CC396" s="333"/>
      <c r="CM396" s="333"/>
      <c r="CW396" s="333"/>
      <c r="DG396" s="333"/>
      <c r="DQ396" s="333"/>
      <c r="EA396" s="333"/>
      <c r="EK396" s="333"/>
      <c r="EU396" s="333"/>
      <c r="FE396" s="333"/>
      <c r="FO396" s="333"/>
      <c r="FY396" s="333"/>
      <c r="GI396" s="333"/>
      <c r="GS396" s="333"/>
      <c r="HC396" s="333"/>
      <c r="HM396" s="333"/>
      <c r="HW396" s="333"/>
      <c r="IG396" s="333"/>
    </row>
    <row r="397" s="3" customFormat="true" x14ac:dyDescent="0.25">
      <c r="A397" s="333"/>
      <c r="K397" s="333"/>
      <c r="U397" s="333"/>
      <c r="AE397" s="333"/>
      <c r="AO397" s="333"/>
      <c r="AY397" s="333"/>
      <c r="BI397" s="333"/>
      <c r="BJ397" s="333"/>
      <c r="BK397" s="333"/>
      <c r="BL397" s="333"/>
      <c r="BM397" s="333"/>
      <c r="BN397" s="333"/>
      <c r="BO397" s="333"/>
      <c r="BP397" s="333"/>
      <c r="BS397" s="333"/>
      <c r="CC397" s="333"/>
      <c r="CM397" s="333"/>
      <c r="CW397" s="333"/>
      <c r="DG397" s="333"/>
      <c r="DQ397" s="333"/>
      <c r="EA397" s="333"/>
      <c r="EK397" s="333"/>
      <c r="EU397" s="333"/>
      <c r="FE397" s="333"/>
      <c r="FO397" s="333"/>
      <c r="FY397" s="333"/>
      <c r="GI397" s="333"/>
      <c r="GS397" s="333"/>
      <c r="HC397" s="333"/>
      <c r="HM397" s="333"/>
      <c r="HW397" s="333"/>
      <c r="IG397" s="333"/>
    </row>
    <row r="398" s="3" customFormat="true" x14ac:dyDescent="0.25">
      <c r="A398" s="333"/>
      <c r="K398" s="333"/>
      <c r="U398" s="333"/>
      <c r="AE398" s="333"/>
      <c r="AO398" s="333"/>
      <c r="AY398" s="333"/>
      <c r="BI398" s="333"/>
      <c r="BJ398" s="333"/>
      <c r="BK398" s="333"/>
      <c r="BL398" s="333"/>
      <c r="BM398" s="333"/>
      <c r="BN398" s="333"/>
      <c r="BO398" s="333"/>
      <c r="BP398" s="333"/>
      <c r="BS398" s="333"/>
      <c r="CC398" s="333"/>
      <c r="CM398" s="333"/>
      <c r="CW398" s="333"/>
      <c r="DG398" s="333"/>
      <c r="DQ398" s="333"/>
      <c r="EA398" s="333"/>
      <c r="EK398" s="333"/>
      <c r="EU398" s="333"/>
      <c r="FE398" s="333"/>
      <c r="FO398" s="333"/>
      <c r="FY398" s="333"/>
      <c r="GI398" s="333"/>
      <c r="GS398" s="333"/>
      <c r="HC398" s="333"/>
      <c r="HM398" s="333"/>
      <c r="HW398" s="333"/>
      <c r="IG398" s="333"/>
    </row>
    <row r="399" s="3" customFormat="true" x14ac:dyDescent="0.25">
      <c r="A399" s="333"/>
      <c r="K399" s="333"/>
      <c r="U399" s="333"/>
      <c r="AE399" s="333"/>
      <c r="AO399" s="333"/>
      <c r="AY399" s="333"/>
      <c r="BI399" s="333"/>
      <c r="BJ399" s="333"/>
      <c r="BK399" s="333"/>
      <c r="BL399" s="333"/>
      <c r="BM399" s="333"/>
      <c r="BN399" s="333"/>
      <c r="BO399" s="333"/>
      <c r="BP399" s="333"/>
      <c r="BS399" s="333"/>
      <c r="CC399" s="333"/>
      <c r="CM399" s="333"/>
      <c r="CW399" s="333"/>
      <c r="DG399" s="333"/>
      <c r="DQ399" s="333"/>
      <c r="EA399" s="333"/>
      <c r="EK399" s="333"/>
      <c r="EU399" s="333"/>
      <c r="FE399" s="333"/>
      <c r="FO399" s="333"/>
      <c r="FY399" s="333"/>
      <c r="GI399" s="333"/>
      <c r="GS399" s="333"/>
      <c r="HC399" s="333"/>
      <c r="HM399" s="333"/>
      <c r="HW399" s="333"/>
      <c r="IG399" s="333"/>
    </row>
    <row r="400" s="3" customFormat="true" x14ac:dyDescent="0.25">
      <c r="A400" s="333"/>
      <c r="K400" s="333"/>
      <c r="U400" s="333"/>
      <c r="AE400" s="333"/>
      <c r="AO400" s="333"/>
      <c r="AY400" s="333"/>
      <c r="BI400" s="333"/>
      <c r="BJ400" s="333"/>
      <c r="BK400" s="333"/>
      <c r="BL400" s="333"/>
      <c r="BM400" s="333"/>
      <c r="BN400" s="333"/>
      <c r="BO400" s="333"/>
      <c r="BP400" s="333"/>
      <c r="BS400" s="333"/>
      <c r="CC400" s="333"/>
      <c r="CM400" s="333"/>
      <c r="CW400" s="333"/>
      <c r="DG400" s="333"/>
      <c r="DQ400" s="333"/>
      <c r="EA400" s="333"/>
      <c r="EK400" s="333"/>
      <c r="EU400" s="333"/>
      <c r="FE400" s="333"/>
      <c r="FO400" s="333"/>
      <c r="FY400" s="333"/>
      <c r="GI400" s="333"/>
      <c r="GS400" s="333"/>
      <c r="HC400" s="333"/>
      <c r="HM400" s="333"/>
      <c r="HW400" s="333"/>
      <c r="IG400" s="333"/>
    </row>
    <row r="401" s="3" customFormat="true" x14ac:dyDescent="0.25">
      <c r="A401" s="333"/>
      <c r="K401" s="333"/>
      <c r="U401" s="333"/>
      <c r="AE401" s="333"/>
      <c r="AO401" s="333"/>
      <c r="AY401" s="333"/>
      <c r="BI401" s="333"/>
      <c r="BJ401" s="333"/>
      <c r="BK401" s="333"/>
      <c r="BL401" s="333"/>
      <c r="BM401" s="333"/>
      <c r="BN401" s="333"/>
      <c r="BO401" s="333"/>
      <c r="BP401" s="333"/>
      <c r="BS401" s="333"/>
      <c r="CC401" s="333"/>
      <c r="CM401" s="333"/>
      <c r="CW401" s="333"/>
      <c r="DG401" s="333"/>
      <c r="DQ401" s="333"/>
      <c r="EA401" s="333"/>
      <c r="EK401" s="333"/>
      <c r="EU401" s="333"/>
      <c r="FE401" s="333"/>
      <c r="FO401" s="333"/>
      <c r="FY401" s="333"/>
      <c r="GI401" s="333"/>
      <c r="GS401" s="333"/>
      <c r="HC401" s="333"/>
      <c r="HM401" s="333"/>
      <c r="HW401" s="333"/>
      <c r="IG401" s="333"/>
    </row>
    <row r="402" s="3" customFormat="true" x14ac:dyDescent="0.25">
      <c r="A402" s="333"/>
      <c r="K402" s="333"/>
      <c r="U402" s="333"/>
      <c r="AE402" s="333"/>
      <c r="AO402" s="333"/>
      <c r="AY402" s="333"/>
      <c r="BI402" s="333"/>
      <c r="BJ402" s="333"/>
      <c r="BK402" s="333"/>
      <c r="BL402" s="333"/>
      <c r="BM402" s="333"/>
      <c r="BN402" s="333"/>
      <c r="BO402" s="333"/>
      <c r="BP402" s="333"/>
      <c r="BS402" s="333"/>
      <c r="CC402" s="333"/>
      <c r="CM402" s="333"/>
      <c r="CW402" s="333"/>
      <c r="DG402" s="333"/>
      <c r="DQ402" s="333"/>
      <c r="EA402" s="333"/>
      <c r="EK402" s="333"/>
      <c r="EU402" s="333"/>
      <c r="FE402" s="333"/>
      <c r="FO402" s="333"/>
      <c r="FY402" s="333"/>
      <c r="GI402" s="333"/>
      <c r="GS402" s="333"/>
      <c r="HC402" s="333"/>
      <c r="HM402" s="333"/>
      <c r="HW402" s="333"/>
      <c r="IG402" s="333"/>
    </row>
    <row r="403" s="3" customFormat="true" x14ac:dyDescent="0.25">
      <c r="A403" s="333"/>
      <c r="K403" s="333"/>
      <c r="U403" s="333"/>
      <c r="AE403" s="333"/>
      <c r="AO403" s="333"/>
      <c r="AY403" s="333"/>
      <c r="BI403" s="333"/>
      <c r="BJ403" s="333"/>
      <c r="BK403" s="333"/>
      <c r="BL403" s="333"/>
      <c r="BM403" s="333"/>
      <c r="BN403" s="333"/>
      <c r="BO403" s="333"/>
      <c r="BP403" s="333"/>
      <c r="BS403" s="333"/>
      <c r="CC403" s="333"/>
      <c r="CM403" s="333"/>
      <c r="CW403" s="333"/>
      <c r="DG403" s="333"/>
      <c r="DQ403" s="333"/>
      <c r="EA403" s="333"/>
      <c r="EK403" s="333"/>
      <c r="EU403" s="333"/>
      <c r="FE403" s="333"/>
      <c r="FO403" s="333"/>
      <c r="FY403" s="333"/>
      <c r="GI403" s="333"/>
      <c r="GS403" s="333"/>
      <c r="HC403" s="333"/>
      <c r="HM403" s="333"/>
      <c r="HW403" s="333"/>
      <c r="IG403" s="333"/>
    </row>
    <row r="404" s="3" customFormat="true" x14ac:dyDescent="0.25">
      <c r="A404" s="333"/>
      <c r="K404" s="333"/>
      <c r="U404" s="333"/>
      <c r="AE404" s="333"/>
      <c r="AO404" s="333"/>
      <c r="AY404" s="333"/>
      <c r="BI404" s="333"/>
      <c r="BJ404" s="333"/>
      <c r="BK404" s="333"/>
      <c r="BL404" s="333"/>
      <c r="BM404" s="333"/>
      <c r="BN404" s="333"/>
      <c r="BO404" s="333"/>
      <c r="BP404" s="333"/>
      <c r="BS404" s="333"/>
      <c r="CC404" s="333"/>
      <c r="CM404" s="333"/>
      <c r="CW404" s="333"/>
      <c r="DG404" s="333"/>
      <c r="DQ404" s="333"/>
      <c r="EA404" s="333"/>
      <c r="EK404" s="333"/>
      <c r="EU404" s="333"/>
      <c r="FE404" s="333"/>
      <c r="FO404" s="333"/>
      <c r="FY404" s="333"/>
      <c r="GI404" s="333"/>
      <c r="GS404" s="333"/>
      <c r="HC404" s="333"/>
      <c r="HM404" s="333"/>
      <c r="HW404" s="333"/>
      <c r="IG404" s="333"/>
    </row>
    <row r="405" s="3" customFormat="true" x14ac:dyDescent="0.25">
      <c r="A405" s="333"/>
      <c r="K405" s="333"/>
      <c r="U405" s="333"/>
      <c r="AE405" s="333"/>
      <c r="AO405" s="333"/>
      <c r="AY405" s="333"/>
      <c r="BI405" s="333"/>
      <c r="BJ405" s="333"/>
      <c r="BK405" s="333"/>
      <c r="BL405" s="333"/>
      <c r="BM405" s="333"/>
      <c r="BN405" s="333"/>
      <c r="BO405" s="333"/>
      <c r="BP405" s="333"/>
      <c r="BS405" s="333"/>
      <c r="CC405" s="333"/>
      <c r="CM405" s="333"/>
      <c r="CW405" s="333"/>
      <c r="DG405" s="333"/>
      <c r="DQ405" s="333"/>
      <c r="EA405" s="333"/>
      <c r="EK405" s="333"/>
      <c r="EU405" s="333"/>
      <c r="FE405" s="333"/>
      <c r="FO405" s="333"/>
      <c r="FY405" s="333"/>
      <c r="GI405" s="333"/>
      <c r="GS405" s="333"/>
      <c r="HC405" s="333"/>
      <c r="HM405" s="333"/>
      <c r="HW405" s="333"/>
      <c r="IG405" s="333"/>
    </row>
    <row r="406" s="3" customFormat="true" x14ac:dyDescent="0.25">
      <c r="A406" s="333"/>
      <c r="K406" s="333"/>
      <c r="U406" s="333"/>
      <c r="AE406" s="333"/>
      <c r="AO406" s="333"/>
      <c r="AY406" s="333"/>
      <c r="BI406" s="333"/>
      <c r="BJ406" s="333"/>
      <c r="BK406" s="333"/>
      <c r="BL406" s="333"/>
      <c r="BM406" s="333"/>
      <c r="BN406" s="333"/>
      <c r="BO406" s="333"/>
      <c r="BP406" s="333"/>
      <c r="BS406" s="333"/>
      <c r="CC406" s="333"/>
      <c r="CM406" s="333"/>
      <c r="CW406" s="333"/>
      <c r="DG406" s="333"/>
      <c r="DQ406" s="333"/>
      <c r="EA406" s="333"/>
      <c r="EK406" s="333"/>
      <c r="EU406" s="333"/>
      <c r="FE406" s="333"/>
      <c r="FO406" s="333"/>
      <c r="FY406" s="333"/>
      <c r="GI406" s="333"/>
      <c r="GS406" s="333"/>
      <c r="HC406" s="333"/>
      <c r="HM406" s="333"/>
      <c r="HW406" s="333"/>
      <c r="IG406" s="333"/>
    </row>
    <row r="407" s="3" customFormat="true" x14ac:dyDescent="0.25">
      <c r="A407" s="333"/>
      <c r="K407" s="333"/>
      <c r="U407" s="333"/>
      <c r="AE407" s="333"/>
      <c r="AO407" s="333"/>
      <c r="AY407" s="333"/>
      <c r="BI407" s="333"/>
      <c r="BJ407" s="333"/>
      <c r="BK407" s="333"/>
      <c r="BL407" s="333"/>
      <c r="BM407" s="333"/>
      <c r="BN407" s="333"/>
      <c r="BO407" s="333"/>
      <c r="BP407" s="333"/>
      <c r="BS407" s="333"/>
      <c r="CC407" s="333"/>
      <c r="CM407" s="333"/>
      <c r="CW407" s="333"/>
      <c r="DG407" s="333"/>
      <c r="DQ407" s="333"/>
      <c r="EA407" s="333"/>
      <c r="EK407" s="333"/>
      <c r="EU407" s="333"/>
      <c r="FE407" s="333"/>
      <c r="FO407" s="333"/>
      <c r="FY407" s="333"/>
      <c r="GI407" s="333"/>
      <c r="GS407" s="333"/>
      <c r="HC407" s="333"/>
      <c r="HM407" s="333"/>
      <c r="HW407" s="333"/>
      <c r="IG407" s="333"/>
    </row>
    <row r="408" s="3" customFormat="true" x14ac:dyDescent="0.25">
      <c r="A408" s="333"/>
      <c r="K408" s="333"/>
      <c r="U408" s="333"/>
      <c r="AE408" s="333"/>
      <c r="AO408" s="333"/>
      <c r="AY408" s="333"/>
      <c r="BI408" s="333"/>
      <c r="BJ408" s="333"/>
      <c r="BK408" s="333"/>
      <c r="BL408" s="333"/>
      <c r="BM408" s="333"/>
      <c r="BN408" s="333"/>
      <c r="BO408" s="333"/>
      <c r="BP408" s="333"/>
      <c r="BS408" s="333"/>
      <c r="CC408" s="333"/>
      <c r="CM408" s="333"/>
      <c r="CW408" s="333"/>
      <c r="DG408" s="333"/>
      <c r="DQ408" s="333"/>
      <c r="EA408" s="333"/>
      <c r="EK408" s="333"/>
      <c r="EU408" s="333"/>
      <c r="FE408" s="333"/>
      <c r="FO408" s="333"/>
      <c r="FY408" s="333"/>
      <c r="GI408" s="333"/>
      <c r="GS408" s="333"/>
      <c r="HC408" s="333"/>
      <c r="HM408" s="333"/>
      <c r="HW408" s="333"/>
      <c r="IG408" s="333"/>
    </row>
    <row r="409" s="3" customFormat="true" x14ac:dyDescent="0.25">
      <c r="A409" s="333"/>
      <c r="K409" s="333"/>
      <c r="U409" s="333"/>
      <c r="AE409" s="333"/>
      <c r="AO409" s="333"/>
      <c r="AY409" s="333"/>
      <c r="BI409" s="333"/>
      <c r="BJ409" s="333"/>
      <c r="BK409" s="333"/>
      <c r="BL409" s="333"/>
      <c r="BM409" s="333"/>
      <c r="BN409" s="333"/>
      <c r="BO409" s="333"/>
      <c r="BP409" s="333"/>
      <c r="BS409" s="333"/>
      <c r="CC409" s="333"/>
      <c r="CM409" s="333"/>
      <c r="CW409" s="333"/>
      <c r="DG409" s="333"/>
      <c r="DQ409" s="333"/>
      <c r="EA409" s="333"/>
      <c r="EK409" s="333"/>
      <c r="EU409" s="333"/>
      <c r="FE409" s="333"/>
      <c r="FO409" s="333"/>
      <c r="FY409" s="333"/>
      <c r="GI409" s="333"/>
      <c r="GS409" s="333"/>
      <c r="HC409" s="333"/>
      <c r="HM409" s="333"/>
      <c r="HW409" s="333"/>
      <c r="IG409" s="333"/>
    </row>
    <row r="410" s="3" customFormat="true" x14ac:dyDescent="0.25">
      <c r="A410" s="333"/>
      <c r="K410" s="333"/>
      <c r="U410" s="333"/>
      <c r="AE410" s="333"/>
      <c r="AO410" s="333"/>
      <c r="AY410" s="333"/>
      <c r="BI410" s="333"/>
      <c r="BJ410" s="333"/>
      <c r="BK410" s="333"/>
      <c r="BL410" s="333"/>
      <c r="BM410" s="333"/>
      <c r="BN410" s="333"/>
      <c r="BO410" s="333"/>
      <c r="BP410" s="333"/>
      <c r="BS410" s="333"/>
      <c r="CC410" s="333"/>
      <c r="CM410" s="333"/>
      <c r="CW410" s="333"/>
      <c r="DG410" s="333"/>
      <c r="DQ410" s="333"/>
      <c r="EA410" s="333"/>
      <c r="EK410" s="333"/>
      <c r="EU410" s="333"/>
      <c r="FE410" s="333"/>
      <c r="FO410" s="333"/>
      <c r="FY410" s="333"/>
      <c r="GI410" s="333"/>
      <c r="GS410" s="333"/>
      <c r="HC410" s="333"/>
      <c r="HM410" s="333"/>
      <c r="HW410" s="333"/>
      <c r="IG410" s="333"/>
    </row>
    <row r="411" s="3" customFormat="true" x14ac:dyDescent="0.25">
      <c r="A411" s="333"/>
      <c r="K411" s="333"/>
      <c r="U411" s="333"/>
      <c r="AE411" s="333"/>
      <c r="AO411" s="333"/>
      <c r="AY411" s="333"/>
      <c r="BI411" s="333"/>
      <c r="BJ411" s="333"/>
      <c r="BK411" s="333"/>
      <c r="BL411" s="333"/>
      <c r="BM411" s="333"/>
      <c r="BN411" s="333"/>
      <c r="BO411" s="333"/>
      <c r="BP411" s="333"/>
      <c r="BS411" s="333"/>
      <c r="CC411" s="333"/>
      <c r="CM411" s="333"/>
      <c r="CW411" s="333"/>
      <c r="DG411" s="333"/>
      <c r="DQ411" s="333"/>
      <c r="EA411" s="333"/>
      <c r="EK411" s="333"/>
      <c r="EU411" s="333"/>
      <c r="FE411" s="333"/>
      <c r="FO411" s="333"/>
      <c r="FY411" s="333"/>
      <c r="GI411" s="333"/>
      <c r="GS411" s="333"/>
      <c r="HC411" s="333"/>
      <c r="HM411" s="333"/>
      <c r="HW411" s="333"/>
      <c r="IG411" s="333"/>
    </row>
    <row r="412" s="3" customFormat="true" x14ac:dyDescent="0.25">
      <c r="A412" s="333"/>
      <c r="K412" s="333"/>
      <c r="U412" s="333"/>
      <c r="AE412" s="333"/>
      <c r="AO412" s="333"/>
      <c r="AY412" s="333"/>
      <c r="BI412" s="333"/>
      <c r="BJ412" s="333"/>
      <c r="BK412" s="333"/>
      <c r="BL412" s="333"/>
      <c r="BM412" s="333"/>
      <c r="BN412" s="333"/>
      <c r="BO412" s="333"/>
      <c r="BP412" s="333"/>
      <c r="BS412" s="333"/>
      <c r="CC412" s="333"/>
      <c r="CM412" s="333"/>
      <c r="CW412" s="333"/>
      <c r="DG412" s="333"/>
      <c r="DQ412" s="333"/>
      <c r="EA412" s="333"/>
      <c r="EK412" s="333"/>
      <c r="EU412" s="333"/>
      <c r="FE412" s="333"/>
      <c r="FO412" s="333"/>
      <c r="FY412" s="333"/>
      <c r="GI412" s="333"/>
      <c r="GS412" s="333"/>
      <c r="HC412" s="333"/>
      <c r="HM412" s="333"/>
      <c r="HW412" s="333"/>
      <c r="IG412" s="333"/>
    </row>
    <row r="413" s="3" customFormat="true" x14ac:dyDescent="0.25">
      <c r="A413" s="333"/>
      <c r="K413" s="333"/>
      <c r="U413" s="333"/>
      <c r="AE413" s="333"/>
      <c r="AO413" s="333"/>
      <c r="AY413" s="333"/>
      <c r="BI413" s="333"/>
      <c r="BJ413" s="333"/>
      <c r="BK413" s="333"/>
      <c r="BL413" s="333"/>
      <c r="BM413" s="333"/>
      <c r="BN413" s="333"/>
      <c r="BO413" s="333"/>
      <c r="BP413" s="333"/>
      <c r="BS413" s="333"/>
      <c r="CC413" s="333"/>
      <c r="CM413" s="333"/>
      <c r="CW413" s="333"/>
      <c r="DG413" s="333"/>
      <c r="DQ413" s="333"/>
      <c r="EA413" s="333"/>
      <c r="EK413" s="333"/>
      <c r="EU413" s="333"/>
      <c r="FE413" s="333"/>
      <c r="FO413" s="333"/>
      <c r="FY413" s="333"/>
      <c r="GI413" s="333"/>
      <c r="GS413" s="333"/>
      <c r="HC413" s="333"/>
      <c r="HM413" s="333"/>
      <c r="HW413" s="333"/>
      <c r="IG413" s="333"/>
    </row>
    <row r="414" s="3" customFormat="true" x14ac:dyDescent="0.25">
      <c r="A414" s="333"/>
      <c r="K414" s="333"/>
      <c r="U414" s="333"/>
      <c r="AE414" s="333"/>
      <c r="AO414" s="333"/>
      <c r="AY414" s="333"/>
      <c r="BI414" s="333"/>
      <c r="BJ414" s="333"/>
      <c r="BK414" s="333"/>
      <c r="BL414" s="333"/>
      <c r="BM414" s="333"/>
      <c r="BN414" s="333"/>
      <c r="BO414" s="333"/>
      <c r="BP414" s="333"/>
      <c r="BS414" s="333"/>
      <c r="CC414" s="333"/>
      <c r="CM414" s="333"/>
      <c r="CW414" s="333"/>
      <c r="DG414" s="333"/>
      <c r="DQ414" s="333"/>
      <c r="EA414" s="333"/>
      <c r="EK414" s="333"/>
      <c r="EU414" s="333"/>
      <c r="FE414" s="333"/>
      <c r="FO414" s="333"/>
      <c r="FY414" s="333"/>
      <c r="GI414" s="333"/>
      <c r="GS414" s="333"/>
      <c r="HC414" s="333"/>
      <c r="HM414" s="333"/>
      <c r="HW414" s="333"/>
      <c r="IG414" s="333"/>
    </row>
    <row r="415" s="3" customFormat="true" x14ac:dyDescent="0.25">
      <c r="A415" s="333"/>
      <c r="K415" s="333"/>
      <c r="U415" s="333"/>
      <c r="AE415" s="333"/>
      <c r="AO415" s="333"/>
      <c r="AY415" s="333"/>
      <c r="BI415" s="333"/>
      <c r="BJ415" s="333"/>
      <c r="BK415" s="333"/>
      <c r="BL415" s="333"/>
      <c r="BM415" s="333"/>
      <c r="BN415" s="333"/>
      <c r="BO415" s="333"/>
      <c r="BP415" s="333"/>
      <c r="BS415" s="333"/>
      <c r="CC415" s="333"/>
      <c r="CM415" s="333"/>
      <c r="CW415" s="333"/>
      <c r="DG415" s="333"/>
      <c r="DQ415" s="333"/>
      <c r="EA415" s="333"/>
      <c r="EK415" s="333"/>
      <c r="EU415" s="333"/>
      <c r="FE415" s="333"/>
      <c r="FO415" s="333"/>
      <c r="FY415" s="333"/>
      <c r="GI415" s="333"/>
      <c r="GS415" s="333"/>
      <c r="HC415" s="333"/>
      <c r="HM415" s="333"/>
      <c r="HW415" s="333"/>
      <c r="IG415" s="333"/>
    </row>
    <row r="416" s="3" customFormat="true" x14ac:dyDescent="0.25">
      <c r="A416" s="333"/>
      <c r="K416" s="333"/>
      <c r="U416" s="333"/>
      <c r="AE416" s="333"/>
      <c r="AO416" s="333"/>
      <c r="AY416" s="333"/>
      <c r="BI416" s="333"/>
      <c r="BJ416" s="333"/>
      <c r="BK416" s="333"/>
      <c r="BL416" s="333"/>
      <c r="BM416" s="333"/>
      <c r="BN416" s="333"/>
      <c r="BO416" s="333"/>
      <c r="BP416" s="333"/>
      <c r="BS416" s="333"/>
      <c r="CC416" s="333"/>
      <c r="CM416" s="333"/>
      <c r="CW416" s="333"/>
      <c r="DG416" s="333"/>
      <c r="DQ416" s="333"/>
      <c r="EA416" s="333"/>
      <c r="EK416" s="333"/>
      <c r="EU416" s="333"/>
      <c r="FE416" s="333"/>
      <c r="FO416" s="333"/>
      <c r="FY416" s="333"/>
      <c r="GI416" s="333"/>
      <c r="GS416" s="333"/>
      <c r="HC416" s="333"/>
      <c r="HM416" s="333"/>
      <c r="HW416" s="333"/>
      <c r="IG416" s="333"/>
    </row>
    <row r="417" s="3" customFormat="true" x14ac:dyDescent="0.25">
      <c r="A417" s="333"/>
      <c r="K417" s="333"/>
      <c r="U417" s="333"/>
      <c r="AE417" s="333"/>
      <c r="AO417" s="333"/>
      <c r="AY417" s="333"/>
      <c r="BI417" s="333"/>
      <c r="BJ417" s="333"/>
      <c r="BK417" s="333"/>
      <c r="BL417" s="333"/>
      <c r="BM417" s="333"/>
      <c r="BN417" s="333"/>
      <c r="BO417" s="333"/>
      <c r="BP417" s="333"/>
      <c r="BS417" s="333"/>
      <c r="CC417" s="333"/>
      <c r="CM417" s="333"/>
      <c r="CW417" s="333"/>
      <c r="DG417" s="333"/>
      <c r="DQ417" s="333"/>
      <c r="EA417" s="333"/>
      <c r="EK417" s="333"/>
      <c r="EU417" s="333"/>
      <c r="FE417" s="333"/>
      <c r="FO417" s="333"/>
      <c r="FY417" s="333"/>
      <c r="GI417" s="333"/>
      <c r="GS417" s="333"/>
      <c r="HC417" s="333"/>
      <c r="HM417" s="333"/>
      <c r="HW417" s="333"/>
      <c r="IG417" s="333"/>
    </row>
    <row r="418" s="3" customFormat="true" x14ac:dyDescent="0.25">
      <c r="A418" s="333"/>
      <c r="K418" s="333"/>
      <c r="U418" s="333"/>
      <c r="AE418" s="333"/>
      <c r="AO418" s="333"/>
      <c r="AY418" s="333"/>
      <c r="BI418" s="333"/>
      <c r="BJ418" s="333"/>
      <c r="BK418" s="333"/>
      <c r="BL418" s="333"/>
      <c r="BM418" s="333"/>
      <c r="BN418" s="333"/>
      <c r="BO418" s="333"/>
      <c r="BP418" s="333"/>
      <c r="BS418" s="333"/>
      <c r="CC418" s="333"/>
      <c r="CM418" s="333"/>
      <c r="CW418" s="333"/>
      <c r="DG418" s="333"/>
      <c r="DQ418" s="333"/>
      <c r="EA418" s="333"/>
      <c r="EK418" s="333"/>
      <c r="EU418" s="333"/>
      <c r="FE418" s="333"/>
      <c r="FO418" s="333"/>
      <c r="FY418" s="333"/>
      <c r="GI418" s="333"/>
      <c r="GS418" s="333"/>
      <c r="HC418" s="333"/>
      <c r="HM418" s="333"/>
      <c r="HW418" s="333"/>
      <c r="IG418" s="333"/>
    </row>
    <row r="419" s="3" customFormat="true" x14ac:dyDescent="0.25">
      <c r="A419" s="333"/>
      <c r="K419" s="333"/>
      <c r="U419" s="333"/>
      <c r="AE419" s="333"/>
      <c r="AO419" s="333"/>
      <c r="AY419" s="333"/>
      <c r="BI419" s="333"/>
      <c r="BJ419" s="333"/>
      <c r="BK419" s="333"/>
      <c r="BL419" s="333"/>
      <c r="BM419" s="333"/>
      <c r="BN419" s="333"/>
      <c r="BO419" s="333"/>
      <c r="BP419" s="333"/>
      <c r="BS419" s="333"/>
      <c r="CC419" s="333"/>
      <c r="CM419" s="333"/>
      <c r="CW419" s="333"/>
      <c r="DG419" s="333"/>
      <c r="DQ419" s="333"/>
      <c r="EA419" s="333"/>
      <c r="EK419" s="333"/>
      <c r="EU419" s="333"/>
      <c r="FE419" s="333"/>
      <c r="FO419" s="333"/>
      <c r="FY419" s="333"/>
      <c r="GI419" s="333"/>
      <c r="GS419" s="333"/>
      <c r="HC419" s="333"/>
      <c r="HM419" s="333"/>
      <c r="HW419" s="333"/>
      <c r="IG419" s="333"/>
    </row>
    <row r="420" s="3" customFormat="true" x14ac:dyDescent="0.25">
      <c r="A420" s="333"/>
      <c r="K420" s="333"/>
      <c r="U420" s="333"/>
      <c r="AE420" s="333"/>
      <c r="AO420" s="333"/>
      <c r="AY420" s="333"/>
      <c r="BI420" s="333"/>
      <c r="BJ420" s="333"/>
      <c r="BK420" s="333"/>
      <c r="BL420" s="333"/>
      <c r="BM420" s="333"/>
      <c r="BN420" s="333"/>
      <c r="BO420" s="333"/>
      <c r="BP420" s="333"/>
      <c r="BS420" s="333"/>
      <c r="CC420" s="333"/>
      <c r="CM420" s="333"/>
      <c r="CW420" s="333"/>
      <c r="DG420" s="333"/>
      <c r="DQ420" s="333"/>
      <c r="EA420" s="333"/>
      <c r="EK420" s="333"/>
      <c r="EU420" s="333"/>
      <c r="FE420" s="333"/>
      <c r="FO420" s="333"/>
      <c r="FY420" s="333"/>
      <c r="GI420" s="333"/>
      <c r="GS420" s="333"/>
      <c r="HC420" s="333"/>
      <c r="HM420" s="333"/>
      <c r="HW420" s="333"/>
      <c r="IG420" s="333"/>
    </row>
    <row r="421" s="3" customFormat="true" x14ac:dyDescent="0.25">
      <c r="A421" s="333"/>
      <c r="K421" s="333"/>
      <c r="U421" s="333"/>
      <c r="AE421" s="333"/>
      <c r="AO421" s="333"/>
      <c r="AY421" s="333"/>
      <c r="BI421" s="333"/>
      <c r="BJ421" s="333"/>
      <c r="BK421" s="333"/>
      <c r="BL421" s="333"/>
      <c r="BM421" s="333"/>
      <c r="BN421" s="333"/>
      <c r="BO421" s="333"/>
      <c r="BP421" s="333"/>
      <c r="BS421" s="333"/>
      <c r="CC421" s="333"/>
      <c r="CM421" s="333"/>
      <c r="CW421" s="333"/>
      <c r="DG421" s="333"/>
      <c r="DQ421" s="333"/>
      <c r="EA421" s="333"/>
      <c r="EK421" s="333"/>
      <c r="EU421" s="333"/>
      <c r="FE421" s="333"/>
      <c r="FO421" s="333"/>
      <c r="FY421" s="333"/>
      <c r="GI421" s="333"/>
      <c r="GS421" s="333"/>
      <c r="HC421" s="333"/>
      <c r="HM421" s="333"/>
      <c r="HW421" s="333"/>
      <c r="IG421" s="333"/>
    </row>
    <row r="422" s="3" customFormat="true" x14ac:dyDescent="0.25">
      <c r="A422" s="333"/>
      <c r="K422" s="333"/>
      <c r="U422" s="333"/>
      <c r="AE422" s="333"/>
      <c r="AO422" s="333"/>
      <c r="AY422" s="333"/>
      <c r="BI422" s="333"/>
      <c r="BJ422" s="333"/>
      <c r="BK422" s="333"/>
      <c r="BL422" s="333"/>
      <c r="BM422" s="333"/>
      <c r="BN422" s="333"/>
      <c r="BO422" s="333"/>
      <c r="BP422" s="333"/>
      <c r="BS422" s="333"/>
      <c r="CC422" s="333"/>
      <c r="CM422" s="333"/>
      <c r="CW422" s="333"/>
      <c r="DG422" s="333"/>
      <c r="DQ422" s="333"/>
      <c r="EA422" s="333"/>
      <c r="EK422" s="333"/>
      <c r="EU422" s="333"/>
      <c r="FE422" s="333"/>
      <c r="FO422" s="333"/>
      <c r="FY422" s="333"/>
      <c r="GI422" s="333"/>
      <c r="GS422" s="333"/>
      <c r="HC422" s="333"/>
      <c r="HM422" s="333"/>
      <c r="HW422" s="333"/>
      <c r="IG422" s="333"/>
    </row>
    <row r="423" s="3" customFormat="true" x14ac:dyDescent="0.25">
      <c r="A423" s="333"/>
      <c r="K423" s="333"/>
      <c r="U423" s="333"/>
      <c r="AE423" s="333"/>
      <c r="AO423" s="333"/>
      <c r="AY423" s="333"/>
      <c r="BI423" s="333"/>
      <c r="BJ423" s="333"/>
      <c r="BK423" s="333"/>
      <c r="BL423" s="333"/>
      <c r="BM423" s="333"/>
      <c r="BN423" s="333"/>
      <c r="BO423" s="333"/>
      <c r="BP423" s="333"/>
      <c r="BS423" s="333"/>
      <c r="CC423" s="333"/>
      <c r="CM423" s="333"/>
      <c r="CW423" s="333"/>
      <c r="DG423" s="333"/>
      <c r="DQ423" s="333"/>
      <c r="EA423" s="333"/>
      <c r="EK423" s="333"/>
      <c r="EU423" s="333"/>
      <c r="FE423" s="333"/>
      <c r="FO423" s="333"/>
      <c r="FY423" s="333"/>
      <c r="GI423" s="333"/>
      <c r="GS423" s="333"/>
      <c r="HC423" s="333"/>
      <c r="HM423" s="333"/>
      <c r="HW423" s="333"/>
      <c r="IG423" s="333"/>
    </row>
    <row r="424" s="3" customFormat="true" x14ac:dyDescent="0.25">
      <c r="A424" s="333"/>
      <c r="K424" s="333"/>
      <c r="U424" s="333"/>
      <c r="AE424" s="333"/>
      <c r="AO424" s="333"/>
      <c r="AY424" s="333"/>
      <c r="BI424" s="333"/>
      <c r="BJ424" s="333"/>
      <c r="BK424" s="333"/>
      <c r="BL424" s="333"/>
      <c r="BM424" s="333"/>
      <c r="BN424" s="333"/>
      <c r="BO424" s="333"/>
      <c r="BP424" s="333"/>
      <c r="BS424" s="333"/>
      <c r="CC424" s="333"/>
      <c r="CM424" s="333"/>
      <c r="CW424" s="333"/>
      <c r="DG424" s="333"/>
      <c r="DQ424" s="333"/>
      <c r="EA424" s="333"/>
      <c r="EK424" s="333"/>
      <c r="EU424" s="333"/>
      <c r="FE424" s="333"/>
      <c r="FO424" s="333"/>
      <c r="FY424" s="333"/>
      <c r="GI424" s="333"/>
      <c r="GS424" s="333"/>
      <c r="HC424" s="333"/>
      <c r="HM424" s="333"/>
      <c r="HW424" s="333"/>
      <c r="IG424" s="333"/>
    </row>
    <row r="425" s="3" customFormat="true" x14ac:dyDescent="0.25">
      <c r="A425" s="333"/>
      <c r="K425" s="333"/>
      <c r="U425" s="333"/>
      <c r="AE425" s="333"/>
      <c r="AO425" s="333"/>
      <c r="AY425" s="333"/>
      <c r="BI425" s="333"/>
      <c r="BJ425" s="333"/>
      <c r="BK425" s="333"/>
      <c r="BL425" s="333"/>
      <c r="BM425" s="333"/>
      <c r="BN425" s="333"/>
      <c r="BO425" s="333"/>
      <c r="BP425" s="333"/>
      <c r="BS425" s="333"/>
      <c r="CC425" s="333"/>
      <c r="CM425" s="333"/>
      <c r="CW425" s="333"/>
      <c r="DG425" s="333"/>
      <c r="DQ425" s="333"/>
      <c r="EA425" s="333"/>
      <c r="EK425" s="333"/>
      <c r="EU425" s="333"/>
      <c r="FE425" s="333"/>
      <c r="FO425" s="333"/>
      <c r="FY425" s="333"/>
      <c r="GI425" s="333"/>
      <c r="GS425" s="333"/>
      <c r="HC425" s="333"/>
      <c r="HM425" s="333"/>
      <c r="HW425" s="333"/>
      <c r="IG425" s="333"/>
    </row>
    <row r="426" s="3" customFormat="true" x14ac:dyDescent="0.25">
      <c r="A426" s="333"/>
      <c r="K426" s="333"/>
      <c r="U426" s="333"/>
      <c r="AE426" s="333"/>
      <c r="AO426" s="333"/>
      <c r="AY426" s="333"/>
      <c r="BI426" s="333"/>
      <c r="BJ426" s="333"/>
      <c r="BK426" s="333"/>
      <c r="BL426" s="333"/>
      <c r="BM426" s="333"/>
      <c r="BN426" s="333"/>
      <c r="BO426" s="333"/>
      <c r="BP426" s="333"/>
      <c r="BS426" s="333"/>
      <c r="CC426" s="333"/>
      <c r="CM426" s="333"/>
      <c r="CW426" s="333"/>
      <c r="DG426" s="333"/>
      <c r="DQ426" s="333"/>
      <c r="EA426" s="333"/>
      <c r="EK426" s="333"/>
      <c r="EU426" s="333"/>
      <c r="FE426" s="333"/>
      <c r="FO426" s="333"/>
      <c r="FY426" s="333"/>
      <c r="GI426" s="333"/>
      <c r="GS426" s="333"/>
      <c r="HC426" s="333"/>
      <c r="HM426" s="333"/>
      <c r="HW426" s="333"/>
      <c r="IG426" s="333"/>
    </row>
    <row r="427" s="3" customFormat="true" x14ac:dyDescent="0.25">
      <c r="A427" s="333"/>
      <c r="K427" s="333"/>
      <c r="U427" s="333"/>
      <c r="AE427" s="333"/>
      <c r="AO427" s="333"/>
      <c r="AY427" s="333"/>
      <c r="BI427" s="333"/>
      <c r="BJ427" s="333"/>
      <c r="BK427" s="333"/>
      <c r="BL427" s="333"/>
      <c r="BM427" s="333"/>
      <c r="BN427" s="333"/>
      <c r="BO427" s="333"/>
      <c r="BP427" s="333"/>
      <c r="BS427" s="333"/>
      <c r="CC427" s="333"/>
      <c r="CM427" s="333"/>
      <c r="CW427" s="333"/>
      <c r="DG427" s="333"/>
      <c r="DQ427" s="333"/>
      <c r="EA427" s="333"/>
      <c r="EK427" s="333"/>
      <c r="EU427" s="333"/>
      <c r="FE427" s="333"/>
      <c r="FO427" s="333"/>
      <c r="FY427" s="333"/>
      <c r="GI427" s="333"/>
      <c r="GS427" s="333"/>
      <c r="HC427" s="333"/>
      <c r="HM427" s="333"/>
      <c r="HW427" s="333"/>
      <c r="IG427" s="333"/>
    </row>
    <row r="428" s="3" customFormat="true" x14ac:dyDescent="0.25">
      <c r="A428" s="333"/>
      <c r="K428" s="333"/>
      <c r="U428" s="333"/>
      <c r="AE428" s="333"/>
      <c r="AO428" s="333"/>
      <c r="AY428" s="333"/>
      <c r="BI428" s="333"/>
      <c r="BJ428" s="333"/>
      <c r="BK428" s="333"/>
      <c r="BL428" s="333"/>
      <c r="BM428" s="333"/>
      <c r="BN428" s="333"/>
      <c r="BO428" s="333"/>
      <c r="BP428" s="333"/>
      <c r="BS428" s="333"/>
      <c r="CC428" s="333"/>
      <c r="CM428" s="333"/>
      <c r="CW428" s="333"/>
      <c r="DG428" s="333"/>
      <c r="DQ428" s="333"/>
      <c r="EA428" s="333"/>
      <c r="EK428" s="333"/>
      <c r="EU428" s="333"/>
      <c r="FE428" s="333"/>
      <c r="FO428" s="333"/>
      <c r="FY428" s="333"/>
      <c r="GI428" s="333"/>
      <c r="GS428" s="333"/>
      <c r="HC428" s="333"/>
      <c r="HM428" s="333"/>
      <c r="HW428" s="333"/>
      <c r="IG428" s="333"/>
    </row>
    <row r="429" s="3" customFormat="true" x14ac:dyDescent="0.25">
      <c r="A429" s="333"/>
      <c r="K429" s="333"/>
      <c r="U429" s="333"/>
      <c r="AE429" s="333"/>
      <c r="AO429" s="333"/>
      <c r="AY429" s="333"/>
      <c r="BI429" s="333"/>
      <c r="BJ429" s="333"/>
      <c r="BK429" s="333"/>
      <c r="BL429" s="333"/>
      <c r="BM429" s="333"/>
      <c r="BN429" s="333"/>
      <c r="BO429" s="333"/>
      <c r="BP429" s="333"/>
      <c r="BS429" s="333"/>
      <c r="CC429" s="333"/>
      <c r="CM429" s="333"/>
      <c r="CW429" s="333"/>
      <c r="DG429" s="333"/>
      <c r="DQ429" s="333"/>
      <c r="EA429" s="333"/>
      <c r="EK429" s="333"/>
      <c r="EU429" s="333"/>
      <c r="FE429" s="333"/>
      <c r="FO429" s="333"/>
      <c r="FY429" s="333"/>
      <c r="GI429" s="333"/>
      <c r="GS429" s="333"/>
      <c r="HC429" s="333"/>
      <c r="HM429" s="333"/>
      <c r="HW429" s="333"/>
      <c r="IG429" s="333"/>
    </row>
    <row r="430" s="3" customFormat="true" x14ac:dyDescent="0.25">
      <c r="A430" s="333"/>
      <c r="K430" s="333"/>
      <c r="U430" s="333"/>
      <c r="AE430" s="333"/>
      <c r="AO430" s="333"/>
      <c r="AY430" s="333"/>
      <c r="BI430" s="333"/>
      <c r="BJ430" s="333"/>
      <c r="BK430" s="333"/>
      <c r="BL430" s="333"/>
      <c r="BM430" s="333"/>
      <c r="BN430" s="333"/>
      <c r="BO430" s="333"/>
      <c r="BP430" s="333"/>
      <c r="BS430" s="333"/>
      <c r="CC430" s="333"/>
      <c r="CM430" s="333"/>
      <c r="CW430" s="333"/>
      <c r="DG430" s="333"/>
      <c r="DQ430" s="333"/>
      <c r="EA430" s="333"/>
      <c r="EK430" s="333"/>
      <c r="EU430" s="333"/>
      <c r="FE430" s="333"/>
      <c r="FO430" s="333"/>
      <c r="FY430" s="333"/>
      <c r="GI430" s="333"/>
      <c r="GS430" s="333"/>
      <c r="HC430" s="333"/>
      <c r="HM430" s="333"/>
      <c r="HW430" s="333"/>
      <c r="IG430" s="333"/>
    </row>
    <row r="431" s="3" customFormat="true" x14ac:dyDescent="0.25">
      <c r="A431" s="333"/>
      <c r="K431" s="333"/>
      <c r="U431" s="333"/>
      <c r="AE431" s="333"/>
      <c r="AO431" s="333"/>
      <c r="AY431" s="333"/>
      <c r="BI431" s="333"/>
      <c r="BJ431" s="333"/>
      <c r="BK431" s="333"/>
      <c r="BL431" s="333"/>
      <c r="BM431" s="333"/>
      <c r="BN431" s="333"/>
      <c r="BO431" s="333"/>
      <c r="BP431" s="333"/>
      <c r="BS431" s="333"/>
      <c r="CC431" s="333"/>
      <c r="CM431" s="333"/>
      <c r="CW431" s="333"/>
      <c r="DG431" s="333"/>
      <c r="DQ431" s="333"/>
      <c r="EA431" s="333"/>
      <c r="EK431" s="333"/>
      <c r="EU431" s="333"/>
      <c r="FE431" s="333"/>
      <c r="FO431" s="333"/>
      <c r="FY431" s="333"/>
      <c r="GI431" s="333"/>
      <c r="GS431" s="333"/>
      <c r="HC431" s="333"/>
      <c r="HM431" s="333"/>
      <c r="HW431" s="333"/>
      <c r="IG431" s="333"/>
    </row>
    <row r="432" s="3" customFormat="true" x14ac:dyDescent="0.25">
      <c r="A432" s="333"/>
      <c r="K432" s="333"/>
      <c r="U432" s="333"/>
      <c r="AE432" s="333"/>
      <c r="AO432" s="333"/>
      <c r="AY432" s="333"/>
      <c r="BI432" s="333"/>
      <c r="BJ432" s="333"/>
      <c r="BK432" s="333"/>
      <c r="BL432" s="333"/>
      <c r="BM432" s="333"/>
      <c r="BN432" s="333"/>
      <c r="BO432" s="333"/>
      <c r="BP432" s="333"/>
      <c r="BS432" s="333"/>
      <c r="CC432" s="333"/>
      <c r="CM432" s="333"/>
      <c r="CW432" s="333"/>
      <c r="DG432" s="333"/>
      <c r="DQ432" s="333"/>
      <c r="EA432" s="333"/>
      <c r="EK432" s="333"/>
      <c r="EU432" s="333"/>
      <c r="FE432" s="333"/>
      <c r="FO432" s="333"/>
      <c r="FY432" s="333"/>
      <c r="GI432" s="333"/>
      <c r="GS432" s="333"/>
      <c r="HC432" s="333"/>
      <c r="HM432" s="333"/>
      <c r="HW432" s="333"/>
      <c r="IG432" s="333"/>
    </row>
    <row r="433" s="3" customFormat="true" x14ac:dyDescent="0.25">
      <c r="A433" s="333"/>
      <c r="K433" s="333"/>
      <c r="U433" s="333"/>
      <c r="AE433" s="333"/>
      <c r="AO433" s="333"/>
      <c r="AY433" s="333"/>
      <c r="BI433" s="333"/>
      <c r="BJ433" s="333"/>
      <c r="BK433" s="333"/>
      <c r="BL433" s="333"/>
      <c r="BM433" s="333"/>
      <c r="BN433" s="333"/>
      <c r="BO433" s="333"/>
      <c r="BP433" s="333"/>
      <c r="BS433" s="333"/>
      <c r="CC433" s="333"/>
      <c r="CM433" s="333"/>
      <c r="CW433" s="333"/>
      <c r="DG433" s="333"/>
      <c r="DQ433" s="333"/>
      <c r="EA433" s="333"/>
      <c r="EK433" s="333"/>
      <c r="EU433" s="333"/>
      <c r="FE433" s="333"/>
      <c r="FO433" s="333"/>
      <c r="FY433" s="333"/>
      <c r="GI433" s="333"/>
      <c r="GS433" s="333"/>
      <c r="HC433" s="333"/>
      <c r="HM433" s="333"/>
      <c r="HW433" s="333"/>
      <c r="IG433" s="333"/>
    </row>
    <row r="434" s="3" customFormat="true" x14ac:dyDescent="0.25">
      <c r="A434" s="333"/>
      <c r="K434" s="333"/>
      <c r="U434" s="333"/>
      <c r="AE434" s="333"/>
      <c r="AO434" s="333"/>
      <c r="AY434" s="333"/>
      <c r="BI434" s="333"/>
      <c r="BJ434" s="333"/>
      <c r="BK434" s="333"/>
      <c r="BL434" s="333"/>
      <c r="BM434" s="333"/>
      <c r="BN434" s="333"/>
      <c r="BO434" s="333"/>
      <c r="BP434" s="333"/>
      <c r="BS434" s="333"/>
      <c r="CC434" s="333"/>
      <c r="CM434" s="333"/>
      <c r="CW434" s="333"/>
      <c r="DG434" s="333"/>
      <c r="DQ434" s="333"/>
      <c r="EA434" s="333"/>
      <c r="EK434" s="333"/>
      <c r="EU434" s="333"/>
      <c r="FE434" s="333"/>
      <c r="FO434" s="333"/>
      <c r="FY434" s="333"/>
      <c r="GI434" s="333"/>
      <c r="GS434" s="333"/>
      <c r="HC434" s="333"/>
      <c r="HM434" s="333"/>
      <c r="HW434" s="333"/>
      <c r="IG434" s="333"/>
    </row>
    <row r="435" s="3" customFormat="true" x14ac:dyDescent="0.25">
      <c r="A435" s="333"/>
      <c r="K435" s="333"/>
      <c r="U435" s="333"/>
      <c r="AE435" s="333"/>
      <c r="AO435" s="333"/>
      <c r="AY435" s="333"/>
      <c r="BI435" s="333"/>
      <c r="BJ435" s="333"/>
      <c r="BK435" s="333"/>
      <c r="BL435" s="333"/>
      <c r="BM435" s="333"/>
      <c r="BN435" s="333"/>
      <c r="BO435" s="333"/>
      <c r="BP435" s="333"/>
      <c r="BS435" s="333"/>
      <c r="CC435" s="333"/>
      <c r="CM435" s="333"/>
      <c r="CW435" s="333"/>
      <c r="DG435" s="333"/>
      <c r="DQ435" s="333"/>
      <c r="EA435" s="333"/>
      <c r="EK435" s="333"/>
      <c r="EU435" s="333"/>
      <c r="FE435" s="333"/>
      <c r="FO435" s="333"/>
      <c r="FY435" s="333"/>
      <c r="GI435" s="333"/>
      <c r="GS435" s="333"/>
      <c r="HC435" s="333"/>
      <c r="HM435" s="333"/>
      <c r="HW435" s="333"/>
      <c r="IG435" s="333"/>
    </row>
    <row r="436" s="3" customFormat="true" x14ac:dyDescent="0.25">
      <c r="A436" s="333"/>
      <c r="K436" s="333"/>
      <c r="U436" s="333"/>
      <c r="AE436" s="333"/>
      <c r="AO436" s="333"/>
      <c r="AY436" s="333"/>
      <c r="BI436" s="333"/>
      <c r="BJ436" s="333"/>
      <c r="BK436" s="333"/>
      <c r="BL436" s="333"/>
      <c r="BM436" s="333"/>
      <c r="BN436" s="333"/>
      <c r="BO436" s="333"/>
      <c r="BP436" s="333"/>
      <c r="BS436" s="333"/>
      <c r="CC436" s="333"/>
      <c r="CM436" s="333"/>
      <c r="CW436" s="333"/>
      <c r="DG436" s="333"/>
      <c r="DQ436" s="333"/>
      <c r="EA436" s="333"/>
      <c r="EK436" s="333"/>
      <c r="EU436" s="333"/>
      <c r="FE436" s="333"/>
      <c r="FO436" s="333"/>
      <c r="FY436" s="333"/>
      <c r="GI436" s="333"/>
      <c r="GS436" s="333"/>
      <c r="HC436" s="333"/>
      <c r="HM436" s="333"/>
      <c r="HW436" s="333"/>
      <c r="IG436" s="333"/>
    </row>
    <row r="437" s="3" customFormat="true" x14ac:dyDescent="0.25">
      <c r="A437" s="333"/>
      <c r="K437" s="333"/>
      <c r="U437" s="333"/>
      <c r="AE437" s="333"/>
      <c r="AO437" s="333"/>
      <c r="AY437" s="333"/>
      <c r="BI437" s="333"/>
      <c r="BJ437" s="333"/>
      <c r="BK437" s="333"/>
      <c r="BL437" s="333"/>
      <c r="BM437" s="333"/>
      <c r="BN437" s="333"/>
      <c r="BO437" s="333"/>
      <c r="BP437" s="333"/>
      <c r="BS437" s="333"/>
      <c r="CC437" s="333"/>
      <c r="CM437" s="333"/>
      <c r="CW437" s="333"/>
      <c r="DG437" s="333"/>
      <c r="DQ437" s="333"/>
      <c r="EA437" s="333"/>
      <c r="EK437" s="333"/>
      <c r="EU437" s="333"/>
      <c r="FE437" s="333"/>
      <c r="FO437" s="333"/>
      <c r="FY437" s="333"/>
      <c r="GI437" s="333"/>
      <c r="GS437" s="333"/>
      <c r="HC437" s="333"/>
      <c r="HM437" s="333"/>
      <c r="HW437" s="333"/>
      <c r="IG437" s="333"/>
    </row>
    <row r="438" s="3" customFormat="true" x14ac:dyDescent="0.25">
      <c r="A438" s="333"/>
      <c r="K438" s="333"/>
      <c r="U438" s="333"/>
      <c r="AE438" s="333"/>
      <c r="AO438" s="333"/>
      <c r="AY438" s="333"/>
      <c r="BI438" s="333"/>
      <c r="BJ438" s="333"/>
      <c r="BK438" s="333"/>
      <c r="BL438" s="333"/>
      <c r="BM438" s="333"/>
      <c r="BN438" s="333"/>
      <c r="BO438" s="333"/>
      <c r="BP438" s="333"/>
      <c r="BS438" s="333"/>
      <c r="CC438" s="333"/>
      <c r="CM438" s="333"/>
      <c r="CW438" s="333"/>
      <c r="DG438" s="333"/>
      <c r="DQ438" s="333"/>
      <c r="EA438" s="333"/>
      <c r="EK438" s="333"/>
      <c r="EU438" s="333"/>
      <c r="FE438" s="333"/>
      <c r="FO438" s="333"/>
      <c r="FY438" s="333"/>
      <c r="GI438" s="333"/>
      <c r="GS438" s="333"/>
      <c r="HC438" s="333"/>
      <c r="HM438" s="333"/>
      <c r="HW438" s="333"/>
      <c r="IG438" s="333"/>
    </row>
    <row r="439" s="3" customFormat="true" x14ac:dyDescent="0.25">
      <c r="A439" s="333"/>
      <c r="K439" s="333"/>
      <c r="U439" s="333"/>
      <c r="AE439" s="333"/>
      <c r="AO439" s="333"/>
      <c r="AY439" s="333"/>
      <c r="BI439" s="333"/>
      <c r="BJ439" s="333"/>
      <c r="BK439" s="333"/>
      <c r="BL439" s="333"/>
      <c r="BM439" s="333"/>
      <c r="BN439" s="333"/>
      <c r="BO439" s="333"/>
      <c r="BP439" s="333"/>
      <c r="BS439" s="333"/>
      <c r="CC439" s="333"/>
      <c r="CM439" s="333"/>
      <c r="CW439" s="333"/>
      <c r="DG439" s="333"/>
      <c r="DQ439" s="333"/>
      <c r="EA439" s="333"/>
      <c r="EK439" s="333"/>
      <c r="EU439" s="333"/>
      <c r="FE439" s="333"/>
      <c r="FO439" s="333"/>
      <c r="FY439" s="333"/>
      <c r="GI439" s="333"/>
      <c r="GS439" s="333"/>
      <c r="HC439" s="333"/>
      <c r="HM439" s="333"/>
      <c r="HW439" s="333"/>
      <c r="IG439" s="333"/>
    </row>
    <row r="440" s="3" customFormat="true" x14ac:dyDescent="0.25">
      <c r="A440" s="333"/>
      <c r="K440" s="333"/>
      <c r="U440" s="333"/>
      <c r="AE440" s="333"/>
      <c r="AO440" s="333"/>
      <c r="AY440" s="333"/>
      <c r="BI440" s="333"/>
      <c r="BJ440" s="333"/>
      <c r="BK440" s="333"/>
      <c r="BL440" s="333"/>
      <c r="BM440" s="333"/>
      <c r="BN440" s="333"/>
      <c r="BO440" s="333"/>
      <c r="BP440" s="333"/>
      <c r="BS440" s="333"/>
      <c r="CC440" s="333"/>
      <c r="CM440" s="333"/>
      <c r="CW440" s="333"/>
      <c r="DG440" s="333"/>
      <c r="DQ440" s="333"/>
      <c r="EA440" s="333"/>
      <c r="EK440" s="333"/>
      <c r="EU440" s="333"/>
      <c r="FE440" s="333"/>
      <c r="FO440" s="333"/>
      <c r="FY440" s="333"/>
      <c r="GI440" s="333"/>
      <c r="GS440" s="333"/>
      <c r="HC440" s="333"/>
      <c r="HM440" s="333"/>
      <c r="HW440" s="333"/>
      <c r="IG440" s="333"/>
    </row>
    <row r="441" s="3" customFormat="true" x14ac:dyDescent="0.25">
      <c r="A441" s="333"/>
      <c r="K441" s="333"/>
      <c r="U441" s="333"/>
      <c r="AE441" s="333"/>
      <c r="AO441" s="333"/>
      <c r="AY441" s="333"/>
      <c r="BI441" s="333"/>
      <c r="BJ441" s="333"/>
      <c r="BK441" s="333"/>
      <c r="BL441" s="333"/>
      <c r="BM441" s="333"/>
      <c r="BN441" s="333"/>
      <c r="BO441" s="333"/>
      <c r="BP441" s="333"/>
      <c r="BS441" s="333"/>
      <c r="CC441" s="333"/>
      <c r="CM441" s="333"/>
      <c r="CW441" s="333"/>
      <c r="DG441" s="333"/>
      <c r="DQ441" s="333"/>
      <c r="EA441" s="333"/>
      <c r="EK441" s="333"/>
      <c r="EU441" s="333"/>
      <c r="FE441" s="333"/>
      <c r="FO441" s="333"/>
      <c r="FY441" s="333"/>
      <c r="GI441" s="333"/>
      <c r="GS441" s="333"/>
      <c r="HC441" s="333"/>
      <c r="HM441" s="333"/>
      <c r="HW441" s="333"/>
      <c r="IG441" s="333"/>
    </row>
    <row r="442" s="3" customFormat="true" x14ac:dyDescent="0.25">
      <c r="A442" s="333"/>
      <c r="K442" s="333"/>
      <c r="U442" s="333"/>
      <c r="AE442" s="333"/>
      <c r="AO442" s="333"/>
      <c r="AY442" s="333"/>
      <c r="BI442" s="333"/>
      <c r="BJ442" s="333"/>
      <c r="BK442" s="333"/>
      <c r="BL442" s="333"/>
      <c r="BM442" s="333"/>
      <c r="BN442" s="333"/>
      <c r="BO442" s="333"/>
      <c r="BP442" s="333"/>
      <c r="BS442" s="333"/>
      <c r="CC442" s="333"/>
      <c r="CM442" s="333"/>
      <c r="CW442" s="333"/>
      <c r="DG442" s="333"/>
      <c r="DQ442" s="333"/>
      <c r="EA442" s="333"/>
      <c r="EK442" s="333"/>
      <c r="EU442" s="333"/>
      <c r="FE442" s="333"/>
      <c r="FO442" s="333"/>
      <c r="FY442" s="333"/>
      <c r="GI442" s="333"/>
      <c r="GS442" s="333"/>
      <c r="HC442" s="333"/>
      <c r="HM442" s="333"/>
      <c r="HW442" s="333"/>
      <c r="IG442" s="333"/>
    </row>
    <row r="443" s="3" customFormat="true" x14ac:dyDescent="0.25">
      <c r="A443" s="333"/>
      <c r="K443" s="333"/>
      <c r="U443" s="333"/>
      <c r="AE443" s="333"/>
      <c r="AO443" s="333"/>
      <c r="AY443" s="333"/>
      <c r="BI443" s="333"/>
      <c r="BJ443" s="333"/>
      <c r="BK443" s="333"/>
      <c r="BL443" s="333"/>
      <c r="BM443" s="333"/>
      <c r="BN443" s="333"/>
      <c r="BO443" s="333"/>
      <c r="BP443" s="333"/>
      <c r="BS443" s="333"/>
      <c r="CC443" s="333"/>
      <c r="CM443" s="333"/>
      <c r="CW443" s="333"/>
      <c r="DG443" s="333"/>
      <c r="DQ443" s="333"/>
      <c r="EA443" s="333"/>
      <c r="EK443" s="333"/>
      <c r="EU443" s="333"/>
      <c r="FE443" s="333"/>
      <c r="FO443" s="333"/>
      <c r="FY443" s="333"/>
      <c r="GI443" s="333"/>
      <c r="GS443" s="333"/>
      <c r="HC443" s="333"/>
      <c r="HM443" s="333"/>
      <c r="HW443" s="333"/>
      <c r="IG443" s="333"/>
    </row>
    <row r="444" s="3" customFormat="true" x14ac:dyDescent="0.25">
      <c r="A444" s="333"/>
      <c r="K444" s="333"/>
      <c r="U444" s="333"/>
      <c r="AE444" s="333"/>
      <c r="AO444" s="333"/>
      <c r="AY444" s="333"/>
      <c r="BI444" s="333"/>
      <c r="BJ444" s="333"/>
      <c r="BK444" s="333"/>
      <c r="BL444" s="333"/>
      <c r="BM444" s="333"/>
      <c r="BN444" s="333"/>
      <c r="BO444" s="333"/>
      <c r="BP444" s="333"/>
      <c r="BS444" s="333"/>
      <c r="CC444" s="333"/>
      <c r="CM444" s="333"/>
      <c r="CW444" s="333"/>
      <c r="DG444" s="333"/>
      <c r="DQ444" s="333"/>
      <c r="EA444" s="333"/>
      <c r="EK444" s="333"/>
      <c r="EU444" s="333"/>
      <c r="FE444" s="333"/>
      <c r="FO444" s="333"/>
      <c r="FY444" s="333"/>
      <c r="GI444" s="333"/>
      <c r="GS444" s="333"/>
      <c r="HC444" s="333"/>
      <c r="HM444" s="333"/>
      <c r="HW444" s="333"/>
      <c r="IG444" s="333"/>
    </row>
    <row r="445" s="3" customFormat="true" x14ac:dyDescent="0.25">
      <c r="A445" s="333"/>
      <c r="K445" s="333"/>
      <c r="U445" s="333"/>
      <c r="AE445" s="333"/>
      <c r="AO445" s="333"/>
      <c r="AY445" s="333"/>
      <c r="BI445" s="333"/>
      <c r="BJ445" s="333"/>
      <c r="BK445" s="333"/>
      <c r="BL445" s="333"/>
      <c r="BM445" s="333"/>
      <c r="BN445" s="333"/>
      <c r="BO445" s="333"/>
      <c r="BP445" s="333"/>
      <c r="BS445" s="333"/>
      <c r="CC445" s="333"/>
      <c r="CM445" s="333"/>
      <c r="CW445" s="333"/>
      <c r="DG445" s="333"/>
      <c r="DQ445" s="333"/>
      <c r="EA445" s="333"/>
      <c r="EK445" s="333"/>
      <c r="EU445" s="333"/>
      <c r="FE445" s="333"/>
      <c r="FO445" s="333"/>
      <c r="FY445" s="333"/>
      <c r="GI445" s="333"/>
      <c r="GS445" s="333"/>
      <c r="HC445" s="333"/>
      <c r="HM445" s="333"/>
      <c r="HW445" s="333"/>
      <c r="IG445" s="333"/>
    </row>
    <row r="446" s="3" customFormat="true" x14ac:dyDescent="0.25">
      <c r="A446" s="333"/>
      <c r="K446" s="333"/>
      <c r="U446" s="333"/>
      <c r="AE446" s="333"/>
      <c r="AO446" s="333"/>
      <c r="AY446" s="333"/>
      <c r="BI446" s="333"/>
      <c r="BJ446" s="333"/>
      <c r="BK446" s="333"/>
      <c r="BL446" s="333"/>
      <c r="BM446" s="333"/>
      <c r="BN446" s="333"/>
      <c r="BO446" s="333"/>
      <c r="BP446" s="333"/>
      <c r="BS446" s="333"/>
      <c r="CC446" s="333"/>
      <c r="CM446" s="333"/>
      <c r="CW446" s="333"/>
      <c r="DG446" s="333"/>
      <c r="DQ446" s="333"/>
      <c r="EA446" s="333"/>
      <c r="EK446" s="333"/>
      <c r="EU446" s="333"/>
      <c r="FE446" s="333"/>
      <c r="FO446" s="333"/>
      <c r="FY446" s="333"/>
      <c r="GI446" s="333"/>
      <c r="GS446" s="333"/>
      <c r="HC446" s="333"/>
      <c r="HM446" s="333"/>
      <c r="HW446" s="333"/>
      <c r="IG446" s="333"/>
    </row>
    <row r="447" s="3" customFormat="true" x14ac:dyDescent="0.25">
      <c r="A447" s="333"/>
      <c r="K447" s="333"/>
      <c r="U447" s="333"/>
      <c r="AE447" s="333"/>
      <c r="AO447" s="333"/>
      <c r="AY447" s="333"/>
      <c r="BI447" s="333"/>
      <c r="BJ447" s="333"/>
      <c r="BK447" s="333"/>
      <c r="BL447" s="333"/>
      <c r="BM447" s="333"/>
      <c r="BN447" s="333"/>
      <c r="BO447" s="333"/>
      <c r="BP447" s="333"/>
      <c r="BS447" s="333"/>
      <c r="CC447" s="333"/>
      <c r="CM447" s="333"/>
      <c r="CW447" s="333"/>
      <c r="DG447" s="333"/>
      <c r="DQ447" s="333"/>
      <c r="EA447" s="333"/>
      <c r="EK447" s="333"/>
      <c r="EU447" s="333"/>
      <c r="FE447" s="333"/>
      <c r="FO447" s="333"/>
      <c r="FY447" s="333"/>
      <c r="GI447" s="333"/>
      <c r="GS447" s="333"/>
      <c r="HC447" s="333"/>
      <c r="HM447" s="333"/>
      <c r="HW447" s="333"/>
      <c r="IG447" s="333"/>
    </row>
    <row r="448" s="3" customFormat="true" x14ac:dyDescent="0.25">
      <c r="A448" s="333"/>
      <c r="K448" s="333"/>
      <c r="U448" s="333"/>
      <c r="AE448" s="333"/>
      <c r="AO448" s="333"/>
      <c r="AY448" s="333"/>
      <c r="BI448" s="333"/>
      <c r="BJ448" s="333"/>
      <c r="BK448" s="333"/>
      <c r="BL448" s="333"/>
      <c r="BM448" s="333"/>
      <c r="BN448" s="333"/>
      <c r="BO448" s="333"/>
      <c r="BP448" s="333"/>
      <c r="BS448" s="333"/>
      <c r="CC448" s="333"/>
      <c r="CM448" s="333"/>
      <c r="CW448" s="333"/>
      <c r="DG448" s="333"/>
      <c r="DQ448" s="333"/>
      <c r="EA448" s="333"/>
      <c r="EK448" s="333"/>
      <c r="EU448" s="333"/>
      <c r="FE448" s="333"/>
      <c r="FO448" s="333"/>
      <c r="FY448" s="333"/>
      <c r="GI448" s="333"/>
      <c r="GS448" s="333"/>
      <c r="HC448" s="333"/>
      <c r="HM448" s="333"/>
      <c r="HW448" s="333"/>
      <c r="IG448" s="333"/>
    </row>
    <row r="449" s="3" customFormat="true" x14ac:dyDescent="0.25">
      <c r="A449" s="333"/>
      <c r="K449" s="333"/>
      <c r="U449" s="333"/>
      <c r="AE449" s="333"/>
      <c r="AO449" s="333"/>
      <c r="AY449" s="333"/>
      <c r="BI449" s="333"/>
      <c r="BJ449" s="333"/>
      <c r="BK449" s="333"/>
      <c r="BL449" s="333"/>
      <c r="BM449" s="333"/>
      <c r="BN449" s="333"/>
      <c r="BO449" s="333"/>
      <c r="BP449" s="333"/>
      <c r="BS449" s="333"/>
      <c r="CC449" s="333"/>
      <c r="CM449" s="333"/>
      <c r="CW449" s="333"/>
      <c r="DG449" s="333"/>
      <c r="DQ449" s="333"/>
      <c r="EA449" s="333"/>
      <c r="EK449" s="333"/>
      <c r="EU449" s="333"/>
      <c r="FE449" s="333"/>
      <c r="FO449" s="333"/>
      <c r="FY449" s="333"/>
      <c r="GI449" s="333"/>
      <c r="GS449" s="333"/>
      <c r="HC449" s="333"/>
      <c r="HM449" s="333"/>
      <c r="HW449" s="333"/>
      <c r="IG449" s="333"/>
    </row>
    <row r="450" s="3" customFormat="true" x14ac:dyDescent="0.25">
      <c r="A450" s="333"/>
      <c r="K450" s="333"/>
      <c r="U450" s="333"/>
      <c r="AE450" s="333"/>
      <c r="AO450" s="333"/>
      <c r="AY450" s="333"/>
      <c r="BI450" s="333"/>
      <c r="BJ450" s="333"/>
      <c r="BK450" s="333"/>
      <c r="BL450" s="333"/>
      <c r="BM450" s="333"/>
      <c r="BN450" s="333"/>
      <c r="BO450" s="333"/>
      <c r="BP450" s="333"/>
      <c r="BS450" s="333"/>
      <c r="CC450" s="333"/>
      <c r="CM450" s="333"/>
      <c r="CW450" s="333"/>
      <c r="DG450" s="333"/>
      <c r="DQ450" s="333"/>
      <c r="EA450" s="333"/>
      <c r="EK450" s="333"/>
      <c r="EU450" s="333"/>
      <c r="FE450" s="333"/>
      <c r="FO450" s="333"/>
      <c r="FY450" s="333"/>
      <c r="GI450" s="333"/>
      <c r="GS450" s="333"/>
      <c r="HC450" s="333"/>
      <c r="HM450" s="333"/>
      <c r="HW450" s="333"/>
      <c r="IG450" s="333"/>
    </row>
    <row r="451" s="3" customFormat="true" x14ac:dyDescent="0.25">
      <c r="A451" s="333"/>
      <c r="K451" s="333"/>
      <c r="U451" s="333"/>
      <c r="AE451" s="333"/>
      <c r="AO451" s="333"/>
      <c r="AY451" s="333"/>
      <c r="BI451" s="333"/>
      <c r="BJ451" s="333"/>
      <c r="BK451" s="333"/>
      <c r="BL451" s="333"/>
      <c r="BM451" s="333"/>
      <c r="BN451" s="333"/>
      <c r="BO451" s="333"/>
      <c r="BP451" s="333"/>
      <c r="BS451" s="333"/>
      <c r="CC451" s="333"/>
      <c r="CM451" s="333"/>
      <c r="CW451" s="333"/>
      <c r="DG451" s="333"/>
      <c r="DQ451" s="333"/>
      <c r="EA451" s="333"/>
      <c r="EK451" s="333"/>
      <c r="EU451" s="333"/>
      <c r="FE451" s="333"/>
      <c r="FO451" s="333"/>
      <c r="FY451" s="333"/>
      <c r="GI451" s="333"/>
      <c r="GS451" s="333"/>
      <c r="HC451" s="333"/>
      <c r="HM451" s="333"/>
      <c r="HW451" s="333"/>
      <c r="IG451" s="333"/>
    </row>
    <row r="452" s="3" customFormat="true" x14ac:dyDescent="0.25">
      <c r="A452" s="333"/>
      <c r="K452" s="333"/>
      <c r="U452" s="333"/>
      <c r="AE452" s="333"/>
      <c r="AO452" s="333"/>
      <c r="AY452" s="333"/>
      <c r="BI452" s="333"/>
      <c r="BJ452" s="333"/>
      <c r="BK452" s="333"/>
      <c r="BL452" s="333"/>
      <c r="BM452" s="333"/>
      <c r="BN452" s="333"/>
      <c r="BO452" s="333"/>
      <c r="BP452" s="333"/>
      <c r="BS452" s="333"/>
      <c r="CC452" s="333"/>
      <c r="CM452" s="333"/>
      <c r="CW452" s="333"/>
      <c r="DG452" s="333"/>
      <c r="DQ452" s="333"/>
      <c r="EA452" s="333"/>
      <c r="EK452" s="333"/>
      <c r="EU452" s="333"/>
      <c r="FE452" s="333"/>
      <c r="FO452" s="333"/>
      <c r="FY452" s="333"/>
      <c r="GI452" s="333"/>
      <c r="GS452" s="333"/>
      <c r="HC452" s="333"/>
      <c r="HM452" s="333"/>
      <c r="HW452" s="333"/>
      <c r="IG452" s="333"/>
    </row>
    <row r="453" s="3" customFormat="true" x14ac:dyDescent="0.25">
      <c r="A453" s="333"/>
      <c r="K453" s="333"/>
      <c r="U453" s="333"/>
      <c r="AE453" s="333"/>
      <c r="AO453" s="333"/>
      <c r="AY453" s="333"/>
      <c r="BI453" s="333"/>
      <c r="BJ453" s="333"/>
      <c r="BK453" s="333"/>
      <c r="BL453" s="333"/>
      <c r="BM453" s="333"/>
      <c r="BN453" s="333"/>
      <c r="BO453" s="333"/>
      <c r="BP453" s="333"/>
      <c r="BS453" s="333"/>
      <c r="CC453" s="333"/>
      <c r="CM453" s="333"/>
      <c r="CW453" s="333"/>
      <c r="DG453" s="333"/>
      <c r="DQ453" s="333"/>
      <c r="EA453" s="333"/>
      <c r="EK453" s="333"/>
      <c r="EU453" s="333"/>
      <c r="FE453" s="333"/>
      <c r="FO453" s="333"/>
      <c r="FY453" s="333"/>
      <c r="GI453" s="333"/>
      <c r="GS453" s="333"/>
      <c r="HC453" s="333"/>
      <c r="HM453" s="333"/>
      <c r="HW453" s="333"/>
      <c r="IG453" s="333"/>
    </row>
    <row r="454" s="3" customFormat="true" x14ac:dyDescent="0.25">
      <c r="A454" s="333"/>
      <c r="K454" s="333"/>
      <c r="U454" s="333"/>
      <c r="AE454" s="333"/>
      <c r="AO454" s="333"/>
      <c r="AY454" s="333"/>
      <c r="BI454" s="333"/>
      <c r="BJ454" s="333"/>
      <c r="BK454" s="333"/>
      <c r="BL454" s="333"/>
      <c r="BM454" s="333"/>
      <c r="BN454" s="333"/>
      <c r="BO454" s="333"/>
      <c r="BP454" s="333"/>
      <c r="BS454" s="333"/>
      <c r="CC454" s="333"/>
      <c r="CM454" s="333"/>
      <c r="CW454" s="333"/>
      <c r="DG454" s="333"/>
      <c r="DQ454" s="333"/>
      <c r="EA454" s="333"/>
      <c r="EK454" s="333"/>
      <c r="EU454" s="333"/>
      <c r="FE454" s="333"/>
      <c r="FO454" s="333"/>
      <c r="FY454" s="333"/>
      <c r="GI454" s="333"/>
      <c r="GS454" s="333"/>
      <c r="HC454" s="333"/>
      <c r="HM454" s="333"/>
      <c r="HW454" s="333"/>
      <c r="IG454" s="333"/>
    </row>
    <row r="455" s="3" customFormat="true" x14ac:dyDescent="0.25">
      <c r="A455" s="333"/>
      <c r="K455" s="333"/>
      <c r="U455" s="333"/>
      <c r="AE455" s="333"/>
      <c r="AO455" s="333"/>
      <c r="AY455" s="333"/>
      <c r="BI455" s="333"/>
      <c r="BJ455" s="333"/>
      <c r="BK455" s="333"/>
      <c r="BL455" s="333"/>
      <c r="BM455" s="333"/>
      <c r="BN455" s="333"/>
      <c r="BO455" s="333"/>
      <c r="BP455" s="333"/>
      <c r="BS455" s="333"/>
      <c r="CC455" s="333"/>
      <c r="CM455" s="333"/>
      <c r="CW455" s="333"/>
      <c r="DG455" s="333"/>
      <c r="DQ455" s="333"/>
      <c r="EA455" s="333"/>
      <c r="EK455" s="333"/>
      <c r="EU455" s="333"/>
      <c r="FE455" s="333"/>
      <c r="FO455" s="333"/>
      <c r="FY455" s="333"/>
      <c r="GI455" s="333"/>
      <c r="GS455" s="333"/>
      <c r="HC455" s="333"/>
      <c r="HM455" s="333"/>
      <c r="HW455" s="333"/>
      <c r="IG455" s="333"/>
    </row>
    <row r="456" s="3" customFormat="true" x14ac:dyDescent="0.25">
      <c r="A456" s="333"/>
      <c r="K456" s="333"/>
      <c r="U456" s="333"/>
      <c r="AE456" s="333"/>
      <c r="AO456" s="333"/>
      <c r="AY456" s="333"/>
      <c r="BI456" s="333"/>
      <c r="BJ456" s="333"/>
      <c r="BK456" s="333"/>
      <c r="BL456" s="333"/>
      <c r="BM456" s="333"/>
      <c r="BN456" s="333"/>
      <c r="BO456" s="333"/>
      <c r="BP456" s="333"/>
      <c r="BS456" s="333"/>
      <c r="CC456" s="333"/>
      <c r="CM456" s="333"/>
      <c r="CW456" s="333"/>
      <c r="DG456" s="333"/>
      <c r="DQ456" s="333"/>
      <c r="EA456" s="333"/>
      <c r="EK456" s="333"/>
      <c r="EU456" s="333"/>
      <c r="FE456" s="333"/>
      <c r="FO456" s="333"/>
      <c r="FY456" s="333"/>
      <c r="GI456" s="333"/>
      <c r="GS456" s="333"/>
      <c r="HC456" s="333"/>
      <c r="HM456" s="333"/>
      <c r="HW456" s="333"/>
      <c r="IG456" s="333"/>
    </row>
    <row r="457" s="3" customFormat="true" x14ac:dyDescent="0.25">
      <c r="A457" s="333"/>
      <c r="K457" s="333"/>
      <c r="U457" s="333"/>
      <c r="AE457" s="333"/>
      <c r="AO457" s="333"/>
      <c r="AY457" s="333"/>
      <c r="BI457" s="333"/>
      <c r="BJ457" s="333"/>
      <c r="BK457" s="333"/>
      <c r="BL457" s="333"/>
      <c r="BM457" s="333"/>
      <c r="BN457" s="333"/>
      <c r="BO457" s="333"/>
      <c r="BP457" s="333"/>
      <c r="BS457" s="333"/>
      <c r="CC457" s="333"/>
      <c r="CM457" s="333"/>
      <c r="CW457" s="333"/>
      <c r="DG457" s="333"/>
      <c r="DQ457" s="333"/>
      <c r="EA457" s="333"/>
      <c r="EK457" s="333"/>
      <c r="EU457" s="333"/>
      <c r="FE457" s="333"/>
      <c r="FO457" s="333"/>
      <c r="FY457" s="333"/>
      <c r="GI457" s="333"/>
      <c r="GS457" s="333"/>
      <c r="HC457" s="333"/>
      <c r="HM457" s="333"/>
      <c r="HW457" s="333"/>
      <c r="IG457" s="333"/>
    </row>
    <row r="458" s="3" customFormat="true" x14ac:dyDescent="0.25">
      <c r="A458" s="333"/>
      <c r="K458" s="333"/>
      <c r="U458" s="333"/>
      <c r="AE458" s="333"/>
      <c r="AO458" s="333"/>
      <c r="AY458" s="333"/>
      <c r="BI458" s="333"/>
      <c r="BJ458" s="333"/>
      <c r="BK458" s="333"/>
      <c r="BL458" s="333"/>
      <c r="BM458" s="333"/>
      <c r="BN458" s="333"/>
      <c r="BO458" s="333"/>
      <c r="BP458" s="333"/>
      <c r="BS458" s="333"/>
      <c r="CC458" s="333"/>
      <c r="CM458" s="333"/>
      <c r="CW458" s="333"/>
      <c r="DG458" s="333"/>
      <c r="DQ458" s="333"/>
      <c r="EA458" s="333"/>
      <c r="EK458" s="333"/>
      <c r="EU458" s="333"/>
      <c r="FE458" s="333"/>
      <c r="FO458" s="333"/>
      <c r="FY458" s="333"/>
      <c r="GI458" s="333"/>
      <c r="GS458" s="333"/>
      <c r="HC458" s="333"/>
      <c r="HM458" s="333"/>
      <c r="HW458" s="333"/>
      <c r="IG458" s="333"/>
    </row>
    <row r="459" s="3" customFormat="true" x14ac:dyDescent="0.25">
      <c r="A459" s="333"/>
      <c r="K459" s="333"/>
      <c r="U459" s="333"/>
      <c r="AE459" s="333"/>
      <c r="AO459" s="333"/>
      <c r="AY459" s="333"/>
      <c r="BI459" s="333"/>
      <c r="BJ459" s="333"/>
      <c r="BK459" s="333"/>
      <c r="BL459" s="333"/>
      <c r="BM459" s="333"/>
      <c r="BN459" s="333"/>
      <c r="BO459" s="333"/>
      <c r="BP459" s="333"/>
      <c r="BS459" s="333"/>
      <c r="CC459" s="333"/>
      <c r="CM459" s="333"/>
      <c r="CW459" s="333"/>
      <c r="DG459" s="333"/>
      <c r="DQ459" s="333"/>
      <c r="EA459" s="333"/>
      <c r="EK459" s="333"/>
      <c r="EU459" s="333"/>
      <c r="FE459" s="333"/>
      <c r="FO459" s="333"/>
      <c r="FY459" s="333"/>
      <c r="GI459" s="333"/>
      <c r="GS459" s="333"/>
      <c r="HC459" s="333"/>
      <c r="HM459" s="333"/>
      <c r="HW459" s="333"/>
      <c r="IG459" s="333"/>
    </row>
    <row r="460" s="3" customFormat="true" x14ac:dyDescent="0.25">
      <c r="A460" s="333"/>
      <c r="K460" s="333"/>
      <c r="U460" s="333"/>
      <c r="AE460" s="333"/>
      <c r="AO460" s="333"/>
      <c r="AY460" s="333"/>
      <c r="BI460" s="333"/>
      <c r="BJ460" s="333"/>
      <c r="BK460" s="333"/>
      <c r="BL460" s="333"/>
      <c r="BM460" s="333"/>
      <c r="BN460" s="333"/>
      <c r="BO460" s="333"/>
      <c r="BP460" s="333"/>
      <c r="BS460" s="333"/>
      <c r="CC460" s="333"/>
      <c r="CM460" s="333"/>
      <c r="CW460" s="333"/>
      <c r="DG460" s="333"/>
      <c r="DQ460" s="333"/>
      <c r="EA460" s="333"/>
      <c r="EK460" s="333"/>
      <c r="EU460" s="333"/>
      <c r="FE460" s="333"/>
      <c r="FO460" s="333"/>
      <c r="FY460" s="333"/>
      <c r="GI460" s="333"/>
      <c r="GS460" s="333"/>
      <c r="HC460" s="333"/>
      <c r="HM460" s="333"/>
      <c r="HW460" s="333"/>
      <c r="IG460" s="333"/>
    </row>
    <row r="461" s="3" customFormat="true" x14ac:dyDescent="0.25">
      <c r="A461" s="333"/>
      <c r="K461" s="333"/>
      <c r="U461" s="333"/>
      <c r="AE461" s="333"/>
      <c r="AO461" s="333"/>
      <c r="AY461" s="333"/>
      <c r="BI461" s="333"/>
      <c r="BJ461" s="333"/>
      <c r="BK461" s="333"/>
      <c r="BL461" s="333"/>
      <c r="BM461" s="333"/>
      <c r="BN461" s="333"/>
      <c r="BO461" s="333"/>
      <c r="BP461" s="333"/>
      <c r="BS461" s="333"/>
      <c r="CC461" s="333"/>
      <c r="CM461" s="333"/>
      <c r="CW461" s="333"/>
      <c r="DG461" s="333"/>
      <c r="DQ461" s="333"/>
      <c r="EA461" s="333"/>
      <c r="EK461" s="333"/>
      <c r="EU461" s="333"/>
      <c r="FE461" s="333"/>
      <c r="FO461" s="333"/>
      <c r="FY461" s="333"/>
      <c r="GI461" s="333"/>
      <c r="GS461" s="333"/>
      <c r="HC461" s="333"/>
      <c r="HM461" s="333"/>
      <c r="HW461" s="333"/>
      <c r="IG461" s="333"/>
    </row>
    <row r="462" s="3" customFormat="true" x14ac:dyDescent="0.25">
      <c r="A462" s="333"/>
      <c r="K462" s="333"/>
      <c r="U462" s="333"/>
      <c r="AE462" s="333"/>
      <c r="AO462" s="333"/>
      <c r="AY462" s="333"/>
      <c r="BI462" s="333"/>
      <c r="BJ462" s="333"/>
      <c r="BK462" s="333"/>
      <c r="BL462" s="333"/>
      <c r="BM462" s="333"/>
      <c r="BN462" s="333"/>
      <c r="BO462" s="333"/>
      <c r="BP462" s="333"/>
      <c r="BS462" s="333"/>
      <c r="CC462" s="333"/>
      <c r="CM462" s="333"/>
      <c r="CW462" s="333"/>
      <c r="DG462" s="333"/>
      <c r="DQ462" s="333"/>
      <c r="EA462" s="333"/>
      <c r="EK462" s="333"/>
      <c r="EU462" s="333"/>
      <c r="FE462" s="333"/>
      <c r="FO462" s="333"/>
      <c r="FY462" s="333"/>
      <c r="GI462" s="333"/>
      <c r="GS462" s="333"/>
      <c r="HC462" s="333"/>
      <c r="HM462" s="333"/>
      <c r="HW462" s="333"/>
      <c r="IG462" s="333"/>
    </row>
    <row r="463" s="3" customFormat="true" x14ac:dyDescent="0.25">
      <c r="A463" s="333"/>
      <c r="K463" s="333"/>
      <c r="U463" s="333"/>
      <c r="AE463" s="333"/>
      <c r="AO463" s="333"/>
      <c r="AY463" s="333"/>
      <c r="BI463" s="333"/>
      <c r="BJ463" s="333"/>
      <c r="BK463" s="333"/>
      <c r="BL463" s="333"/>
      <c r="BM463" s="333"/>
      <c r="BN463" s="333"/>
      <c r="BO463" s="333"/>
      <c r="BP463" s="333"/>
      <c r="BS463" s="333"/>
      <c r="CC463" s="333"/>
      <c r="CM463" s="333"/>
      <c r="CW463" s="333"/>
      <c r="DG463" s="333"/>
      <c r="DQ463" s="333"/>
      <c r="EA463" s="333"/>
      <c r="EK463" s="333"/>
      <c r="EU463" s="333"/>
      <c r="FE463" s="333"/>
      <c r="FO463" s="333"/>
      <c r="FY463" s="333"/>
      <c r="GI463" s="333"/>
      <c r="GS463" s="333"/>
      <c r="HC463" s="333"/>
      <c r="HM463" s="333"/>
      <c r="HW463" s="333"/>
      <c r="IG463" s="333"/>
    </row>
    <row r="464" s="3" customFormat="true" x14ac:dyDescent="0.25">
      <c r="A464" s="333"/>
      <c r="K464" s="333"/>
      <c r="U464" s="333"/>
      <c r="AE464" s="333"/>
      <c r="AO464" s="333"/>
      <c r="AY464" s="333"/>
      <c r="BI464" s="333"/>
      <c r="BJ464" s="333"/>
      <c r="BK464" s="333"/>
      <c r="BL464" s="333"/>
      <c r="BM464" s="333"/>
      <c r="BN464" s="333"/>
      <c r="BO464" s="333"/>
      <c r="BP464" s="333"/>
      <c r="BS464" s="333"/>
      <c r="CC464" s="333"/>
      <c r="CM464" s="333"/>
      <c r="CW464" s="333"/>
      <c r="DG464" s="333"/>
      <c r="DQ464" s="333"/>
      <c r="EA464" s="333"/>
      <c r="EK464" s="333"/>
      <c r="EU464" s="333"/>
      <c r="FE464" s="333"/>
      <c r="FO464" s="333"/>
      <c r="FY464" s="333"/>
      <c r="GI464" s="333"/>
      <c r="GS464" s="333"/>
      <c r="HC464" s="333"/>
      <c r="HM464" s="333"/>
      <c r="HW464" s="333"/>
      <c r="IG464" s="333"/>
    </row>
    <row r="465" s="3" customFormat="true" x14ac:dyDescent="0.25">
      <c r="A465" s="333"/>
      <c r="K465" s="333"/>
      <c r="U465" s="333"/>
      <c r="AE465" s="333"/>
      <c r="AO465" s="333"/>
      <c r="AY465" s="333"/>
      <c r="BI465" s="333"/>
      <c r="BJ465" s="333"/>
      <c r="BK465" s="333"/>
      <c r="BL465" s="333"/>
      <c r="BM465" s="333"/>
      <c r="BN465" s="333"/>
      <c r="BO465" s="333"/>
      <c r="BP465" s="333"/>
      <c r="BS465" s="333"/>
      <c r="CC465" s="333"/>
      <c r="CM465" s="333"/>
      <c r="CW465" s="333"/>
      <c r="DG465" s="333"/>
      <c r="DQ465" s="333"/>
      <c r="EA465" s="333"/>
      <c r="EK465" s="333"/>
      <c r="EU465" s="333"/>
      <c r="FE465" s="333"/>
      <c r="FO465" s="333"/>
      <c r="FY465" s="333"/>
      <c r="GI465" s="333"/>
      <c r="GS465" s="333"/>
      <c r="HC465" s="333"/>
      <c r="HM465" s="333"/>
      <c r="HW465" s="333"/>
      <c r="IG465" s="333"/>
    </row>
    <row r="466" s="3" customFormat="true" x14ac:dyDescent="0.25">
      <c r="A466" s="333"/>
      <c r="K466" s="333"/>
      <c r="U466" s="333"/>
      <c r="AE466" s="333"/>
      <c r="AO466" s="333"/>
      <c r="AY466" s="333"/>
      <c r="BI466" s="333"/>
      <c r="BJ466" s="333"/>
      <c r="BK466" s="333"/>
      <c r="BL466" s="333"/>
      <c r="BM466" s="333"/>
      <c r="BN466" s="333"/>
      <c r="BO466" s="333"/>
      <c r="BP466" s="333"/>
      <c r="BS466" s="333"/>
      <c r="CC466" s="333"/>
      <c r="CM466" s="333"/>
      <c r="CW466" s="333"/>
      <c r="DG466" s="333"/>
      <c r="DQ466" s="333"/>
      <c r="EA466" s="333"/>
      <c r="EK466" s="333"/>
      <c r="EU466" s="333"/>
      <c r="FE466" s="333"/>
      <c r="FO466" s="333"/>
      <c r="FY466" s="333"/>
      <c r="GI466" s="333"/>
      <c r="GS466" s="333"/>
      <c r="HC466" s="333"/>
      <c r="HM466" s="333"/>
      <c r="HW466" s="333"/>
      <c r="IG466" s="333"/>
    </row>
    <row r="467" s="3" customFormat="true" x14ac:dyDescent="0.25">
      <c r="A467" s="333"/>
      <c r="K467" s="333"/>
      <c r="U467" s="333"/>
      <c r="AE467" s="333"/>
      <c r="AO467" s="333"/>
      <c r="AY467" s="333"/>
      <c r="BI467" s="333"/>
      <c r="BJ467" s="333"/>
      <c r="BK467" s="333"/>
      <c r="BL467" s="333"/>
      <c r="BM467" s="333"/>
      <c r="BN467" s="333"/>
      <c r="BO467" s="333"/>
      <c r="BP467" s="333"/>
      <c r="BS467" s="333"/>
      <c r="CC467" s="333"/>
      <c r="CM467" s="333"/>
      <c r="CW467" s="333"/>
      <c r="DG467" s="333"/>
      <c r="DQ467" s="333"/>
      <c r="EA467" s="333"/>
      <c r="EK467" s="333"/>
      <c r="EU467" s="333"/>
      <c r="FE467" s="333"/>
      <c r="FO467" s="333"/>
      <c r="FY467" s="333"/>
      <c r="GI467" s="333"/>
      <c r="GS467" s="333"/>
      <c r="HC467" s="333"/>
      <c r="HM467" s="333"/>
      <c r="HW467" s="333"/>
      <c r="IG467" s="333"/>
    </row>
    <row r="468" s="3" customFormat="true" x14ac:dyDescent="0.25">
      <c r="A468" s="333"/>
      <c r="K468" s="333"/>
      <c r="U468" s="333"/>
      <c r="AE468" s="333"/>
      <c r="AO468" s="333"/>
      <c r="AY468" s="333"/>
      <c r="BI468" s="333"/>
      <c r="BJ468" s="333"/>
      <c r="BK468" s="333"/>
      <c r="BL468" s="333"/>
      <c r="BM468" s="333"/>
      <c r="BN468" s="333"/>
      <c r="BO468" s="333"/>
      <c r="BP468" s="333"/>
      <c r="BS468" s="333"/>
      <c r="CC468" s="333"/>
      <c r="CM468" s="333"/>
      <c r="CW468" s="333"/>
      <c r="DG468" s="333"/>
      <c r="DQ468" s="333"/>
      <c r="EA468" s="333"/>
      <c r="EK468" s="333"/>
      <c r="EU468" s="333"/>
      <c r="FE468" s="333"/>
      <c r="FO468" s="333"/>
      <c r="FY468" s="333"/>
      <c r="GI468" s="333"/>
      <c r="GS468" s="333"/>
      <c r="HC468" s="333"/>
      <c r="HM468" s="333"/>
      <c r="HW468" s="333"/>
      <c r="IG468" s="333"/>
    </row>
    <row r="469" s="3" customFormat="true" x14ac:dyDescent="0.25">
      <c r="A469" s="333"/>
      <c r="K469" s="333"/>
      <c r="U469" s="333"/>
      <c r="AE469" s="333"/>
      <c r="AO469" s="333"/>
      <c r="AY469" s="333"/>
      <c r="BI469" s="333"/>
      <c r="BJ469" s="333"/>
      <c r="BK469" s="333"/>
      <c r="BL469" s="333"/>
      <c r="BM469" s="333"/>
      <c r="BN469" s="333"/>
      <c r="BO469" s="333"/>
      <c r="BP469" s="333"/>
      <c r="BS469" s="333"/>
      <c r="CC469" s="333"/>
      <c r="CM469" s="333"/>
      <c r="CW469" s="333"/>
      <c r="DG469" s="333"/>
      <c r="DQ469" s="333"/>
      <c r="EA469" s="333"/>
      <c r="EK469" s="333"/>
      <c r="EU469" s="333"/>
      <c r="FE469" s="333"/>
      <c r="FO469" s="333"/>
      <c r="FY469" s="333"/>
      <c r="GI469" s="333"/>
      <c r="GS469" s="333"/>
      <c r="HC469" s="333"/>
      <c r="HM469" s="333"/>
      <c r="HW469" s="333"/>
      <c r="IG469" s="333"/>
    </row>
    <row r="470" s="3" customFormat="true" x14ac:dyDescent="0.25">
      <c r="A470" s="333"/>
      <c r="K470" s="333"/>
      <c r="U470" s="333"/>
      <c r="AE470" s="333"/>
      <c r="AO470" s="333"/>
      <c r="AY470" s="333"/>
      <c r="BI470" s="333"/>
      <c r="BJ470" s="333"/>
      <c r="BK470" s="333"/>
      <c r="BL470" s="333"/>
      <c r="BM470" s="333"/>
      <c r="BN470" s="333"/>
      <c r="BO470" s="333"/>
      <c r="BP470" s="333"/>
      <c r="BS470" s="333"/>
      <c r="CC470" s="333"/>
      <c r="CM470" s="333"/>
      <c r="CW470" s="333"/>
      <c r="DG470" s="333"/>
      <c r="DQ470" s="333"/>
      <c r="EA470" s="333"/>
      <c r="EK470" s="333"/>
      <c r="EU470" s="333"/>
      <c r="FE470" s="333"/>
      <c r="FO470" s="333"/>
      <c r="FY470" s="333"/>
      <c r="GI470" s="333"/>
      <c r="GS470" s="333"/>
      <c r="HC470" s="333"/>
      <c r="HM470" s="333"/>
      <c r="HW470" s="333"/>
      <c r="IG470" s="333"/>
    </row>
    <row r="471" s="3" customFormat="true" x14ac:dyDescent="0.25">
      <c r="A471" s="333"/>
      <c r="K471" s="333"/>
      <c r="U471" s="333"/>
      <c r="AE471" s="333"/>
      <c r="AO471" s="333"/>
      <c r="AY471" s="333"/>
      <c r="BI471" s="333"/>
      <c r="BJ471" s="333"/>
      <c r="BK471" s="333"/>
      <c r="BL471" s="333"/>
      <c r="BM471" s="333"/>
      <c r="BN471" s="333"/>
      <c r="BO471" s="333"/>
      <c r="BP471" s="333"/>
      <c r="BS471" s="333"/>
      <c r="CC471" s="333"/>
      <c r="CM471" s="333"/>
      <c r="CW471" s="333"/>
      <c r="DG471" s="333"/>
      <c r="DQ471" s="333"/>
      <c r="EA471" s="333"/>
      <c r="EK471" s="333"/>
      <c r="EU471" s="333"/>
      <c r="FE471" s="333"/>
      <c r="FO471" s="333"/>
      <c r="FY471" s="333"/>
      <c r="GI471" s="333"/>
      <c r="GS471" s="333"/>
      <c r="HC471" s="333"/>
      <c r="HM471" s="333"/>
      <c r="HW471" s="333"/>
      <c r="IG471" s="333"/>
    </row>
    <row r="472" s="3" customFormat="true" x14ac:dyDescent="0.25">
      <c r="A472" s="333"/>
      <c r="K472" s="333"/>
      <c r="U472" s="333"/>
      <c r="AE472" s="333"/>
      <c r="AO472" s="333"/>
      <c r="AY472" s="333"/>
      <c r="BI472" s="333"/>
      <c r="BJ472" s="333"/>
      <c r="BK472" s="333"/>
      <c r="BL472" s="333"/>
      <c r="BM472" s="333"/>
      <c r="BN472" s="333"/>
      <c r="BO472" s="333"/>
      <c r="BP472" s="333"/>
      <c r="BS472" s="333"/>
      <c r="CC472" s="333"/>
      <c r="CM472" s="333"/>
      <c r="CW472" s="333"/>
      <c r="DG472" s="333"/>
      <c r="DQ472" s="333"/>
      <c r="EA472" s="333"/>
      <c r="EK472" s="333"/>
      <c r="EU472" s="333"/>
      <c r="FE472" s="333"/>
      <c r="FO472" s="333"/>
      <c r="FY472" s="333"/>
      <c r="GI472" s="333"/>
      <c r="GS472" s="333"/>
      <c r="HC472" s="333"/>
      <c r="HM472" s="333"/>
      <c r="HW472" s="333"/>
      <c r="IG472" s="333"/>
    </row>
    <row r="473" s="3" customFormat="true" x14ac:dyDescent="0.25">
      <c r="A473" s="333"/>
      <c r="K473" s="333"/>
      <c r="U473" s="333"/>
      <c r="AE473" s="333"/>
      <c r="AO473" s="333"/>
      <c r="AY473" s="333"/>
      <c r="BI473" s="333"/>
      <c r="BJ473" s="333"/>
      <c r="BK473" s="333"/>
      <c r="BL473" s="333"/>
      <c r="BM473" s="333"/>
      <c r="BN473" s="333"/>
      <c r="BO473" s="333"/>
      <c r="BP473" s="333"/>
      <c r="BS473" s="333"/>
      <c r="CC473" s="333"/>
      <c r="CM473" s="333"/>
      <c r="CW473" s="333"/>
      <c r="DG473" s="333"/>
      <c r="DQ473" s="333"/>
      <c r="EA473" s="333"/>
      <c r="EK473" s="333"/>
      <c r="EU473" s="333"/>
      <c r="FE473" s="333"/>
      <c r="FO473" s="333"/>
      <c r="FY473" s="333"/>
      <c r="GI473" s="333"/>
      <c r="GS473" s="333"/>
      <c r="HC473" s="333"/>
      <c r="HM473" s="333"/>
      <c r="HW473" s="333"/>
      <c r="IG473" s="333"/>
    </row>
    <row r="474" s="3" customFormat="true" x14ac:dyDescent="0.25">
      <c r="A474" s="333"/>
      <c r="K474" s="333"/>
      <c r="U474" s="333"/>
      <c r="AE474" s="333"/>
      <c r="AO474" s="333"/>
      <c r="AY474" s="333"/>
      <c r="BI474" s="333"/>
      <c r="BJ474" s="333"/>
      <c r="BK474" s="333"/>
      <c r="BL474" s="333"/>
      <c r="BM474" s="333"/>
      <c r="BN474" s="333"/>
      <c r="BO474" s="333"/>
      <c r="BP474" s="333"/>
      <c r="BS474" s="333"/>
      <c r="CC474" s="333"/>
      <c r="CM474" s="333"/>
      <c r="CW474" s="333"/>
      <c r="DG474" s="333"/>
      <c r="DQ474" s="333"/>
      <c r="EA474" s="333"/>
      <c r="EK474" s="333"/>
      <c r="EU474" s="333"/>
      <c r="FE474" s="333"/>
      <c r="FO474" s="333"/>
      <c r="FY474" s="333"/>
      <c r="GI474" s="333"/>
      <c r="GS474" s="333"/>
      <c r="HC474" s="333"/>
      <c r="HM474" s="333"/>
      <c r="HW474" s="333"/>
      <c r="IG474" s="333"/>
    </row>
    <row r="475" s="3" customFormat="true" x14ac:dyDescent="0.25">
      <c r="A475" s="333"/>
      <c r="K475" s="333"/>
      <c r="U475" s="333"/>
      <c r="AE475" s="333"/>
      <c r="AO475" s="333"/>
      <c r="AY475" s="333"/>
      <c r="BI475" s="333"/>
      <c r="BJ475" s="333"/>
      <c r="BK475" s="333"/>
      <c r="BL475" s="333"/>
      <c r="BM475" s="333"/>
      <c r="BN475" s="333"/>
      <c r="BO475" s="333"/>
      <c r="BP475" s="333"/>
      <c r="BS475" s="333"/>
      <c r="CC475" s="333"/>
      <c r="CM475" s="333"/>
      <c r="CW475" s="333"/>
      <c r="DG475" s="333"/>
      <c r="DQ475" s="333"/>
      <c r="EA475" s="333"/>
      <c r="EK475" s="333"/>
      <c r="EU475" s="333"/>
      <c r="FE475" s="333"/>
      <c r="FO475" s="333"/>
      <c r="FY475" s="333"/>
      <c r="GI475" s="333"/>
      <c r="GS475" s="333"/>
      <c r="HC475" s="333"/>
      <c r="HM475" s="333"/>
      <c r="HW475" s="333"/>
      <c r="IG475" s="333"/>
    </row>
    <row r="476" s="3" customFormat="true" x14ac:dyDescent="0.25">
      <c r="A476" s="333"/>
      <c r="K476" s="333"/>
      <c r="U476" s="333"/>
      <c r="AE476" s="333"/>
      <c r="AO476" s="333"/>
      <c r="AY476" s="333"/>
      <c r="BI476" s="333"/>
      <c r="BJ476" s="333"/>
      <c r="BK476" s="333"/>
      <c r="BL476" s="333"/>
      <c r="BM476" s="333"/>
      <c r="BN476" s="333"/>
      <c r="BO476" s="333"/>
      <c r="BP476" s="333"/>
      <c r="BS476" s="333"/>
      <c r="CC476" s="333"/>
      <c r="CM476" s="333"/>
      <c r="CW476" s="333"/>
      <c r="DG476" s="333"/>
      <c r="DQ476" s="333"/>
      <c r="EA476" s="333"/>
      <c r="EK476" s="333"/>
      <c r="EU476" s="333"/>
      <c r="FE476" s="333"/>
      <c r="FO476" s="333"/>
      <c r="FY476" s="333"/>
      <c r="GI476" s="333"/>
      <c r="GS476" s="333"/>
      <c r="HC476" s="333"/>
      <c r="HM476" s="333"/>
      <c r="HW476" s="333"/>
      <c r="IG476" s="333"/>
    </row>
    <row r="477" s="3" customFormat="true" x14ac:dyDescent="0.25">
      <c r="A477" s="333"/>
      <c r="K477" s="333"/>
      <c r="U477" s="333"/>
      <c r="AE477" s="333"/>
      <c r="AO477" s="333"/>
      <c r="AY477" s="333"/>
      <c r="BI477" s="333"/>
      <c r="BJ477" s="333"/>
      <c r="BK477" s="333"/>
      <c r="BL477" s="333"/>
      <c r="BM477" s="333"/>
      <c r="BN477" s="333"/>
      <c r="BO477" s="333"/>
      <c r="BP477" s="333"/>
      <c r="BS477" s="333"/>
      <c r="CC477" s="333"/>
      <c r="CM477" s="333"/>
      <c r="CW477" s="333"/>
      <c r="DG477" s="333"/>
      <c r="DQ477" s="333"/>
      <c r="EA477" s="333"/>
      <c r="EK477" s="333"/>
      <c r="EU477" s="333"/>
      <c r="FE477" s="333"/>
      <c r="FO477" s="333"/>
      <c r="FY477" s="333"/>
      <c r="GI477" s="333"/>
      <c r="GS477" s="333"/>
      <c r="HC477" s="333"/>
      <c r="HM477" s="333"/>
      <c r="HW477" s="333"/>
      <c r="IG477" s="333"/>
    </row>
    <row r="478" s="3" customFormat="true" x14ac:dyDescent="0.25">
      <c r="A478" s="333"/>
      <c r="K478" s="333"/>
      <c r="U478" s="333"/>
      <c r="AE478" s="333"/>
      <c r="AO478" s="333"/>
      <c r="AY478" s="333"/>
      <c r="BI478" s="333"/>
      <c r="BJ478" s="333"/>
      <c r="BK478" s="333"/>
      <c r="BL478" s="333"/>
      <c r="BM478" s="333"/>
      <c r="BN478" s="333"/>
      <c r="BO478" s="333"/>
      <c r="BP478" s="333"/>
      <c r="BS478" s="333"/>
      <c r="CC478" s="333"/>
      <c r="CM478" s="333"/>
      <c r="CW478" s="333"/>
      <c r="DG478" s="333"/>
      <c r="DQ478" s="333"/>
      <c r="EA478" s="333"/>
      <c r="EK478" s="333"/>
      <c r="EU478" s="333"/>
      <c r="FE478" s="333"/>
      <c r="FO478" s="333"/>
      <c r="FY478" s="333"/>
      <c r="GI478" s="333"/>
      <c r="GS478" s="333"/>
      <c r="HC478" s="333"/>
      <c r="HM478" s="333"/>
      <c r="HW478" s="333"/>
      <c r="IG478" s="333"/>
    </row>
    <row r="479" s="3" customFormat="true" x14ac:dyDescent="0.25">
      <c r="A479" s="333"/>
      <c r="K479" s="333"/>
      <c r="U479" s="333"/>
      <c r="AE479" s="333"/>
      <c r="AO479" s="333"/>
      <c r="AY479" s="333"/>
      <c r="BI479" s="333"/>
      <c r="BJ479" s="333"/>
      <c r="BK479" s="333"/>
      <c r="BL479" s="333"/>
      <c r="BM479" s="333"/>
      <c r="BN479" s="333"/>
      <c r="BO479" s="333"/>
      <c r="BP479" s="333"/>
      <c r="BS479" s="333"/>
      <c r="CC479" s="333"/>
      <c r="CM479" s="333"/>
      <c r="CW479" s="333"/>
      <c r="DG479" s="333"/>
      <c r="DQ479" s="333"/>
      <c r="EA479" s="333"/>
      <c r="EK479" s="333"/>
      <c r="EU479" s="333"/>
      <c r="FE479" s="333"/>
      <c r="FO479" s="333"/>
      <c r="FY479" s="333"/>
      <c r="GI479" s="333"/>
      <c r="GS479" s="333"/>
      <c r="HC479" s="333"/>
      <c r="HM479" s="333"/>
      <c r="HW479" s="333"/>
      <c r="IG479" s="333"/>
    </row>
    <row r="480" s="3" customFormat="true" x14ac:dyDescent="0.25">
      <c r="A480" s="333"/>
      <c r="K480" s="333"/>
      <c r="U480" s="333"/>
      <c r="AE480" s="333"/>
      <c r="AO480" s="333"/>
      <c r="AY480" s="333"/>
      <c r="BI480" s="333"/>
      <c r="BJ480" s="333"/>
      <c r="BK480" s="333"/>
      <c r="BL480" s="333"/>
      <c r="BM480" s="333"/>
      <c r="BN480" s="333"/>
      <c r="BO480" s="333"/>
      <c r="BP480" s="333"/>
      <c r="BS480" s="333"/>
      <c r="CC480" s="333"/>
      <c r="CM480" s="333"/>
      <c r="CW480" s="333"/>
      <c r="DG480" s="333"/>
      <c r="DQ480" s="333"/>
      <c r="EA480" s="333"/>
      <c r="EK480" s="333"/>
      <c r="EU480" s="333"/>
      <c r="FE480" s="333"/>
      <c r="FO480" s="333"/>
      <c r="FY480" s="333"/>
      <c r="GI480" s="333"/>
      <c r="GS480" s="333"/>
      <c r="HC480" s="333"/>
      <c r="HM480" s="333"/>
      <c r="HW480" s="333"/>
      <c r="IG480" s="333"/>
    </row>
    <row r="481" s="3" customFormat="true" x14ac:dyDescent="0.25">
      <c r="A481" s="333"/>
      <c r="K481" s="333"/>
      <c r="U481" s="333"/>
      <c r="AE481" s="333"/>
      <c r="AO481" s="333"/>
      <c r="AY481" s="333"/>
      <c r="BI481" s="333"/>
      <c r="BJ481" s="333"/>
      <c r="BK481" s="333"/>
      <c r="BL481" s="333"/>
      <c r="BM481" s="333"/>
      <c r="BN481" s="333"/>
      <c r="BO481" s="333"/>
      <c r="BP481" s="333"/>
      <c r="BS481" s="333"/>
      <c r="CC481" s="333"/>
      <c r="CM481" s="333"/>
      <c r="CW481" s="333"/>
      <c r="DG481" s="333"/>
      <c r="DQ481" s="333"/>
      <c r="EA481" s="333"/>
      <c r="EK481" s="333"/>
      <c r="EU481" s="333"/>
      <c r="FE481" s="333"/>
      <c r="FO481" s="333"/>
      <c r="FY481" s="333"/>
      <c r="GI481" s="333"/>
      <c r="GS481" s="333"/>
      <c r="HC481" s="333"/>
      <c r="HM481" s="333"/>
      <c r="HW481" s="333"/>
      <c r="IG481" s="333"/>
    </row>
    <row r="482" s="3" customFormat="true" x14ac:dyDescent="0.25">
      <c r="A482" s="333"/>
      <c r="K482" s="333"/>
      <c r="U482" s="333"/>
      <c r="AE482" s="333"/>
      <c r="AO482" s="333"/>
      <c r="AY482" s="333"/>
      <c r="BI482" s="333"/>
      <c r="BJ482" s="333"/>
      <c r="BK482" s="333"/>
      <c r="BL482" s="333"/>
      <c r="BM482" s="333"/>
      <c r="BN482" s="333"/>
      <c r="BO482" s="333"/>
      <c r="BP482" s="333"/>
      <c r="BS482" s="333"/>
      <c r="CC482" s="333"/>
      <c r="CM482" s="333"/>
      <c r="CW482" s="333"/>
      <c r="DG482" s="333"/>
      <c r="DQ482" s="333"/>
      <c r="EA482" s="333"/>
      <c r="EK482" s="333"/>
      <c r="EU482" s="333"/>
      <c r="FE482" s="333"/>
      <c r="FO482" s="333"/>
      <c r="FY482" s="333"/>
      <c r="GI482" s="333"/>
      <c r="GS482" s="333"/>
      <c r="HC482" s="333"/>
      <c r="HM482" s="333"/>
      <c r="HW482" s="333"/>
      <c r="IG482" s="333"/>
    </row>
    <row r="483" s="3" customFormat="true" x14ac:dyDescent="0.25">
      <c r="A483" s="333"/>
      <c r="K483" s="333"/>
      <c r="U483" s="333"/>
      <c r="AE483" s="333"/>
      <c r="AO483" s="333"/>
      <c r="AY483" s="333"/>
      <c r="BI483" s="333"/>
      <c r="BJ483" s="333"/>
      <c r="BK483" s="333"/>
      <c r="BL483" s="333"/>
      <c r="BM483" s="333"/>
      <c r="BN483" s="333"/>
      <c r="BO483" s="333"/>
      <c r="BP483" s="333"/>
      <c r="BS483" s="333"/>
      <c r="CC483" s="333"/>
      <c r="CM483" s="333"/>
      <c r="CW483" s="333"/>
      <c r="DG483" s="333"/>
      <c r="DQ483" s="333"/>
      <c r="EA483" s="333"/>
      <c r="EK483" s="333"/>
      <c r="EU483" s="333"/>
      <c r="FE483" s="333"/>
      <c r="FO483" s="333"/>
      <c r="FY483" s="333"/>
      <c r="GI483" s="333"/>
      <c r="GS483" s="333"/>
      <c r="HC483" s="333"/>
      <c r="HM483" s="333"/>
      <c r="HW483" s="333"/>
      <c r="IG483" s="333"/>
    </row>
    <row r="484" s="3" customFormat="true" x14ac:dyDescent="0.25">
      <c r="A484" s="333"/>
      <c r="K484" s="333"/>
      <c r="U484" s="333"/>
      <c r="AE484" s="333"/>
      <c r="AO484" s="333"/>
      <c r="AY484" s="333"/>
      <c r="BI484" s="333"/>
      <c r="BJ484" s="333"/>
      <c r="BK484" s="333"/>
      <c r="BL484" s="333"/>
      <c r="BM484" s="333"/>
      <c r="BN484" s="333"/>
      <c r="BO484" s="333"/>
      <c r="BP484" s="333"/>
      <c r="BS484" s="333"/>
      <c r="CC484" s="333"/>
      <c r="CM484" s="333"/>
      <c r="CW484" s="333"/>
      <c r="DG484" s="333"/>
      <c r="DQ484" s="333"/>
      <c r="EA484" s="333"/>
      <c r="EK484" s="333"/>
      <c r="EU484" s="333"/>
      <c r="FE484" s="333"/>
      <c r="FO484" s="333"/>
      <c r="FY484" s="333"/>
      <c r="GI484" s="333"/>
      <c r="GS484" s="333"/>
      <c r="HC484" s="333"/>
      <c r="HM484" s="333"/>
      <c r="HW484" s="333"/>
      <c r="IG484" s="333"/>
    </row>
    <row r="485" s="3" customFormat="true" x14ac:dyDescent="0.25">
      <c r="A485" s="333"/>
      <c r="K485" s="333"/>
      <c r="U485" s="333"/>
      <c r="AE485" s="333"/>
      <c r="AO485" s="333"/>
      <c r="AY485" s="333"/>
      <c r="BI485" s="333"/>
      <c r="BJ485" s="333"/>
      <c r="BK485" s="333"/>
      <c r="BL485" s="333"/>
      <c r="BM485" s="333"/>
      <c r="BN485" s="333"/>
      <c r="BO485" s="333"/>
      <c r="BP485" s="333"/>
      <c r="BS485" s="333"/>
      <c r="CC485" s="333"/>
      <c r="CM485" s="333"/>
      <c r="CW485" s="333"/>
      <c r="DG485" s="333"/>
      <c r="DQ485" s="333"/>
      <c r="EA485" s="333"/>
      <c r="EK485" s="333"/>
      <c r="EU485" s="333"/>
      <c r="FE485" s="333"/>
      <c r="FO485" s="333"/>
      <c r="FY485" s="333"/>
      <c r="GI485" s="333"/>
      <c r="GS485" s="333"/>
      <c r="HC485" s="333"/>
      <c r="HM485" s="333"/>
      <c r="HW485" s="333"/>
      <c r="IG485" s="333"/>
    </row>
    <row r="486" s="3" customFormat="true" x14ac:dyDescent="0.25">
      <c r="A486" s="333"/>
      <c r="K486" s="333"/>
      <c r="U486" s="333"/>
      <c r="AE486" s="333"/>
      <c r="AO486" s="333"/>
      <c r="AY486" s="333"/>
      <c r="BI486" s="333"/>
      <c r="BJ486" s="333"/>
      <c r="BK486" s="333"/>
      <c r="BL486" s="333"/>
      <c r="BM486" s="333"/>
      <c r="BN486" s="333"/>
      <c r="BO486" s="333"/>
      <c r="BP486" s="333"/>
      <c r="BS486" s="333"/>
      <c r="CC486" s="333"/>
      <c r="CM486" s="333"/>
      <c r="CW486" s="333"/>
      <c r="DG486" s="333"/>
      <c r="DQ486" s="333"/>
      <c r="EA486" s="333"/>
      <c r="EK486" s="333"/>
      <c r="EU486" s="333"/>
      <c r="FE486" s="333"/>
      <c r="FO486" s="333"/>
      <c r="FY486" s="333"/>
      <c r="GI486" s="333"/>
      <c r="GS486" s="333"/>
      <c r="HC486" s="333"/>
      <c r="HM486" s="333"/>
      <c r="HW486" s="333"/>
      <c r="IG486" s="333"/>
    </row>
    <row r="487" s="3" customFormat="true" x14ac:dyDescent="0.25">
      <c r="A487" s="333"/>
      <c r="K487" s="333"/>
      <c r="U487" s="333"/>
      <c r="AE487" s="333"/>
      <c r="AO487" s="333"/>
      <c r="AY487" s="333"/>
      <c r="BI487" s="333"/>
      <c r="BJ487" s="333"/>
      <c r="BK487" s="333"/>
      <c r="BL487" s="333"/>
      <c r="BM487" s="333"/>
      <c r="BN487" s="333"/>
      <c r="BO487" s="333"/>
      <c r="BP487" s="333"/>
      <c r="BS487" s="333"/>
      <c r="CC487" s="333"/>
      <c r="CM487" s="333"/>
      <c r="CW487" s="333"/>
      <c r="DG487" s="333"/>
      <c r="DQ487" s="333"/>
      <c r="EA487" s="333"/>
      <c r="EK487" s="333"/>
      <c r="EU487" s="333"/>
      <c r="FE487" s="333"/>
      <c r="FO487" s="333"/>
      <c r="FY487" s="333"/>
      <c r="GI487" s="333"/>
      <c r="GS487" s="333"/>
      <c r="HC487" s="333"/>
      <c r="HM487" s="333"/>
      <c r="HW487" s="333"/>
      <c r="IG487" s="333"/>
    </row>
    <row r="488" s="3" customFormat="true" x14ac:dyDescent="0.25">
      <c r="A488" s="333"/>
      <c r="K488" s="333"/>
      <c r="U488" s="333"/>
      <c r="AE488" s="333"/>
      <c r="AO488" s="333"/>
      <c r="AY488" s="333"/>
      <c r="BI488" s="333"/>
      <c r="BJ488" s="333"/>
      <c r="BK488" s="333"/>
      <c r="BL488" s="333"/>
      <c r="BM488" s="333"/>
      <c r="BN488" s="333"/>
      <c r="BO488" s="333"/>
      <c r="BP488" s="333"/>
      <c r="BS488" s="333"/>
      <c r="CC488" s="333"/>
      <c r="CM488" s="333"/>
      <c r="CW488" s="333"/>
      <c r="DG488" s="333"/>
      <c r="DQ488" s="333"/>
      <c r="EA488" s="333"/>
      <c r="EK488" s="333"/>
      <c r="EU488" s="333"/>
      <c r="FE488" s="333"/>
      <c r="FO488" s="333"/>
      <c r="FY488" s="333"/>
      <c r="GI488" s="333"/>
      <c r="GS488" s="333"/>
      <c r="HC488" s="333"/>
      <c r="HM488" s="333"/>
      <c r="HW488" s="333"/>
      <c r="IG488" s="333"/>
    </row>
    <row r="489" s="3" customFormat="true" x14ac:dyDescent="0.25">
      <c r="A489" s="333"/>
      <c r="K489" s="333"/>
      <c r="U489" s="333"/>
      <c r="AE489" s="333"/>
      <c r="AO489" s="333"/>
      <c r="AY489" s="333"/>
      <c r="BI489" s="333"/>
      <c r="BJ489" s="333"/>
      <c r="BK489" s="333"/>
      <c r="BL489" s="333"/>
      <c r="BM489" s="333"/>
      <c r="BN489" s="333"/>
      <c r="BO489" s="333"/>
      <c r="BP489" s="333"/>
      <c r="BS489" s="333"/>
      <c r="CC489" s="333"/>
      <c r="CM489" s="333"/>
      <c r="CW489" s="333"/>
      <c r="DG489" s="333"/>
      <c r="DQ489" s="333"/>
      <c r="EA489" s="333"/>
      <c r="EK489" s="333"/>
      <c r="EU489" s="333"/>
      <c r="FE489" s="333"/>
      <c r="FO489" s="333"/>
      <c r="FY489" s="333"/>
      <c r="GI489" s="333"/>
      <c r="GS489" s="333"/>
      <c r="HC489" s="333"/>
      <c r="HM489" s="333"/>
      <c r="HW489" s="333"/>
      <c r="IG489" s="333"/>
    </row>
    <row r="490" s="3" customFormat="true" x14ac:dyDescent="0.25">
      <c r="A490" s="333"/>
      <c r="K490" s="333"/>
      <c r="U490" s="333"/>
      <c r="AE490" s="333"/>
      <c r="AO490" s="333"/>
      <c r="AY490" s="333"/>
      <c r="BI490" s="333"/>
      <c r="BJ490" s="333"/>
      <c r="BK490" s="333"/>
      <c r="BL490" s="333"/>
      <c r="BM490" s="333"/>
      <c r="BN490" s="333"/>
      <c r="BO490" s="333"/>
      <c r="BP490" s="333"/>
      <c r="BS490" s="333"/>
      <c r="CC490" s="333"/>
      <c r="CM490" s="333"/>
      <c r="CW490" s="333"/>
      <c r="DG490" s="333"/>
      <c r="DQ490" s="333"/>
      <c r="EA490" s="333"/>
      <c r="EK490" s="333"/>
      <c r="EU490" s="333"/>
      <c r="FE490" s="333"/>
      <c r="FO490" s="333"/>
      <c r="FY490" s="333"/>
      <c r="GI490" s="333"/>
      <c r="GS490" s="333"/>
      <c r="HC490" s="333"/>
      <c r="HM490" s="333"/>
      <c r="HW490" s="333"/>
      <c r="IG490" s="333"/>
    </row>
    <row r="491" s="3" customFormat="true" x14ac:dyDescent="0.25">
      <c r="A491" s="333"/>
      <c r="K491" s="333"/>
      <c r="U491" s="333"/>
      <c r="AE491" s="333"/>
      <c r="AO491" s="333"/>
      <c r="AY491" s="333"/>
      <c r="BI491" s="333"/>
      <c r="BJ491" s="333"/>
      <c r="BK491" s="333"/>
      <c r="BL491" s="333"/>
      <c r="BM491" s="333"/>
      <c r="BN491" s="333"/>
      <c r="BO491" s="333"/>
      <c r="BP491" s="333"/>
      <c r="BS491" s="333"/>
      <c r="CC491" s="333"/>
      <c r="CM491" s="333"/>
      <c r="CW491" s="333"/>
      <c r="DG491" s="333"/>
      <c r="DQ491" s="333"/>
      <c r="EA491" s="333"/>
      <c r="EK491" s="333"/>
      <c r="EU491" s="333"/>
      <c r="FE491" s="333"/>
      <c r="FO491" s="333"/>
      <c r="FY491" s="333"/>
      <c r="GI491" s="333"/>
      <c r="GS491" s="333"/>
      <c r="HC491" s="333"/>
      <c r="HM491" s="333"/>
      <c r="HW491" s="333"/>
      <c r="IG491" s="333"/>
    </row>
    <row r="492" s="3" customFormat="true" x14ac:dyDescent="0.25">
      <c r="A492" s="333"/>
      <c r="K492" s="333"/>
      <c r="U492" s="333"/>
      <c r="AE492" s="333"/>
      <c r="AO492" s="333"/>
      <c r="AY492" s="333"/>
      <c r="BI492" s="333"/>
      <c r="BJ492" s="333"/>
      <c r="BK492" s="333"/>
      <c r="BL492" s="333"/>
      <c r="BM492" s="333"/>
      <c r="BN492" s="333"/>
      <c r="BO492" s="333"/>
      <c r="BP492" s="333"/>
      <c r="BS492" s="333"/>
      <c r="CC492" s="333"/>
      <c r="CM492" s="333"/>
      <c r="CW492" s="333"/>
      <c r="DG492" s="333"/>
      <c r="DQ492" s="333"/>
      <c r="EA492" s="333"/>
      <c r="EK492" s="333"/>
      <c r="EU492" s="333"/>
      <c r="FE492" s="333"/>
      <c r="FO492" s="333"/>
      <c r="FY492" s="333"/>
      <c r="GI492" s="333"/>
      <c r="GS492" s="333"/>
      <c r="HC492" s="333"/>
      <c r="HM492" s="333"/>
      <c r="HW492" s="333"/>
      <c r="IG492" s="333"/>
    </row>
    <row r="493" s="3" customFormat="true" x14ac:dyDescent="0.25">
      <c r="A493" s="333"/>
      <c r="K493" s="333"/>
      <c r="U493" s="333"/>
      <c r="AE493" s="333"/>
      <c r="AO493" s="333"/>
      <c r="AY493" s="333"/>
      <c r="BI493" s="333"/>
      <c r="BJ493" s="333"/>
      <c r="BK493" s="333"/>
      <c r="BL493" s="333"/>
      <c r="BM493" s="333"/>
      <c r="BN493" s="333"/>
      <c r="BO493" s="333"/>
      <c r="BP493" s="333"/>
      <c r="BS493" s="333"/>
      <c r="CC493" s="333"/>
      <c r="CM493" s="333"/>
      <c r="CW493" s="333"/>
      <c r="DG493" s="333"/>
      <c r="DQ493" s="333"/>
      <c r="EA493" s="333"/>
      <c r="EK493" s="333"/>
      <c r="EU493" s="333"/>
      <c r="FE493" s="333"/>
      <c r="FO493" s="333"/>
      <c r="FY493" s="333"/>
      <c r="GI493" s="333"/>
      <c r="GS493" s="333"/>
      <c r="HC493" s="333"/>
      <c r="HM493" s="333"/>
      <c r="HW493" s="333"/>
      <c r="IG493" s="333"/>
    </row>
    <row r="494" s="3" customFormat="true" x14ac:dyDescent="0.25">
      <c r="A494" s="333"/>
      <c r="K494" s="333"/>
      <c r="U494" s="333"/>
      <c r="AE494" s="333"/>
      <c r="AO494" s="333"/>
      <c r="AY494" s="333"/>
      <c r="BI494" s="333"/>
      <c r="BJ494" s="333"/>
      <c r="BK494" s="333"/>
      <c r="BL494" s="333"/>
      <c r="BM494" s="333"/>
      <c r="BN494" s="333"/>
      <c r="BO494" s="333"/>
      <c r="BP494" s="333"/>
      <c r="BS494" s="333"/>
      <c r="CC494" s="333"/>
      <c r="CM494" s="333"/>
      <c r="CW494" s="333"/>
      <c r="DG494" s="333"/>
      <c r="DQ494" s="333"/>
      <c r="EA494" s="333"/>
      <c r="EK494" s="333"/>
      <c r="EU494" s="333"/>
      <c r="FE494" s="333"/>
      <c r="FO494" s="333"/>
      <c r="FY494" s="333"/>
      <c r="GI494" s="333"/>
      <c r="GS494" s="333"/>
      <c r="HC494" s="333"/>
      <c r="HM494" s="333"/>
      <c r="HW494" s="333"/>
      <c r="IG494" s="333"/>
    </row>
    <row r="495" s="3" customFormat="true" x14ac:dyDescent="0.25">
      <c r="A495" s="333"/>
      <c r="K495" s="333"/>
      <c r="U495" s="333"/>
      <c r="AE495" s="333"/>
      <c r="AO495" s="333"/>
      <c r="AY495" s="333"/>
      <c r="BI495" s="333"/>
      <c r="BJ495" s="333"/>
      <c r="BK495" s="333"/>
      <c r="BL495" s="333"/>
      <c r="BM495" s="333"/>
      <c r="BN495" s="333"/>
      <c r="BO495" s="333"/>
      <c r="BP495" s="333"/>
      <c r="BS495" s="333"/>
      <c r="CC495" s="333"/>
      <c r="CM495" s="333"/>
      <c r="CW495" s="333"/>
      <c r="DG495" s="333"/>
      <c r="DQ495" s="333"/>
      <c r="EA495" s="333"/>
      <c r="EK495" s="333"/>
      <c r="EU495" s="333"/>
      <c r="FE495" s="333"/>
      <c r="FO495" s="333"/>
      <c r="FY495" s="333"/>
      <c r="GI495" s="333"/>
      <c r="GS495" s="333"/>
      <c r="HC495" s="333"/>
      <c r="HM495" s="333"/>
      <c r="HW495" s="333"/>
      <c r="IG495" s="333"/>
    </row>
    <row r="496" s="3" customFormat="true" x14ac:dyDescent="0.25">
      <c r="A496" s="333"/>
      <c r="K496" s="333"/>
      <c r="U496" s="333"/>
      <c r="AE496" s="333"/>
      <c r="AO496" s="333"/>
      <c r="AY496" s="333"/>
      <c r="BI496" s="333"/>
      <c r="BJ496" s="333"/>
      <c r="BK496" s="333"/>
      <c r="BL496" s="333"/>
      <c r="BM496" s="333"/>
      <c r="BN496" s="333"/>
      <c r="BO496" s="333"/>
      <c r="BP496" s="333"/>
      <c r="BS496" s="333"/>
      <c r="CC496" s="333"/>
      <c r="CM496" s="333"/>
      <c r="CW496" s="333"/>
      <c r="DG496" s="333"/>
      <c r="DQ496" s="333"/>
      <c r="EA496" s="333"/>
      <c r="EK496" s="333"/>
      <c r="EU496" s="333"/>
      <c r="FE496" s="333"/>
      <c r="FO496" s="333"/>
      <c r="FY496" s="333"/>
      <c r="GI496" s="333"/>
      <c r="GS496" s="333"/>
      <c r="HC496" s="333"/>
      <c r="HM496" s="333"/>
      <c r="HW496" s="333"/>
      <c r="IG496" s="333"/>
    </row>
    <row r="497" s="3" customFormat="true" x14ac:dyDescent="0.25">
      <c r="A497" s="333"/>
      <c r="K497" s="333"/>
      <c r="U497" s="333"/>
      <c r="AE497" s="333"/>
      <c r="AO497" s="333"/>
      <c r="AY497" s="333"/>
      <c r="BI497" s="333"/>
      <c r="BJ497" s="333"/>
      <c r="BK497" s="333"/>
      <c r="BL497" s="333"/>
      <c r="BM497" s="333"/>
      <c r="BN497" s="333"/>
      <c r="BO497" s="333"/>
      <c r="BP497" s="333"/>
      <c r="BS497" s="333"/>
      <c r="CC497" s="333"/>
      <c r="CM497" s="333"/>
      <c r="CW497" s="333"/>
      <c r="DG497" s="333"/>
      <c r="DQ497" s="333"/>
      <c r="EA497" s="333"/>
      <c r="EK497" s="333"/>
      <c r="EU497" s="333"/>
      <c r="FE497" s="333"/>
      <c r="FO497" s="333"/>
      <c r="FY497" s="333"/>
      <c r="GI497" s="333"/>
      <c r="GS497" s="333"/>
      <c r="HC497" s="333"/>
      <c r="HM497" s="333"/>
      <c r="HW497" s="333"/>
      <c r="IG497" s="333"/>
    </row>
    <row r="498" s="3" customFormat="true" x14ac:dyDescent="0.25">
      <c r="A498" s="333"/>
      <c r="K498" s="333"/>
      <c r="U498" s="333"/>
      <c r="AE498" s="333"/>
      <c r="AO498" s="333"/>
      <c r="AY498" s="333"/>
      <c r="BI498" s="333"/>
      <c r="BJ498" s="333"/>
      <c r="BK498" s="333"/>
      <c r="BL498" s="333"/>
      <c r="BM498" s="333"/>
      <c r="BN498" s="333"/>
      <c r="BO498" s="333"/>
      <c r="BP498" s="333"/>
      <c r="BS498" s="333"/>
      <c r="CC498" s="333"/>
      <c r="CM498" s="333"/>
      <c r="CW498" s="333"/>
      <c r="DG498" s="333"/>
      <c r="DQ498" s="333"/>
      <c r="EA498" s="333"/>
      <c r="EK498" s="333"/>
      <c r="EU498" s="333"/>
      <c r="FE498" s="333"/>
      <c r="FO498" s="333"/>
      <c r="FY498" s="333"/>
      <c r="GI498" s="333"/>
      <c r="GS498" s="333"/>
      <c r="HC498" s="333"/>
      <c r="HM498" s="333"/>
      <c r="HW498" s="333"/>
      <c r="IG498" s="333"/>
    </row>
    <row r="499" s="3" customFormat="true" x14ac:dyDescent="0.25">
      <c r="A499" s="333"/>
      <c r="K499" s="333"/>
      <c r="U499" s="333"/>
      <c r="AE499" s="333"/>
      <c r="AO499" s="333"/>
      <c r="AY499" s="333"/>
      <c r="BI499" s="333"/>
      <c r="BJ499" s="333"/>
      <c r="BK499" s="333"/>
      <c r="BL499" s="333"/>
      <c r="BM499" s="333"/>
      <c r="BN499" s="333"/>
      <c r="BO499" s="333"/>
      <c r="BP499" s="333"/>
      <c r="BS499" s="333"/>
      <c r="CC499" s="333"/>
      <c r="CM499" s="333"/>
      <c r="CW499" s="333"/>
      <c r="DG499" s="333"/>
      <c r="DQ499" s="333"/>
      <c r="EA499" s="333"/>
      <c r="EK499" s="333"/>
      <c r="EU499" s="333"/>
      <c r="FE499" s="333"/>
      <c r="FO499" s="333"/>
      <c r="FY499" s="333"/>
      <c r="GI499" s="333"/>
      <c r="GS499" s="333"/>
      <c r="HC499" s="333"/>
      <c r="HM499" s="333"/>
      <c r="HW499" s="333"/>
      <c r="IG499" s="333"/>
    </row>
    <row r="500" s="3" customFormat="true" x14ac:dyDescent="0.25">
      <c r="A500" s="333"/>
      <c r="K500" s="333"/>
      <c r="U500" s="333"/>
      <c r="AE500" s="333"/>
      <c r="AO500" s="333"/>
      <c r="AY500" s="333"/>
      <c r="BI500" s="333"/>
      <c r="BJ500" s="333"/>
      <c r="BK500" s="333"/>
      <c r="BL500" s="333"/>
      <c r="BM500" s="333"/>
      <c r="BN500" s="333"/>
      <c r="BO500" s="333"/>
      <c r="BP500" s="333"/>
      <c r="BS500" s="333"/>
      <c r="CC500" s="333"/>
      <c r="CM500" s="333"/>
      <c r="CW500" s="333"/>
      <c r="DG500" s="333"/>
      <c r="DQ500" s="333"/>
      <c r="EA500" s="333"/>
      <c r="EK500" s="333"/>
      <c r="EU500" s="333"/>
      <c r="FE500" s="333"/>
      <c r="FO500" s="333"/>
      <c r="FY500" s="333"/>
      <c r="GI500" s="333"/>
      <c r="GS500" s="333"/>
      <c r="HC500" s="333"/>
      <c r="HM500" s="333"/>
      <c r="HW500" s="333"/>
      <c r="IG500" s="333"/>
    </row>
    <row r="501" s="3" customFormat="true" x14ac:dyDescent="0.25">
      <c r="A501" s="333"/>
      <c r="K501" s="333"/>
      <c r="U501" s="333"/>
      <c r="AE501" s="333"/>
      <c r="AO501" s="333"/>
      <c r="AY501" s="333"/>
      <c r="BI501" s="333"/>
      <c r="BJ501" s="333"/>
      <c r="BK501" s="333"/>
      <c r="BL501" s="333"/>
      <c r="BM501" s="333"/>
      <c r="BN501" s="333"/>
      <c r="BO501" s="333"/>
      <c r="BP501" s="333"/>
      <c r="BS501" s="333"/>
      <c r="CC501" s="333"/>
      <c r="CM501" s="333"/>
      <c r="CW501" s="333"/>
      <c r="DG501" s="333"/>
      <c r="DQ501" s="333"/>
      <c r="EA501" s="333"/>
      <c r="EK501" s="333"/>
      <c r="EU501" s="333"/>
      <c r="FE501" s="333"/>
      <c r="FO501" s="333"/>
      <c r="FY501" s="333"/>
      <c r="GI501" s="333"/>
      <c r="GS501" s="333"/>
      <c r="HC501" s="333"/>
      <c r="HM501" s="333"/>
      <c r="HW501" s="333"/>
      <c r="IG501" s="333"/>
    </row>
    <row r="502" s="3" customFormat="true" x14ac:dyDescent="0.25">
      <c r="A502" s="333"/>
      <c r="K502" s="333"/>
      <c r="U502" s="333"/>
      <c r="AE502" s="333"/>
      <c r="AO502" s="333"/>
      <c r="AY502" s="333"/>
      <c r="BI502" s="333"/>
      <c r="BJ502" s="333"/>
      <c r="BK502" s="333"/>
      <c r="BL502" s="333"/>
      <c r="BM502" s="333"/>
      <c r="BN502" s="333"/>
      <c r="BO502" s="333"/>
      <c r="BP502" s="333"/>
      <c r="BS502" s="333"/>
      <c r="CC502" s="333"/>
      <c r="CM502" s="333"/>
      <c r="CW502" s="333"/>
      <c r="DG502" s="333"/>
      <c r="DQ502" s="333"/>
      <c r="EA502" s="333"/>
      <c r="EK502" s="333"/>
      <c r="EU502" s="333"/>
      <c r="FE502" s="333"/>
      <c r="FO502" s="333"/>
      <c r="FY502" s="333"/>
      <c r="GI502" s="333"/>
      <c r="GS502" s="333"/>
      <c r="HC502" s="333"/>
      <c r="HM502" s="333"/>
      <c r="HW502" s="333"/>
      <c r="IG502" s="333"/>
    </row>
    <row r="503" s="3" customFormat="true" x14ac:dyDescent="0.25">
      <c r="A503" s="333"/>
      <c r="K503" s="333"/>
      <c r="U503" s="333"/>
      <c r="AE503" s="333"/>
      <c r="AO503" s="333"/>
      <c r="AY503" s="333"/>
      <c r="BI503" s="333"/>
      <c r="BJ503" s="333"/>
      <c r="BK503" s="333"/>
      <c r="BL503" s="333"/>
      <c r="BM503" s="333"/>
      <c r="BN503" s="333"/>
      <c r="BO503" s="333"/>
      <c r="BP503" s="333"/>
      <c r="BS503" s="333"/>
      <c r="CC503" s="333"/>
      <c r="CM503" s="333"/>
      <c r="CW503" s="333"/>
      <c r="DG503" s="333"/>
      <c r="DQ503" s="333"/>
      <c r="EA503" s="333"/>
      <c r="EK503" s="333"/>
      <c r="EU503" s="333"/>
      <c r="FE503" s="333"/>
      <c r="FO503" s="333"/>
      <c r="FY503" s="333"/>
      <c r="GI503" s="333"/>
      <c r="GS503" s="333"/>
      <c r="HC503" s="333"/>
      <c r="HM503" s="333"/>
      <c r="HW503" s="333"/>
      <c r="IG503" s="333"/>
    </row>
    <row r="504" s="3" customFormat="true" x14ac:dyDescent="0.25">
      <c r="A504" s="333"/>
      <c r="K504" s="333"/>
      <c r="U504" s="333"/>
      <c r="AE504" s="333"/>
      <c r="AO504" s="333"/>
      <c r="AY504" s="333"/>
      <c r="BI504" s="333"/>
      <c r="BJ504" s="333"/>
      <c r="BK504" s="333"/>
      <c r="BL504" s="333"/>
      <c r="BM504" s="333"/>
      <c r="BN504" s="333"/>
      <c r="BO504" s="333"/>
      <c r="BP504" s="333"/>
      <c r="BS504" s="333"/>
      <c r="CC504" s="333"/>
      <c r="CM504" s="333"/>
      <c r="CW504" s="333"/>
      <c r="DG504" s="333"/>
      <c r="DQ504" s="333"/>
      <c r="EA504" s="333"/>
      <c r="EK504" s="333"/>
      <c r="EU504" s="333"/>
      <c r="FE504" s="333"/>
      <c r="FO504" s="333"/>
      <c r="FY504" s="333"/>
      <c r="GI504" s="333"/>
      <c r="GS504" s="333"/>
      <c r="HC504" s="333"/>
      <c r="HM504" s="333"/>
      <c r="HW504" s="333"/>
      <c r="IG504" s="333"/>
    </row>
    <row r="505" s="3" customFormat="true" x14ac:dyDescent="0.25">
      <c r="A505" s="333"/>
      <c r="K505" s="333"/>
      <c r="U505" s="333"/>
      <c r="AE505" s="333"/>
      <c r="AO505" s="333"/>
      <c r="AY505" s="333"/>
      <c r="BI505" s="333"/>
      <c r="BJ505" s="333"/>
      <c r="BK505" s="333"/>
      <c r="BL505" s="333"/>
      <c r="BM505" s="333"/>
      <c r="BN505" s="333"/>
      <c r="BO505" s="333"/>
      <c r="BP505" s="333"/>
      <c r="BS505" s="333"/>
      <c r="CC505" s="333"/>
      <c r="CM505" s="333"/>
      <c r="CW505" s="333"/>
      <c r="DG505" s="333"/>
      <c r="DQ505" s="333"/>
      <c r="EA505" s="333"/>
      <c r="EK505" s="333"/>
      <c r="EU505" s="333"/>
      <c r="FE505" s="333"/>
      <c r="FO505" s="333"/>
      <c r="FY505" s="333"/>
      <c r="GI505" s="333"/>
      <c r="GS505" s="333"/>
      <c r="HC505" s="333"/>
      <c r="HM505" s="333"/>
      <c r="HW505" s="333"/>
      <c r="IG505" s="333"/>
    </row>
    <row r="506" s="3" customFormat="true" x14ac:dyDescent="0.25">
      <c r="A506" s="333"/>
      <c r="K506" s="333"/>
      <c r="U506" s="333"/>
      <c r="AE506" s="333"/>
      <c r="AO506" s="333"/>
      <c r="AY506" s="333"/>
      <c r="BI506" s="333"/>
      <c r="BJ506" s="333"/>
      <c r="BK506" s="333"/>
      <c r="BL506" s="333"/>
      <c r="BM506" s="333"/>
      <c r="BN506" s="333"/>
      <c r="BO506" s="333"/>
      <c r="BP506" s="333"/>
      <c r="BS506" s="333"/>
      <c r="CC506" s="333"/>
      <c r="CM506" s="333"/>
      <c r="CW506" s="333"/>
      <c r="DG506" s="333"/>
      <c r="DQ506" s="333"/>
      <c r="EA506" s="333"/>
      <c r="EK506" s="333"/>
      <c r="EU506" s="333"/>
      <c r="FE506" s="333"/>
      <c r="FO506" s="333"/>
      <c r="FY506" s="333"/>
      <c r="GI506" s="333"/>
      <c r="GS506" s="333"/>
      <c r="HC506" s="333"/>
      <c r="HM506" s="333"/>
      <c r="HW506" s="333"/>
      <c r="IG506" s="333"/>
    </row>
    <row r="507" s="3" customFormat="true" x14ac:dyDescent="0.25">
      <c r="A507" s="333"/>
      <c r="K507" s="333"/>
      <c r="U507" s="333"/>
      <c r="AE507" s="333"/>
      <c r="AO507" s="333"/>
      <c r="AY507" s="333"/>
      <c r="BI507" s="333"/>
      <c r="BJ507" s="333"/>
      <c r="BK507" s="333"/>
      <c r="BL507" s="333"/>
      <c r="BM507" s="333"/>
      <c r="BN507" s="333"/>
      <c r="BO507" s="333"/>
      <c r="BP507" s="333"/>
      <c r="BS507" s="333"/>
      <c r="CC507" s="333"/>
      <c r="CM507" s="333"/>
      <c r="CW507" s="333"/>
      <c r="DG507" s="333"/>
      <c r="DQ507" s="333"/>
      <c r="EA507" s="333"/>
      <c r="EK507" s="333"/>
      <c r="EU507" s="333"/>
      <c r="FE507" s="333"/>
      <c r="FO507" s="333"/>
      <c r="FY507" s="333"/>
      <c r="GI507" s="333"/>
      <c r="GS507" s="333"/>
      <c r="HC507" s="333"/>
      <c r="HM507" s="333"/>
      <c r="HW507" s="333"/>
      <c r="IG507" s="333"/>
    </row>
    <row r="508" s="3" customFormat="true" x14ac:dyDescent="0.25">
      <c r="A508" s="333"/>
      <c r="K508" s="333"/>
      <c r="U508" s="333"/>
      <c r="AE508" s="333"/>
      <c r="AO508" s="333"/>
      <c r="AY508" s="333"/>
      <c r="BI508" s="333"/>
      <c r="BJ508" s="333"/>
      <c r="BK508" s="333"/>
      <c r="BL508" s="333"/>
      <c r="BM508" s="333"/>
      <c r="BN508" s="333"/>
      <c r="BO508" s="333"/>
      <c r="BP508" s="333"/>
      <c r="BS508" s="333"/>
      <c r="CC508" s="333"/>
      <c r="CM508" s="333"/>
      <c r="CW508" s="333"/>
      <c r="DG508" s="333"/>
      <c r="DQ508" s="333"/>
      <c r="EA508" s="333"/>
      <c r="EK508" s="333"/>
      <c r="EU508" s="333"/>
      <c r="FE508" s="333"/>
      <c r="FO508" s="333"/>
      <c r="FY508" s="333"/>
      <c r="GI508" s="333"/>
      <c r="GS508" s="333"/>
      <c r="HC508" s="333"/>
      <c r="HM508" s="333"/>
      <c r="HW508" s="333"/>
      <c r="IG508" s="333"/>
    </row>
    <row r="509" s="3" customFormat="true" x14ac:dyDescent="0.25">
      <c r="A509" s="333"/>
      <c r="K509" s="333"/>
      <c r="U509" s="333"/>
      <c r="AE509" s="333"/>
      <c r="AO509" s="333"/>
      <c r="AY509" s="333"/>
      <c r="BI509" s="333"/>
      <c r="BJ509" s="333"/>
      <c r="BK509" s="333"/>
      <c r="BL509" s="333"/>
      <c r="BM509" s="333"/>
      <c r="BN509" s="333"/>
      <c r="BO509" s="333"/>
      <c r="BP509" s="333"/>
      <c r="BS509" s="333"/>
      <c r="CC509" s="333"/>
      <c r="CM509" s="333"/>
      <c r="CW509" s="333"/>
      <c r="DG509" s="333"/>
      <c r="DQ509" s="333"/>
      <c r="EA509" s="333"/>
      <c r="EK509" s="333"/>
      <c r="EU509" s="333"/>
      <c r="FE509" s="333"/>
      <c r="FO509" s="333"/>
      <c r="FY509" s="333"/>
      <c r="GI509" s="333"/>
      <c r="GS509" s="333"/>
      <c r="HC509" s="333"/>
      <c r="HM509" s="333"/>
      <c r="HW509" s="333"/>
      <c r="IG509" s="333"/>
    </row>
    <row r="510" s="3" customFormat="true" x14ac:dyDescent="0.25">
      <c r="A510" s="333"/>
      <c r="K510" s="333"/>
      <c r="U510" s="333"/>
      <c r="AE510" s="333"/>
      <c r="AO510" s="333"/>
      <c r="AY510" s="333"/>
      <c r="BI510" s="333"/>
      <c r="BJ510" s="333"/>
      <c r="BK510" s="333"/>
      <c r="BL510" s="333"/>
      <c r="BM510" s="333"/>
      <c r="BN510" s="333"/>
      <c r="BO510" s="333"/>
      <c r="BP510" s="333"/>
      <c r="BS510" s="333"/>
      <c r="CC510" s="333"/>
      <c r="CM510" s="333"/>
      <c r="CW510" s="333"/>
      <c r="DG510" s="333"/>
      <c r="DQ510" s="333"/>
      <c r="EA510" s="333"/>
      <c r="EK510" s="333"/>
      <c r="EU510" s="333"/>
      <c r="FE510" s="333"/>
      <c r="FO510" s="333"/>
      <c r="FY510" s="333"/>
      <c r="GI510" s="333"/>
      <c r="GS510" s="333"/>
      <c r="HC510" s="333"/>
      <c r="HM510" s="333"/>
      <c r="HW510" s="333"/>
      <c r="IG510" s="333"/>
    </row>
    <row r="511" s="3" customFormat="true" x14ac:dyDescent="0.25">
      <c r="A511" s="333"/>
      <c r="K511" s="333"/>
      <c r="U511" s="333"/>
      <c r="AE511" s="333"/>
      <c r="AO511" s="333"/>
      <c r="AY511" s="333"/>
      <c r="BI511" s="333"/>
      <c r="BJ511" s="333"/>
      <c r="BK511" s="333"/>
      <c r="BL511" s="333"/>
      <c r="BM511" s="333"/>
      <c r="BN511" s="333"/>
      <c r="BO511" s="333"/>
      <c r="BP511" s="333"/>
      <c r="BS511" s="333"/>
      <c r="CC511" s="333"/>
      <c r="CM511" s="333"/>
      <c r="CW511" s="333"/>
      <c r="DG511" s="333"/>
      <c r="DQ511" s="333"/>
      <c r="EA511" s="333"/>
      <c r="EK511" s="333"/>
      <c r="EU511" s="333"/>
      <c r="FE511" s="333"/>
      <c r="FO511" s="333"/>
      <c r="FY511" s="333"/>
      <c r="GI511" s="333"/>
      <c r="GS511" s="333"/>
      <c r="HC511" s="333"/>
      <c r="HM511" s="333"/>
      <c r="HW511" s="333"/>
      <c r="IG511" s="333"/>
    </row>
    <row r="512" s="3" customFormat="true" x14ac:dyDescent="0.25">
      <c r="A512" s="333"/>
      <c r="K512" s="333"/>
      <c r="U512" s="333"/>
      <c r="AE512" s="333"/>
      <c r="AO512" s="333"/>
      <c r="AY512" s="333"/>
      <c r="BI512" s="333"/>
      <c r="BJ512" s="333"/>
      <c r="BK512" s="333"/>
      <c r="BL512" s="333"/>
      <c r="BM512" s="333"/>
      <c r="BN512" s="333"/>
      <c r="BO512" s="333"/>
      <c r="BP512" s="333"/>
      <c r="BS512" s="333"/>
      <c r="CC512" s="333"/>
      <c r="CM512" s="333"/>
      <c r="CW512" s="333"/>
      <c r="DG512" s="333"/>
      <c r="DQ512" s="333"/>
      <c r="EA512" s="333"/>
      <c r="EK512" s="333"/>
      <c r="EU512" s="333"/>
      <c r="FE512" s="333"/>
      <c r="FO512" s="333"/>
      <c r="FY512" s="333"/>
      <c r="GI512" s="333"/>
      <c r="GS512" s="333"/>
      <c r="HC512" s="333"/>
      <c r="HM512" s="333"/>
      <c r="HW512" s="333"/>
      <c r="IG512" s="333"/>
    </row>
    <row r="513" s="3" customFormat="true" x14ac:dyDescent="0.25">
      <c r="A513" s="333"/>
      <c r="K513" s="333"/>
      <c r="U513" s="333"/>
      <c r="AE513" s="333"/>
      <c r="AO513" s="333"/>
      <c r="AY513" s="333"/>
      <c r="BI513" s="333"/>
      <c r="BJ513" s="333"/>
      <c r="BK513" s="333"/>
      <c r="BL513" s="333"/>
      <c r="BM513" s="333"/>
      <c r="BN513" s="333"/>
      <c r="BO513" s="333"/>
      <c r="BP513" s="333"/>
      <c r="BS513" s="333"/>
      <c r="CC513" s="333"/>
      <c r="CM513" s="333"/>
      <c r="CW513" s="333"/>
      <c r="DG513" s="333"/>
      <c r="DQ513" s="333"/>
      <c r="EA513" s="333"/>
      <c r="EK513" s="333"/>
      <c r="EU513" s="333"/>
      <c r="FE513" s="333"/>
      <c r="FO513" s="333"/>
      <c r="FY513" s="333"/>
      <c r="GI513" s="333"/>
      <c r="GS513" s="333"/>
      <c r="HC513" s="333"/>
      <c r="HM513" s="333"/>
      <c r="HW513" s="333"/>
      <c r="IG513" s="333"/>
    </row>
    <row r="514" s="3" customFormat="true" x14ac:dyDescent="0.25">
      <c r="A514" s="333"/>
      <c r="K514" s="333"/>
      <c r="U514" s="333"/>
      <c r="AE514" s="333"/>
      <c r="AO514" s="333"/>
      <c r="AY514" s="333"/>
      <c r="BI514" s="333"/>
      <c r="BJ514" s="333"/>
      <c r="BK514" s="333"/>
      <c r="BL514" s="333"/>
      <c r="BM514" s="333"/>
      <c r="BN514" s="333"/>
      <c r="BO514" s="333"/>
      <c r="BP514" s="333"/>
      <c r="BS514" s="333"/>
      <c r="CC514" s="333"/>
      <c r="CM514" s="333"/>
      <c r="CW514" s="333"/>
      <c r="DG514" s="333"/>
      <c r="DQ514" s="333"/>
      <c r="EA514" s="333"/>
      <c r="EK514" s="333"/>
      <c r="EU514" s="333"/>
      <c r="FE514" s="333"/>
      <c r="FO514" s="333"/>
      <c r="FY514" s="333"/>
      <c r="GI514" s="333"/>
      <c r="GS514" s="333"/>
      <c r="HC514" s="333"/>
      <c r="HM514" s="333"/>
      <c r="HW514" s="333"/>
      <c r="IG514" s="333"/>
    </row>
    <row r="515" s="3" customFormat="true" x14ac:dyDescent="0.25">
      <c r="A515" s="333"/>
      <c r="K515" s="333"/>
      <c r="U515" s="333"/>
      <c r="AE515" s="333"/>
      <c r="AO515" s="333"/>
      <c r="AY515" s="333"/>
      <c r="BI515" s="333"/>
      <c r="BJ515" s="333"/>
      <c r="BK515" s="333"/>
      <c r="BL515" s="333"/>
      <c r="BM515" s="333"/>
      <c r="BN515" s="333"/>
      <c r="BO515" s="333"/>
      <c r="BP515" s="333"/>
      <c r="BS515" s="333"/>
      <c r="CC515" s="333"/>
      <c r="CM515" s="333"/>
      <c r="CW515" s="333"/>
      <c r="DG515" s="333"/>
      <c r="DQ515" s="333"/>
      <c r="EA515" s="333"/>
      <c r="EK515" s="333"/>
      <c r="EU515" s="333"/>
      <c r="FE515" s="333"/>
      <c r="FO515" s="333"/>
      <c r="FY515" s="333"/>
      <c r="GI515" s="333"/>
      <c r="GS515" s="333"/>
      <c r="HC515" s="333"/>
      <c r="HM515" s="333"/>
      <c r="HW515" s="333"/>
      <c r="IG515" s="333"/>
    </row>
    <row r="516" s="3" customFormat="true" x14ac:dyDescent="0.25">
      <c r="A516" s="333"/>
      <c r="K516" s="333"/>
      <c r="U516" s="333"/>
      <c r="AE516" s="333"/>
      <c r="AO516" s="333"/>
      <c r="AY516" s="333"/>
      <c r="BI516" s="333"/>
      <c r="BJ516" s="333"/>
      <c r="BK516" s="333"/>
      <c r="BL516" s="333"/>
      <c r="BM516" s="333"/>
      <c r="BN516" s="333"/>
      <c r="BO516" s="333"/>
      <c r="BP516" s="333"/>
      <c r="BS516" s="333"/>
      <c r="CC516" s="333"/>
      <c r="CM516" s="333"/>
      <c r="CW516" s="333"/>
      <c r="DG516" s="333"/>
      <c r="DQ516" s="333"/>
      <c r="EA516" s="333"/>
      <c r="EK516" s="333"/>
      <c r="EU516" s="333"/>
      <c r="FE516" s="333"/>
      <c r="FO516" s="333"/>
      <c r="FY516" s="333"/>
      <c r="GI516" s="333"/>
      <c r="GS516" s="333"/>
      <c r="HC516" s="333"/>
      <c r="HM516" s="333"/>
      <c r="HW516" s="333"/>
      <c r="IG516" s="333"/>
    </row>
    <row r="517" s="3" customFormat="true" x14ac:dyDescent="0.25">
      <c r="A517" s="333"/>
      <c r="K517" s="333"/>
      <c r="U517" s="333"/>
      <c r="AE517" s="333"/>
      <c r="AO517" s="333"/>
      <c r="AY517" s="333"/>
      <c r="BI517" s="333"/>
      <c r="BJ517" s="333"/>
      <c r="BK517" s="333"/>
      <c r="BL517" s="333"/>
      <c r="BM517" s="333"/>
      <c r="BN517" s="333"/>
      <c r="BO517" s="333"/>
      <c r="BP517" s="333"/>
      <c r="BS517" s="333"/>
      <c r="CC517" s="333"/>
      <c r="CM517" s="333"/>
      <c r="CW517" s="333"/>
      <c r="DG517" s="333"/>
      <c r="DQ517" s="333"/>
      <c r="EA517" s="333"/>
      <c r="EK517" s="333"/>
      <c r="EU517" s="333"/>
      <c r="FE517" s="333"/>
      <c r="FO517" s="333"/>
      <c r="FY517" s="333"/>
      <c r="GI517" s="333"/>
      <c r="GS517" s="333"/>
      <c r="HC517" s="333"/>
      <c r="HM517" s="333"/>
      <c r="HW517" s="333"/>
      <c r="IG517" s="333"/>
    </row>
    <row r="518" s="3" customFormat="true" x14ac:dyDescent="0.25">
      <c r="A518" s="333"/>
      <c r="K518" s="333"/>
      <c r="U518" s="333"/>
      <c r="AE518" s="333"/>
      <c r="AO518" s="333"/>
      <c r="AY518" s="333"/>
      <c r="BI518" s="333"/>
      <c r="BJ518" s="333"/>
      <c r="BK518" s="333"/>
      <c r="BL518" s="333"/>
      <c r="BM518" s="333"/>
      <c r="BN518" s="333"/>
      <c r="BO518" s="333"/>
      <c r="BP518" s="333"/>
      <c r="BS518" s="333"/>
      <c r="CC518" s="333"/>
      <c r="CM518" s="333"/>
      <c r="CW518" s="333"/>
      <c r="DG518" s="333"/>
      <c r="DQ518" s="333"/>
      <c r="EA518" s="333"/>
      <c r="EK518" s="333"/>
      <c r="EU518" s="333"/>
      <c r="FE518" s="333"/>
      <c r="FO518" s="333"/>
      <c r="FY518" s="333"/>
      <c r="GI518" s="333"/>
      <c r="GS518" s="333"/>
      <c r="HC518" s="333"/>
      <c r="HM518" s="333"/>
      <c r="HW518" s="333"/>
      <c r="IG518" s="333"/>
    </row>
    <row r="519" s="3" customFormat="true" x14ac:dyDescent="0.25">
      <c r="A519" s="333"/>
      <c r="K519" s="333"/>
      <c r="U519" s="333"/>
      <c r="AE519" s="333"/>
      <c r="AO519" s="333"/>
      <c r="AY519" s="333"/>
      <c r="BI519" s="333"/>
      <c r="BJ519" s="333"/>
      <c r="BK519" s="333"/>
      <c r="BL519" s="333"/>
      <c r="BM519" s="333"/>
      <c r="BN519" s="333"/>
      <c r="BO519" s="333"/>
      <c r="BP519" s="333"/>
      <c r="BS519" s="333"/>
      <c r="CC519" s="333"/>
      <c r="CM519" s="333"/>
      <c r="CW519" s="333"/>
      <c r="DG519" s="333"/>
      <c r="DQ519" s="333"/>
      <c r="EA519" s="333"/>
      <c r="EK519" s="333"/>
      <c r="EU519" s="333"/>
      <c r="FE519" s="333"/>
      <c r="FO519" s="333"/>
      <c r="FY519" s="333"/>
      <c r="GI519" s="333"/>
      <c r="GS519" s="333"/>
      <c r="HC519" s="333"/>
      <c r="HM519" s="333"/>
      <c r="HW519" s="333"/>
      <c r="IG519" s="333"/>
    </row>
    <row r="520" s="3" customFormat="true" x14ac:dyDescent="0.25">
      <c r="A520" s="333"/>
      <c r="K520" s="333"/>
      <c r="U520" s="333"/>
      <c r="AE520" s="333"/>
      <c r="AO520" s="333"/>
      <c r="AY520" s="333"/>
      <c r="BI520" s="333"/>
      <c r="BJ520" s="333"/>
      <c r="BK520" s="333"/>
      <c r="BL520" s="333"/>
      <c r="BM520" s="333"/>
      <c r="BN520" s="333"/>
      <c r="BO520" s="333"/>
      <c r="BP520" s="333"/>
      <c r="BS520" s="333"/>
      <c r="CC520" s="333"/>
      <c r="CM520" s="333"/>
      <c r="CW520" s="333"/>
      <c r="DG520" s="333"/>
      <c r="DQ520" s="333"/>
      <c r="EA520" s="333"/>
      <c r="EK520" s="333"/>
      <c r="EU520" s="333"/>
      <c r="FE520" s="333"/>
      <c r="FO520" s="333"/>
      <c r="FY520" s="333"/>
      <c r="GI520" s="333"/>
      <c r="GS520" s="333"/>
      <c r="HC520" s="333"/>
      <c r="HM520" s="333"/>
      <c r="HW520" s="333"/>
      <c r="IG520" s="333"/>
    </row>
    <row r="521" s="3" customFormat="true" x14ac:dyDescent="0.25">
      <c r="A521" s="333"/>
      <c r="K521" s="333"/>
      <c r="U521" s="333"/>
      <c r="AE521" s="333"/>
      <c r="AO521" s="333"/>
      <c r="AY521" s="333"/>
      <c r="BI521" s="333"/>
      <c r="BJ521" s="333"/>
      <c r="BK521" s="333"/>
      <c r="BL521" s="333"/>
      <c r="BM521" s="333"/>
      <c r="BN521" s="333"/>
      <c r="BO521" s="333"/>
      <c r="BP521" s="333"/>
      <c r="BS521" s="333"/>
      <c r="CC521" s="333"/>
      <c r="CM521" s="333"/>
      <c r="CW521" s="333"/>
      <c r="DG521" s="333"/>
      <c r="DQ521" s="333"/>
      <c r="EA521" s="333"/>
      <c r="EK521" s="333"/>
      <c r="EU521" s="333"/>
      <c r="FE521" s="333"/>
      <c r="FO521" s="333"/>
      <c r="FY521" s="333"/>
      <c r="GI521" s="333"/>
      <c r="GS521" s="333"/>
      <c r="HC521" s="333"/>
      <c r="HM521" s="333"/>
      <c r="HW521" s="333"/>
      <c r="IG521" s="333"/>
    </row>
    <row r="522" s="3" customFormat="true" x14ac:dyDescent="0.25">
      <c r="A522" s="333"/>
      <c r="K522" s="333"/>
      <c r="U522" s="333"/>
      <c r="AE522" s="333"/>
      <c r="AO522" s="333"/>
      <c r="AY522" s="333"/>
      <c r="BI522" s="333"/>
      <c r="BJ522" s="333"/>
      <c r="BK522" s="333"/>
      <c r="BL522" s="333"/>
      <c r="BM522" s="333"/>
      <c r="BN522" s="333"/>
      <c r="BO522" s="333"/>
      <c r="BP522" s="333"/>
      <c r="BS522" s="333"/>
      <c r="CC522" s="333"/>
      <c r="CM522" s="333"/>
      <c r="CW522" s="333"/>
      <c r="DG522" s="333"/>
      <c r="DQ522" s="333"/>
      <c r="EA522" s="333"/>
      <c r="EK522" s="333"/>
      <c r="EU522" s="333"/>
      <c r="FE522" s="333"/>
      <c r="FO522" s="333"/>
      <c r="FY522" s="333"/>
      <c r="GI522" s="333"/>
      <c r="GS522" s="333"/>
      <c r="HC522" s="333"/>
      <c r="HM522" s="333"/>
      <c r="HW522" s="333"/>
      <c r="IG522" s="333"/>
    </row>
    <row r="523" s="3" customFormat="true" x14ac:dyDescent="0.25">
      <c r="A523" s="333"/>
      <c r="K523" s="333"/>
      <c r="U523" s="333"/>
      <c r="AE523" s="333"/>
      <c r="AO523" s="333"/>
      <c r="AY523" s="333"/>
      <c r="BI523" s="333"/>
      <c r="BJ523" s="333"/>
      <c r="BK523" s="333"/>
      <c r="BL523" s="333"/>
      <c r="BM523" s="333"/>
      <c r="BN523" s="333"/>
      <c r="BO523" s="333"/>
      <c r="BP523" s="333"/>
      <c r="BS523" s="333"/>
      <c r="CC523" s="333"/>
      <c r="CM523" s="333"/>
      <c r="CW523" s="333"/>
      <c r="DG523" s="333"/>
      <c r="DQ523" s="333"/>
      <c r="EA523" s="333"/>
      <c r="EK523" s="333"/>
      <c r="EU523" s="333"/>
      <c r="FE523" s="333"/>
      <c r="FO523" s="333"/>
      <c r="FY523" s="333"/>
      <c r="GI523" s="333"/>
      <c r="GS523" s="333"/>
      <c r="HC523" s="333"/>
      <c r="HM523" s="333"/>
      <c r="HW523" s="333"/>
      <c r="IG523" s="333"/>
    </row>
    <row r="524" s="3" customFormat="true" x14ac:dyDescent="0.25">
      <c r="A524" s="333"/>
      <c r="K524" s="333"/>
      <c r="U524" s="333"/>
      <c r="AE524" s="333"/>
      <c r="AO524" s="333"/>
      <c r="AY524" s="333"/>
      <c r="BI524" s="333"/>
      <c r="BJ524" s="333"/>
      <c r="BK524" s="333"/>
      <c r="BL524" s="333"/>
      <c r="BM524" s="333"/>
      <c r="BN524" s="333"/>
      <c r="BO524" s="333"/>
      <c r="BP524" s="333"/>
      <c r="BS524" s="333"/>
      <c r="CC524" s="333"/>
      <c r="CM524" s="333"/>
      <c r="CW524" s="333"/>
      <c r="DG524" s="333"/>
      <c r="DQ524" s="333"/>
      <c r="EA524" s="333"/>
      <c r="EK524" s="333"/>
      <c r="EU524" s="333"/>
      <c r="FE524" s="333"/>
      <c r="FO524" s="333"/>
      <c r="FY524" s="333"/>
      <c r="GI524" s="333"/>
      <c r="GS524" s="333"/>
      <c r="HC524" s="333"/>
      <c r="HM524" s="333"/>
      <c r="HW524" s="333"/>
      <c r="IG524" s="333"/>
    </row>
    <row r="525" s="3" customFormat="true" x14ac:dyDescent="0.25">
      <c r="A525" s="333"/>
      <c r="K525" s="333"/>
      <c r="U525" s="333"/>
      <c r="AE525" s="333"/>
      <c r="AO525" s="333"/>
      <c r="AY525" s="333"/>
      <c r="BI525" s="333"/>
      <c r="BJ525" s="333"/>
      <c r="BK525" s="333"/>
      <c r="BL525" s="333"/>
      <c r="BM525" s="333"/>
      <c r="BN525" s="333"/>
      <c r="BO525" s="333"/>
      <c r="BP525" s="333"/>
      <c r="BS525" s="333"/>
      <c r="CC525" s="333"/>
      <c r="CM525" s="333"/>
      <c r="CW525" s="333"/>
      <c r="DG525" s="333"/>
      <c r="DQ525" s="333"/>
      <c r="EA525" s="333"/>
      <c r="EK525" s="333"/>
      <c r="EU525" s="333"/>
      <c r="FE525" s="333"/>
      <c r="FO525" s="333"/>
      <c r="FY525" s="333"/>
      <c r="GI525" s="333"/>
      <c r="GS525" s="333"/>
      <c r="HC525" s="333"/>
      <c r="HM525" s="333"/>
      <c r="HW525" s="333"/>
      <c r="IG525" s="333"/>
    </row>
    <row r="526" s="3" customFormat="true" x14ac:dyDescent="0.25">
      <c r="A526" s="333"/>
      <c r="K526" s="333"/>
      <c r="U526" s="333"/>
      <c r="AE526" s="333"/>
      <c r="AO526" s="333"/>
      <c r="AY526" s="333"/>
      <c r="BI526" s="333"/>
      <c r="BJ526" s="333"/>
      <c r="BK526" s="333"/>
      <c r="BL526" s="333"/>
      <c r="BM526" s="333"/>
      <c r="BN526" s="333"/>
      <c r="BO526" s="333"/>
      <c r="BP526" s="333"/>
      <c r="BS526" s="333"/>
      <c r="CC526" s="333"/>
      <c r="CM526" s="333"/>
      <c r="CW526" s="333"/>
      <c r="DG526" s="333"/>
      <c r="DQ526" s="333"/>
      <c r="EA526" s="333"/>
      <c r="EK526" s="333"/>
      <c r="EU526" s="333"/>
      <c r="FE526" s="333"/>
      <c r="FO526" s="333"/>
      <c r="FY526" s="333"/>
      <c r="GI526" s="333"/>
      <c r="GS526" s="333"/>
      <c r="HC526" s="333"/>
      <c r="HM526" s="333"/>
      <c r="HW526" s="333"/>
      <c r="IG526" s="333"/>
    </row>
    <row r="527" s="3" customFormat="true" x14ac:dyDescent="0.25">
      <c r="A527" s="333"/>
      <c r="K527" s="333"/>
      <c r="U527" s="333"/>
      <c r="AE527" s="333"/>
      <c r="AO527" s="333"/>
      <c r="AY527" s="333"/>
      <c r="BI527" s="333"/>
      <c r="BJ527" s="333"/>
      <c r="BK527" s="333"/>
      <c r="BL527" s="333"/>
      <c r="BM527" s="333"/>
      <c r="BN527" s="333"/>
      <c r="BO527" s="333"/>
      <c r="BP527" s="333"/>
      <c r="BS527" s="333"/>
      <c r="CC527" s="333"/>
      <c r="CM527" s="333"/>
      <c r="CW527" s="333"/>
      <c r="DG527" s="333"/>
      <c r="DQ527" s="333"/>
      <c r="EA527" s="333"/>
      <c r="EK527" s="333"/>
      <c r="EU527" s="333"/>
      <c r="FE527" s="333"/>
      <c r="FO527" s="333"/>
      <c r="FY527" s="333"/>
      <c r="GI527" s="333"/>
      <c r="GS527" s="333"/>
      <c r="HC527" s="333"/>
      <c r="HM527" s="333"/>
      <c r="HW527" s="333"/>
      <c r="IG527" s="333"/>
    </row>
    <row r="528" s="3" customFormat="true" x14ac:dyDescent="0.25">
      <c r="A528" s="333"/>
      <c r="K528" s="333"/>
      <c r="U528" s="333"/>
      <c r="AE528" s="333"/>
      <c r="AO528" s="333"/>
      <c r="AY528" s="333"/>
      <c r="BI528" s="333"/>
      <c r="BJ528" s="333"/>
      <c r="BK528" s="333"/>
      <c r="BL528" s="333"/>
      <c r="BM528" s="333"/>
      <c r="BN528" s="333"/>
      <c r="BO528" s="333"/>
      <c r="BP528" s="333"/>
      <c r="BS528" s="333"/>
      <c r="CC528" s="333"/>
      <c r="CM528" s="333"/>
      <c r="CW528" s="333"/>
      <c r="DG528" s="333"/>
      <c r="DQ528" s="333"/>
      <c r="EA528" s="333"/>
      <c r="EK528" s="333"/>
      <c r="EU528" s="333"/>
      <c r="FE528" s="333"/>
      <c r="FO528" s="333"/>
      <c r="FY528" s="333"/>
      <c r="GI528" s="333"/>
      <c r="GS528" s="333"/>
      <c r="HC528" s="333"/>
      <c r="HM528" s="333"/>
      <c r="HW528" s="333"/>
      <c r="IG528" s="333"/>
    </row>
    <row r="529" s="3" customFormat="true" x14ac:dyDescent="0.25">
      <c r="A529" s="333"/>
      <c r="K529" s="333"/>
      <c r="U529" s="333"/>
      <c r="AE529" s="333"/>
      <c r="AO529" s="333"/>
      <c r="AY529" s="333"/>
      <c r="BI529" s="333"/>
      <c r="BJ529" s="333"/>
      <c r="BK529" s="333"/>
      <c r="BL529" s="333"/>
      <c r="BM529" s="333"/>
      <c r="BN529" s="333"/>
      <c r="BO529" s="333"/>
      <c r="BP529" s="333"/>
      <c r="BS529" s="333"/>
      <c r="CC529" s="333"/>
      <c r="CM529" s="333"/>
      <c r="CW529" s="333"/>
      <c r="DG529" s="333"/>
      <c r="DQ529" s="333"/>
      <c r="EA529" s="333"/>
      <c r="EK529" s="333"/>
      <c r="EU529" s="333"/>
      <c r="FE529" s="333"/>
      <c r="FO529" s="333"/>
      <c r="FY529" s="333"/>
      <c r="GI529" s="333"/>
      <c r="GS529" s="333"/>
      <c r="HC529" s="333"/>
      <c r="HM529" s="333"/>
      <c r="HW529" s="333"/>
      <c r="IG529" s="333"/>
    </row>
    <row r="530" s="3" customFormat="true" x14ac:dyDescent="0.25">
      <c r="A530" s="333"/>
      <c r="K530" s="333"/>
      <c r="U530" s="333"/>
      <c r="AE530" s="333"/>
      <c r="AO530" s="333"/>
      <c r="AY530" s="333"/>
      <c r="BI530" s="333"/>
      <c r="BJ530" s="333"/>
      <c r="BK530" s="333"/>
      <c r="BL530" s="333"/>
      <c r="BM530" s="333"/>
      <c r="BN530" s="333"/>
      <c r="BO530" s="333"/>
      <c r="BP530" s="333"/>
      <c r="BS530" s="333"/>
      <c r="CC530" s="333"/>
      <c r="CM530" s="333"/>
      <c r="CW530" s="333"/>
      <c r="DG530" s="333"/>
      <c r="DQ530" s="333"/>
      <c r="EA530" s="333"/>
      <c r="EK530" s="333"/>
      <c r="EU530" s="333"/>
      <c r="FE530" s="333"/>
      <c r="FO530" s="333"/>
      <c r="FY530" s="333"/>
      <c r="GI530" s="333"/>
      <c r="GS530" s="333"/>
      <c r="HC530" s="333"/>
      <c r="HM530" s="333"/>
      <c r="HW530" s="333"/>
      <c r="IG530" s="333"/>
    </row>
    <row r="531" s="3" customFormat="true" x14ac:dyDescent="0.25">
      <c r="A531" s="333"/>
      <c r="K531" s="333"/>
      <c r="U531" s="333"/>
      <c r="AE531" s="333"/>
      <c r="AO531" s="333"/>
      <c r="AY531" s="333"/>
      <c r="BI531" s="333"/>
      <c r="BJ531" s="333"/>
      <c r="BK531" s="333"/>
      <c r="BL531" s="333"/>
      <c r="BM531" s="333"/>
      <c r="BN531" s="333"/>
      <c r="BO531" s="333"/>
      <c r="BP531" s="333"/>
      <c r="BS531" s="333"/>
      <c r="CC531" s="333"/>
      <c r="CM531" s="333"/>
      <c r="CW531" s="333"/>
      <c r="DG531" s="333"/>
      <c r="DQ531" s="333"/>
      <c r="EA531" s="333"/>
      <c r="EK531" s="333"/>
      <c r="EU531" s="333"/>
      <c r="FE531" s="333"/>
      <c r="FO531" s="333"/>
      <c r="FY531" s="333"/>
      <c r="GI531" s="333"/>
      <c r="GS531" s="333"/>
      <c r="HC531" s="333"/>
      <c r="HM531" s="333"/>
      <c r="HW531" s="333"/>
      <c r="IG531" s="333"/>
    </row>
    <row r="532" s="3" customFormat="true" x14ac:dyDescent="0.25">
      <c r="A532" s="333"/>
      <c r="K532" s="333"/>
      <c r="U532" s="333"/>
      <c r="AE532" s="333"/>
      <c r="AO532" s="333"/>
      <c r="AY532" s="333"/>
      <c r="BI532" s="333"/>
      <c r="BJ532" s="333"/>
      <c r="BK532" s="333"/>
      <c r="BL532" s="333"/>
      <c r="BM532" s="333"/>
      <c r="BN532" s="333"/>
      <c r="BO532" s="333"/>
      <c r="BP532" s="333"/>
      <c r="BS532" s="333"/>
      <c r="CC532" s="333"/>
      <c r="CM532" s="333"/>
      <c r="CW532" s="333"/>
      <c r="DG532" s="333"/>
      <c r="DQ532" s="333"/>
      <c r="EA532" s="333"/>
      <c r="EK532" s="333"/>
      <c r="EU532" s="333"/>
      <c r="FE532" s="333"/>
      <c r="FO532" s="333"/>
      <c r="FY532" s="333"/>
      <c r="GI532" s="333"/>
      <c r="GS532" s="333"/>
      <c r="HC532" s="333"/>
      <c r="HM532" s="333"/>
      <c r="HW532" s="333"/>
      <c r="IG532" s="333"/>
    </row>
    <row r="533" s="3" customFormat="true" x14ac:dyDescent="0.25">
      <c r="A533" s="333"/>
      <c r="K533" s="333"/>
      <c r="U533" s="333"/>
      <c r="AE533" s="333"/>
      <c r="AO533" s="333"/>
      <c r="AY533" s="333"/>
      <c r="BI533" s="333"/>
      <c r="BJ533" s="333"/>
      <c r="BK533" s="333"/>
      <c r="BL533" s="333"/>
      <c r="BM533" s="333"/>
      <c r="BN533" s="333"/>
      <c r="BO533" s="333"/>
      <c r="BP533" s="333"/>
      <c r="BS533" s="333"/>
      <c r="CC533" s="333"/>
      <c r="CM533" s="333"/>
      <c r="CW533" s="333"/>
      <c r="DG533" s="333"/>
      <c r="DQ533" s="333"/>
      <c r="EA533" s="333"/>
      <c r="EK533" s="333"/>
      <c r="EU533" s="333"/>
      <c r="FE533" s="333"/>
      <c r="FO533" s="333"/>
      <c r="FY533" s="333"/>
      <c r="GI533" s="333"/>
      <c r="GS533" s="333"/>
      <c r="HC533" s="333"/>
      <c r="HM533" s="333"/>
      <c r="HW533" s="333"/>
      <c r="IG533" s="333"/>
    </row>
    <row r="534" s="3" customFormat="true" x14ac:dyDescent="0.25">
      <c r="A534" s="333"/>
      <c r="K534" s="333"/>
      <c r="U534" s="333"/>
      <c r="AE534" s="333"/>
      <c r="AO534" s="333"/>
      <c r="AY534" s="333"/>
      <c r="BI534" s="333"/>
      <c r="BJ534" s="333"/>
      <c r="BK534" s="333"/>
      <c r="BL534" s="333"/>
      <c r="BM534" s="333"/>
      <c r="BN534" s="333"/>
      <c r="BO534" s="333"/>
      <c r="BP534" s="333"/>
      <c r="BS534" s="333"/>
      <c r="CC534" s="333"/>
      <c r="CM534" s="333"/>
      <c r="CW534" s="333"/>
      <c r="DG534" s="333"/>
      <c r="DQ534" s="333"/>
      <c r="EA534" s="333"/>
      <c r="EK534" s="333"/>
      <c r="EU534" s="333"/>
      <c r="FE534" s="333"/>
      <c r="FO534" s="333"/>
      <c r="FY534" s="333"/>
      <c r="GI534" s="333"/>
      <c r="GS534" s="333"/>
      <c r="HC534" s="333"/>
      <c r="HM534" s="333"/>
      <c r="HW534" s="333"/>
      <c r="IG534" s="333"/>
    </row>
    <row r="535" s="3" customFormat="true" x14ac:dyDescent="0.25">
      <c r="A535" s="333"/>
      <c r="K535" s="333"/>
      <c r="U535" s="333"/>
      <c r="AE535" s="333"/>
      <c r="AO535" s="333"/>
      <c r="AY535" s="333"/>
      <c r="BI535" s="333"/>
      <c r="BJ535" s="333"/>
      <c r="BK535" s="333"/>
      <c r="BL535" s="333"/>
      <c r="BM535" s="333"/>
      <c r="BN535" s="333"/>
      <c r="BO535" s="333"/>
      <c r="BP535" s="333"/>
      <c r="BS535" s="333"/>
      <c r="CC535" s="333"/>
      <c r="CM535" s="333"/>
      <c r="CW535" s="333"/>
      <c r="DG535" s="333"/>
      <c r="DQ535" s="333"/>
      <c r="EA535" s="333"/>
      <c r="EK535" s="333"/>
      <c r="EU535" s="333"/>
      <c r="FE535" s="333"/>
      <c r="FO535" s="333"/>
      <c r="FY535" s="333"/>
      <c r="GI535" s="333"/>
      <c r="GS535" s="333"/>
      <c r="HC535" s="333"/>
      <c r="HM535" s="333"/>
      <c r="HW535" s="333"/>
      <c r="IG535" s="333"/>
    </row>
    <row r="536" s="3" customFormat="true" x14ac:dyDescent="0.25">
      <c r="A536" s="333"/>
      <c r="K536" s="333"/>
      <c r="U536" s="333"/>
      <c r="AE536" s="333"/>
      <c r="AO536" s="333"/>
      <c r="AY536" s="333"/>
      <c r="BI536" s="333"/>
      <c r="BJ536" s="333"/>
      <c r="BK536" s="333"/>
      <c r="BL536" s="333"/>
      <c r="BM536" s="333"/>
      <c r="BN536" s="333"/>
      <c r="BO536" s="333"/>
      <c r="BP536" s="333"/>
      <c r="BS536" s="333"/>
      <c r="CC536" s="333"/>
      <c r="CM536" s="333"/>
      <c r="CW536" s="333"/>
      <c r="DG536" s="333"/>
      <c r="DQ536" s="333"/>
      <c r="EA536" s="333"/>
      <c r="EK536" s="333"/>
      <c r="EU536" s="333"/>
      <c r="FE536" s="333"/>
      <c r="FO536" s="333"/>
      <c r="FY536" s="333"/>
      <c r="GI536" s="333"/>
      <c r="GS536" s="333"/>
      <c r="HC536" s="333"/>
      <c r="HM536" s="333"/>
      <c r="HW536" s="333"/>
      <c r="IG536" s="333"/>
    </row>
    <row r="537" s="3" customFormat="true" x14ac:dyDescent="0.25">
      <c r="A537" s="333"/>
      <c r="K537" s="333"/>
      <c r="U537" s="333"/>
      <c r="AE537" s="333"/>
      <c r="AO537" s="333"/>
      <c r="AY537" s="333"/>
      <c r="BI537" s="333"/>
      <c r="BJ537" s="333"/>
      <c r="BK537" s="333"/>
      <c r="BL537" s="333"/>
      <c r="BM537" s="333"/>
      <c r="BN537" s="333"/>
      <c r="BO537" s="333"/>
      <c r="BP537" s="333"/>
      <c r="BS537" s="333"/>
      <c r="CC537" s="333"/>
      <c r="CM537" s="333"/>
      <c r="CW537" s="333"/>
      <c r="DG537" s="333"/>
      <c r="DQ537" s="333"/>
      <c r="EA537" s="333"/>
      <c r="EK537" s="333"/>
      <c r="EU537" s="333"/>
      <c r="FE537" s="333"/>
      <c r="FO537" s="333"/>
      <c r="FY537" s="333"/>
      <c r="GI537" s="333"/>
      <c r="GS537" s="333"/>
      <c r="HC537" s="333"/>
      <c r="HM537" s="333"/>
      <c r="HW537" s="333"/>
      <c r="IG537" s="333"/>
    </row>
    <row r="538" s="3" customFormat="true" x14ac:dyDescent="0.25">
      <c r="A538" s="333"/>
      <c r="K538" s="333"/>
      <c r="U538" s="333"/>
      <c r="AE538" s="333"/>
      <c r="AO538" s="333"/>
      <c r="AY538" s="333"/>
      <c r="BI538" s="333"/>
      <c r="BJ538" s="333"/>
      <c r="BK538" s="333"/>
      <c r="BL538" s="333"/>
      <c r="BM538" s="333"/>
      <c r="BN538" s="333"/>
      <c r="BO538" s="333"/>
      <c r="BP538" s="333"/>
      <c r="BS538" s="333"/>
      <c r="CC538" s="333"/>
      <c r="CM538" s="333"/>
      <c r="CW538" s="333"/>
      <c r="DG538" s="333"/>
      <c r="DQ538" s="333"/>
      <c r="EA538" s="333"/>
      <c r="EK538" s="333"/>
      <c r="EU538" s="333"/>
      <c r="FE538" s="333"/>
      <c r="FO538" s="333"/>
      <c r="FY538" s="333"/>
      <c r="GI538" s="333"/>
      <c r="GS538" s="333"/>
      <c r="HC538" s="333"/>
      <c r="HM538" s="333"/>
      <c r="HW538" s="333"/>
      <c r="IG538" s="333"/>
    </row>
    <row r="539" s="3" customFormat="true" x14ac:dyDescent="0.25">
      <c r="A539" s="333"/>
      <c r="K539" s="333"/>
      <c r="U539" s="333"/>
      <c r="AE539" s="333"/>
      <c r="AO539" s="333"/>
      <c r="AY539" s="333"/>
      <c r="BI539" s="333"/>
      <c r="BJ539" s="333"/>
      <c r="BK539" s="333"/>
      <c r="BL539" s="333"/>
      <c r="BM539" s="333"/>
      <c r="BN539" s="333"/>
      <c r="BO539" s="333"/>
      <c r="BP539" s="333"/>
      <c r="BS539" s="333"/>
      <c r="CC539" s="333"/>
      <c r="CM539" s="333"/>
      <c r="CW539" s="333"/>
      <c r="DG539" s="333"/>
      <c r="DQ539" s="333"/>
      <c r="EA539" s="333"/>
      <c r="EK539" s="333"/>
      <c r="EU539" s="333"/>
      <c r="FE539" s="333"/>
      <c r="FO539" s="333"/>
      <c r="FY539" s="333"/>
      <c r="GI539" s="333"/>
      <c r="GS539" s="333"/>
      <c r="HC539" s="333"/>
      <c r="HM539" s="333"/>
      <c r="HW539" s="333"/>
      <c r="IG539" s="333"/>
    </row>
    <row r="540" s="3" customFormat="true" x14ac:dyDescent="0.25">
      <c r="A540" s="333"/>
      <c r="K540" s="333"/>
      <c r="U540" s="333"/>
      <c r="AE540" s="333"/>
      <c r="AO540" s="333"/>
      <c r="AY540" s="333"/>
      <c r="BI540" s="333"/>
      <c r="BJ540" s="333"/>
      <c r="BK540" s="333"/>
      <c r="BL540" s="333"/>
      <c r="BM540" s="333"/>
      <c r="BN540" s="333"/>
      <c r="BO540" s="333"/>
      <c r="BP540" s="333"/>
      <c r="BS540" s="333"/>
      <c r="CC540" s="333"/>
      <c r="CM540" s="333"/>
      <c r="CW540" s="333"/>
      <c r="DG540" s="333"/>
      <c r="DQ540" s="333"/>
      <c r="EA540" s="333"/>
      <c r="EK540" s="333"/>
      <c r="EU540" s="333"/>
      <c r="FE540" s="333"/>
      <c r="FO540" s="333"/>
      <c r="FY540" s="333"/>
      <c r="GI540" s="333"/>
      <c r="GS540" s="333"/>
      <c r="HC540" s="333"/>
      <c r="HM540" s="333"/>
      <c r="HW540" s="333"/>
      <c r="IG540" s="333"/>
    </row>
    <row r="541" s="3" customFormat="true" x14ac:dyDescent="0.25">
      <c r="A541" s="333"/>
      <c r="K541" s="333"/>
      <c r="U541" s="333"/>
      <c r="AE541" s="333"/>
      <c r="AO541" s="333"/>
      <c r="AY541" s="333"/>
      <c r="BI541" s="333"/>
      <c r="BJ541" s="333"/>
      <c r="BK541" s="333"/>
      <c r="BL541" s="333"/>
      <c r="BM541" s="333"/>
      <c r="BN541" s="333"/>
      <c r="BO541" s="333"/>
      <c r="BP541" s="333"/>
      <c r="BS541" s="333"/>
      <c r="CC541" s="333"/>
      <c r="CM541" s="333"/>
      <c r="CW541" s="333"/>
      <c r="DG541" s="333"/>
      <c r="DQ541" s="333"/>
      <c r="EA541" s="333"/>
      <c r="EK541" s="333"/>
      <c r="EU541" s="333"/>
      <c r="FE541" s="333"/>
      <c r="FO541" s="333"/>
      <c r="FY541" s="333"/>
      <c r="GI541" s="333"/>
      <c r="GS541" s="333"/>
      <c r="HC541" s="333"/>
      <c r="HM541" s="333"/>
      <c r="HW541" s="333"/>
      <c r="IG541" s="333"/>
    </row>
    <row r="542" s="3" customFormat="true" x14ac:dyDescent="0.25">
      <c r="A542" s="333"/>
      <c r="K542" s="333"/>
      <c r="U542" s="333"/>
      <c r="AE542" s="333"/>
      <c r="AO542" s="333"/>
      <c r="AY542" s="333"/>
      <c r="BI542" s="333"/>
      <c r="BJ542" s="333"/>
      <c r="BK542" s="333"/>
      <c r="BL542" s="333"/>
      <c r="BM542" s="333"/>
      <c r="BN542" s="333"/>
      <c r="BO542" s="333"/>
      <c r="BP542" s="333"/>
      <c r="BS542" s="333"/>
      <c r="CC542" s="333"/>
      <c r="CM542" s="333"/>
      <c r="CW542" s="333"/>
      <c r="DG542" s="333"/>
      <c r="DQ542" s="333"/>
      <c r="EA542" s="333"/>
      <c r="EK542" s="333"/>
      <c r="EU542" s="333"/>
      <c r="FE542" s="333"/>
      <c r="FO542" s="333"/>
      <c r="FY542" s="333"/>
      <c r="GI542" s="333"/>
      <c r="GS542" s="333"/>
      <c r="HC542" s="333"/>
      <c r="HM542" s="333"/>
      <c r="HW542" s="333"/>
      <c r="IG542" s="333"/>
    </row>
    <row r="543" s="3" customFormat="true" x14ac:dyDescent="0.25">
      <c r="A543" s="333"/>
      <c r="K543" s="333"/>
      <c r="U543" s="333"/>
      <c r="AE543" s="333"/>
      <c r="AO543" s="333"/>
      <c r="AY543" s="333"/>
      <c r="BI543" s="333"/>
      <c r="BJ543" s="333"/>
      <c r="BK543" s="333"/>
      <c r="BL543" s="333"/>
      <c r="BM543" s="333"/>
      <c r="BN543" s="333"/>
      <c r="BO543" s="333"/>
      <c r="BP543" s="333"/>
      <c r="BS543" s="333"/>
      <c r="CC543" s="333"/>
      <c r="CM543" s="333"/>
      <c r="CW543" s="333"/>
      <c r="DG543" s="333"/>
      <c r="DQ543" s="333"/>
      <c r="EA543" s="333"/>
      <c r="EK543" s="333"/>
      <c r="EU543" s="333"/>
      <c r="FE543" s="333"/>
      <c r="FO543" s="333"/>
      <c r="FY543" s="333"/>
      <c r="GI543" s="333"/>
      <c r="GS543" s="333"/>
      <c r="HC543" s="333"/>
      <c r="HM543" s="333"/>
      <c r="HW543" s="333"/>
      <c r="IG543" s="333"/>
    </row>
    <row r="544" s="3" customFormat="true" x14ac:dyDescent="0.25">
      <c r="A544" s="333"/>
      <c r="K544" s="333"/>
      <c r="U544" s="333"/>
      <c r="AE544" s="333"/>
      <c r="AO544" s="333"/>
      <c r="AY544" s="333"/>
      <c r="BI544" s="333"/>
      <c r="BJ544" s="333"/>
      <c r="BK544" s="333"/>
      <c r="BL544" s="333"/>
      <c r="BM544" s="333"/>
      <c r="BN544" s="333"/>
      <c r="BO544" s="333"/>
      <c r="BP544" s="333"/>
      <c r="BS544" s="333"/>
      <c r="CC544" s="333"/>
      <c r="CM544" s="333"/>
      <c r="CW544" s="333"/>
      <c r="DG544" s="333"/>
      <c r="DQ544" s="333"/>
      <c r="EA544" s="333"/>
      <c r="EK544" s="333"/>
      <c r="EU544" s="333"/>
      <c r="FE544" s="333"/>
      <c r="FO544" s="333"/>
      <c r="FY544" s="333"/>
      <c r="GI544" s="333"/>
      <c r="GS544" s="333"/>
      <c r="HC544" s="333"/>
      <c r="HM544" s="333"/>
      <c r="HW544" s="333"/>
      <c r="IG544" s="333"/>
    </row>
    <row r="545" s="3" customFormat="true" x14ac:dyDescent="0.25">
      <c r="A545" s="333"/>
      <c r="K545" s="333"/>
      <c r="U545" s="333"/>
      <c r="AE545" s="333"/>
      <c r="AO545" s="333"/>
      <c r="AY545" s="333"/>
      <c r="BI545" s="333"/>
      <c r="BJ545" s="333"/>
      <c r="BK545" s="333"/>
      <c r="BL545" s="333"/>
      <c r="BM545" s="333"/>
      <c r="BN545" s="333"/>
      <c r="BO545" s="333"/>
      <c r="BP545" s="333"/>
      <c r="BS545" s="333"/>
      <c r="CC545" s="333"/>
      <c r="CM545" s="333"/>
      <c r="CW545" s="333"/>
      <c r="DG545" s="333"/>
      <c r="DQ545" s="333"/>
      <c r="EA545" s="333"/>
      <c r="EK545" s="333"/>
      <c r="EU545" s="333"/>
      <c r="FE545" s="333"/>
      <c r="FO545" s="333"/>
      <c r="FY545" s="333"/>
      <c r="GI545" s="333"/>
      <c r="GS545" s="333"/>
      <c r="HC545" s="333"/>
      <c r="HM545" s="333"/>
      <c r="HW545" s="333"/>
      <c r="IG545" s="333"/>
    </row>
    <row r="546" s="3" customFormat="true" x14ac:dyDescent="0.25">
      <c r="A546" s="333"/>
      <c r="K546" s="333"/>
      <c r="U546" s="333"/>
      <c r="AE546" s="333"/>
      <c r="AO546" s="333"/>
      <c r="AY546" s="333"/>
      <c r="BI546" s="333"/>
      <c r="BJ546" s="333"/>
      <c r="BK546" s="333"/>
      <c r="BL546" s="333"/>
      <c r="BM546" s="333"/>
      <c r="BN546" s="333"/>
      <c r="BO546" s="333"/>
      <c r="BP546" s="333"/>
      <c r="BS546" s="333"/>
      <c r="CC546" s="333"/>
      <c r="CM546" s="333"/>
      <c r="CW546" s="333"/>
      <c r="DG546" s="333"/>
      <c r="DQ546" s="333"/>
      <c r="EA546" s="333"/>
      <c r="EK546" s="333"/>
      <c r="EU546" s="333"/>
      <c r="FE546" s="333"/>
      <c r="FO546" s="333"/>
      <c r="FY546" s="333"/>
      <c r="GI546" s="333"/>
      <c r="GS546" s="333"/>
      <c r="HC546" s="333"/>
      <c r="HM546" s="333"/>
      <c r="HW546" s="333"/>
      <c r="IG546" s="333"/>
    </row>
    <row r="547" s="3" customFormat="true" x14ac:dyDescent="0.25">
      <c r="A547" s="333"/>
      <c r="K547" s="333"/>
      <c r="U547" s="333"/>
      <c r="AE547" s="333"/>
      <c r="AO547" s="333"/>
      <c r="AY547" s="333"/>
      <c r="BI547" s="333"/>
      <c r="BJ547" s="333"/>
      <c r="BK547" s="333"/>
      <c r="BL547" s="333"/>
      <c r="BM547" s="333"/>
      <c r="BN547" s="333"/>
      <c r="BO547" s="333"/>
      <c r="BP547" s="333"/>
      <c r="BS547" s="333"/>
      <c r="CC547" s="333"/>
      <c r="CM547" s="333"/>
      <c r="CW547" s="333"/>
      <c r="DG547" s="333"/>
      <c r="DQ547" s="333"/>
      <c r="EA547" s="333"/>
      <c r="EK547" s="333"/>
      <c r="EU547" s="333"/>
      <c r="FE547" s="333"/>
      <c r="FO547" s="333"/>
      <c r="FY547" s="333"/>
      <c r="GI547" s="333"/>
      <c r="GS547" s="333"/>
      <c r="HC547" s="333"/>
      <c r="HM547" s="333"/>
      <c r="HW547" s="333"/>
      <c r="IG547" s="333"/>
    </row>
    <row r="548" s="3" customFormat="true" x14ac:dyDescent="0.25">
      <c r="A548" s="333"/>
      <c r="K548" s="333"/>
      <c r="U548" s="333"/>
      <c r="AE548" s="333"/>
      <c r="AO548" s="333"/>
      <c r="AY548" s="333"/>
      <c r="BI548" s="333"/>
      <c r="BJ548" s="333"/>
      <c r="BK548" s="333"/>
      <c r="BL548" s="333"/>
      <c r="BM548" s="333"/>
      <c r="BN548" s="333"/>
      <c r="BO548" s="333"/>
      <c r="BP548" s="333"/>
      <c r="BS548" s="333"/>
      <c r="CC548" s="333"/>
      <c r="CM548" s="333"/>
      <c r="CW548" s="333"/>
      <c r="DG548" s="333"/>
      <c r="DQ548" s="333"/>
      <c r="EA548" s="333"/>
      <c r="EK548" s="333"/>
      <c r="EU548" s="333"/>
      <c r="FE548" s="333"/>
      <c r="FO548" s="333"/>
      <c r="FY548" s="333"/>
      <c r="GI548" s="333"/>
      <c r="GS548" s="333"/>
      <c r="HC548" s="333"/>
      <c r="HM548" s="333"/>
      <c r="HW548" s="333"/>
      <c r="IG548" s="333"/>
    </row>
    <row r="549" s="3" customFormat="true" x14ac:dyDescent="0.25">
      <c r="A549" s="333"/>
      <c r="K549" s="333"/>
      <c r="U549" s="333"/>
      <c r="AE549" s="333"/>
      <c r="AO549" s="333"/>
      <c r="AY549" s="333"/>
      <c r="BI549" s="333"/>
      <c r="BJ549" s="333"/>
      <c r="BK549" s="333"/>
      <c r="BL549" s="333"/>
      <c r="BM549" s="333"/>
      <c r="BN549" s="333"/>
      <c r="BO549" s="333"/>
      <c r="BP549" s="333"/>
      <c r="BS549" s="333"/>
      <c r="CC549" s="333"/>
      <c r="CM549" s="333"/>
      <c r="CW549" s="333"/>
      <c r="DG549" s="333"/>
      <c r="DQ549" s="333"/>
      <c r="EA549" s="333"/>
      <c r="EK549" s="333"/>
      <c r="EU549" s="333"/>
      <c r="FE549" s="333"/>
      <c r="FO549" s="333"/>
      <c r="FY549" s="333"/>
      <c r="GI549" s="333"/>
      <c r="GS549" s="333"/>
      <c r="HC549" s="333"/>
      <c r="HM549" s="333"/>
      <c r="HW549" s="333"/>
      <c r="IG549" s="333"/>
    </row>
    <row r="550" s="3" customFormat="true" x14ac:dyDescent="0.25">
      <c r="A550" s="333"/>
      <c r="K550" s="333"/>
      <c r="U550" s="333"/>
      <c r="AE550" s="333"/>
      <c r="AO550" s="333"/>
      <c r="AY550" s="333"/>
      <c r="BI550" s="333"/>
      <c r="BJ550" s="333"/>
      <c r="BK550" s="333"/>
      <c r="BL550" s="333"/>
      <c r="BM550" s="333"/>
      <c r="BN550" s="333"/>
      <c r="BO550" s="333"/>
      <c r="BP550" s="333"/>
      <c r="BS550" s="333"/>
      <c r="CC550" s="333"/>
      <c r="CM550" s="333"/>
      <c r="CW550" s="333"/>
      <c r="DG550" s="333"/>
      <c r="DQ550" s="333"/>
      <c r="EA550" s="333"/>
      <c r="EK550" s="333"/>
      <c r="EU550" s="333"/>
      <c r="FE550" s="333"/>
      <c r="FO550" s="333"/>
      <c r="FY550" s="333"/>
      <c r="GI550" s="333"/>
      <c r="GS550" s="333"/>
      <c r="HC550" s="333"/>
      <c r="HM550" s="333"/>
      <c r="HW550" s="333"/>
      <c r="IG550" s="333"/>
    </row>
    <row r="551" s="3" customFormat="true" x14ac:dyDescent="0.25">
      <c r="A551" s="333"/>
      <c r="K551" s="333"/>
      <c r="U551" s="333"/>
      <c r="AE551" s="333"/>
      <c r="AO551" s="333"/>
      <c r="AY551" s="333"/>
      <c r="BI551" s="333"/>
      <c r="BJ551" s="333"/>
      <c r="BK551" s="333"/>
      <c r="BL551" s="333"/>
      <c r="BM551" s="333"/>
      <c r="BN551" s="333"/>
      <c r="BO551" s="333"/>
      <c r="BP551" s="333"/>
      <c r="BS551" s="333"/>
      <c r="CC551" s="333"/>
      <c r="CM551" s="333"/>
      <c r="CW551" s="333"/>
      <c r="DG551" s="333"/>
      <c r="DQ551" s="333"/>
      <c r="EA551" s="333"/>
      <c r="EK551" s="333"/>
      <c r="EU551" s="333"/>
      <c r="FE551" s="333"/>
      <c r="FO551" s="333"/>
      <c r="FY551" s="333"/>
      <c r="GI551" s="333"/>
      <c r="GS551" s="333"/>
      <c r="HC551" s="333"/>
      <c r="HM551" s="333"/>
      <c r="HW551" s="333"/>
      <c r="IG551" s="333"/>
    </row>
    <row r="552" s="3" customFormat="true" x14ac:dyDescent="0.25">
      <c r="A552" s="333"/>
      <c r="K552" s="333"/>
      <c r="U552" s="333"/>
      <c r="AE552" s="333"/>
      <c r="AO552" s="333"/>
      <c r="AY552" s="333"/>
      <c r="BI552" s="333"/>
      <c r="BJ552" s="333"/>
      <c r="BK552" s="333"/>
      <c r="BL552" s="333"/>
      <c r="BM552" s="333"/>
      <c r="BN552" s="333"/>
      <c r="BO552" s="333"/>
      <c r="BP552" s="333"/>
      <c r="BS552" s="333"/>
      <c r="CC552" s="333"/>
      <c r="CM552" s="333"/>
      <c r="CW552" s="333"/>
      <c r="DG552" s="333"/>
      <c r="DQ552" s="333"/>
      <c r="EA552" s="333"/>
      <c r="EK552" s="333"/>
      <c r="EU552" s="333"/>
      <c r="FE552" s="333"/>
      <c r="FO552" s="333"/>
      <c r="FY552" s="333"/>
      <c r="GI552" s="333"/>
      <c r="GS552" s="333"/>
      <c r="HC552" s="333"/>
      <c r="HM552" s="333"/>
      <c r="HW552" s="333"/>
      <c r="IG552" s="333"/>
    </row>
    <row r="553" s="3" customFormat="true" x14ac:dyDescent="0.25">
      <c r="A553" s="333"/>
      <c r="K553" s="333"/>
      <c r="U553" s="333"/>
      <c r="AE553" s="333"/>
      <c r="AO553" s="333"/>
      <c r="AY553" s="333"/>
      <c r="BI553" s="333"/>
      <c r="BJ553" s="333"/>
      <c r="BK553" s="333"/>
      <c r="BL553" s="333"/>
      <c r="BM553" s="333"/>
      <c r="BN553" s="333"/>
      <c r="BO553" s="333"/>
      <c r="BP553" s="333"/>
      <c r="BS553" s="333"/>
      <c r="CC553" s="333"/>
      <c r="CM553" s="333"/>
      <c r="CW553" s="333"/>
      <c r="DG553" s="333"/>
      <c r="DQ553" s="333"/>
      <c r="EA553" s="333"/>
      <c r="EK553" s="333"/>
      <c r="EU553" s="333"/>
      <c r="FE553" s="333"/>
      <c r="FO553" s="333"/>
      <c r="FY553" s="333"/>
      <c r="GI553" s="333"/>
      <c r="GS553" s="333"/>
      <c r="HC553" s="333"/>
      <c r="HM553" s="333"/>
      <c r="HW553" s="333"/>
      <c r="IG553" s="333"/>
    </row>
    <row r="554" s="3" customFormat="true" x14ac:dyDescent="0.25">
      <c r="A554" s="333"/>
      <c r="K554" s="333"/>
      <c r="U554" s="333"/>
      <c r="AE554" s="333"/>
      <c r="AO554" s="333"/>
      <c r="AY554" s="333"/>
      <c r="BI554" s="333"/>
      <c r="BJ554" s="333"/>
      <c r="BK554" s="333"/>
      <c r="BL554" s="333"/>
      <c r="BM554" s="333"/>
      <c r="BN554" s="333"/>
      <c r="BO554" s="333"/>
      <c r="BP554" s="333"/>
      <c r="BS554" s="333"/>
      <c r="CC554" s="333"/>
      <c r="CM554" s="333"/>
      <c r="CW554" s="333"/>
      <c r="DG554" s="333"/>
      <c r="DQ554" s="333"/>
      <c r="EA554" s="333"/>
      <c r="EK554" s="333"/>
      <c r="EU554" s="333"/>
      <c r="FE554" s="333"/>
      <c r="FO554" s="333"/>
      <c r="FY554" s="333"/>
      <c r="GI554" s="333"/>
      <c r="GS554" s="333"/>
      <c r="HC554" s="333"/>
      <c r="HM554" s="333"/>
      <c r="HW554" s="333"/>
      <c r="IG554" s="333"/>
    </row>
    <row r="555" s="3" customFormat="true" x14ac:dyDescent="0.25">
      <c r="A555" s="333"/>
      <c r="K555" s="333"/>
      <c r="U555" s="333"/>
      <c r="AE555" s="333"/>
      <c r="AO555" s="333"/>
      <c r="AY555" s="333"/>
      <c r="BI555" s="333"/>
      <c r="BJ555" s="333"/>
      <c r="BK555" s="333"/>
      <c r="BL555" s="333"/>
      <c r="BM555" s="333"/>
      <c r="BN555" s="333"/>
      <c r="BO555" s="333"/>
      <c r="BP555" s="333"/>
      <c r="BS555" s="333"/>
      <c r="CC555" s="333"/>
      <c r="CM555" s="333"/>
      <c r="CW555" s="333"/>
      <c r="DG555" s="333"/>
      <c r="DQ555" s="333"/>
      <c r="EA555" s="333"/>
      <c r="EK555" s="333"/>
      <c r="EU555" s="333"/>
      <c r="FE555" s="333"/>
      <c r="FO555" s="333"/>
      <c r="FY555" s="333"/>
      <c r="GI555" s="333"/>
      <c r="GS555" s="333"/>
      <c r="HC555" s="333"/>
      <c r="HM555" s="333"/>
      <c r="HW555" s="333"/>
      <c r="IG555" s="333"/>
    </row>
    <row r="556" s="3" customFormat="true" x14ac:dyDescent="0.25">
      <c r="A556" s="333"/>
      <c r="K556" s="333"/>
      <c r="U556" s="333"/>
      <c r="AE556" s="333"/>
      <c r="AO556" s="333"/>
      <c r="AY556" s="333"/>
      <c r="BI556" s="333"/>
      <c r="BJ556" s="333"/>
      <c r="BK556" s="333"/>
      <c r="BL556" s="333"/>
      <c r="BM556" s="333"/>
      <c r="BN556" s="333"/>
      <c r="BO556" s="333"/>
      <c r="BP556" s="333"/>
      <c r="BS556" s="333"/>
      <c r="CC556" s="333"/>
      <c r="CM556" s="333"/>
      <c r="CW556" s="333"/>
      <c r="DG556" s="333"/>
      <c r="DQ556" s="333"/>
      <c r="EA556" s="333"/>
      <c r="EK556" s="333"/>
      <c r="EU556" s="333"/>
      <c r="FE556" s="333"/>
      <c r="FO556" s="333"/>
      <c r="FY556" s="333"/>
      <c r="GI556" s="333"/>
      <c r="GS556" s="333"/>
      <c r="HC556" s="333"/>
      <c r="HM556" s="333"/>
      <c r="HW556" s="333"/>
      <c r="IG556" s="333"/>
    </row>
    <row r="557" s="3" customFormat="true" x14ac:dyDescent="0.25">
      <c r="A557" s="333"/>
      <c r="K557" s="333"/>
      <c r="U557" s="333"/>
      <c r="AE557" s="333"/>
      <c r="AO557" s="333"/>
      <c r="AY557" s="333"/>
      <c r="BI557" s="333"/>
      <c r="BJ557" s="333"/>
      <c r="BK557" s="333"/>
      <c r="BL557" s="333"/>
      <c r="BM557" s="333"/>
      <c r="BN557" s="333"/>
      <c r="BO557" s="333"/>
      <c r="BP557" s="333"/>
      <c r="BS557" s="333"/>
      <c r="CC557" s="333"/>
      <c r="CM557" s="333"/>
      <c r="CW557" s="333"/>
      <c r="DG557" s="333"/>
      <c r="DQ557" s="333"/>
      <c r="EA557" s="333"/>
      <c r="EK557" s="333"/>
      <c r="EU557" s="333"/>
      <c r="FE557" s="333"/>
      <c r="FO557" s="333"/>
      <c r="FY557" s="333"/>
      <c r="GI557" s="333"/>
      <c r="GS557" s="333"/>
      <c r="HC557" s="333"/>
      <c r="HM557" s="333"/>
      <c r="HW557" s="333"/>
      <c r="IG557" s="333"/>
    </row>
    <row r="558" s="3" customFormat="true" x14ac:dyDescent="0.25">
      <c r="A558" s="333"/>
      <c r="K558" s="333"/>
      <c r="U558" s="333"/>
      <c r="AE558" s="333"/>
      <c r="AO558" s="333"/>
      <c r="AY558" s="333"/>
      <c r="BI558" s="333"/>
      <c r="BJ558" s="333"/>
      <c r="BK558" s="333"/>
      <c r="BL558" s="333"/>
      <c r="BM558" s="333"/>
      <c r="BN558" s="333"/>
      <c r="BO558" s="333"/>
      <c r="BP558" s="333"/>
      <c r="BS558" s="333"/>
      <c r="CC558" s="333"/>
      <c r="CM558" s="333"/>
      <c r="CW558" s="333"/>
      <c r="DG558" s="333"/>
      <c r="DQ558" s="333"/>
      <c r="EA558" s="333"/>
      <c r="EK558" s="333"/>
      <c r="EU558" s="333"/>
      <c r="FE558" s="333"/>
      <c r="FO558" s="333"/>
      <c r="FY558" s="333"/>
      <c r="GI558" s="333"/>
      <c r="GS558" s="333"/>
      <c r="HC558" s="333"/>
      <c r="HM558" s="333"/>
      <c r="HW558" s="333"/>
      <c r="IG558" s="333"/>
    </row>
    <row r="559" s="3" customFormat="true" x14ac:dyDescent="0.25">
      <c r="A559" s="333"/>
      <c r="K559" s="333"/>
      <c r="U559" s="333"/>
      <c r="AE559" s="333"/>
      <c r="AO559" s="333"/>
      <c r="AY559" s="333"/>
      <c r="BI559" s="333"/>
      <c r="BJ559" s="333"/>
      <c r="BK559" s="333"/>
      <c r="BL559" s="333"/>
      <c r="BM559" s="333"/>
      <c r="BN559" s="333"/>
      <c r="BO559" s="333"/>
      <c r="BP559" s="333"/>
      <c r="BS559" s="333"/>
      <c r="CC559" s="333"/>
      <c r="CM559" s="333"/>
      <c r="CW559" s="333"/>
      <c r="DG559" s="333"/>
      <c r="DQ559" s="333"/>
      <c r="EA559" s="333"/>
      <c r="EK559" s="333"/>
      <c r="EU559" s="333"/>
      <c r="FE559" s="333"/>
      <c r="FO559" s="333"/>
      <c r="FY559" s="333"/>
      <c r="GI559" s="333"/>
      <c r="GS559" s="333"/>
      <c r="HC559" s="333"/>
      <c r="HM559" s="333"/>
      <c r="HW559" s="333"/>
      <c r="IG559" s="333"/>
    </row>
    <row r="560" s="3" customFormat="true" x14ac:dyDescent="0.25">
      <c r="A560" s="333"/>
      <c r="K560" s="333"/>
      <c r="U560" s="333"/>
      <c r="AE560" s="333"/>
      <c r="AO560" s="333"/>
      <c r="AY560" s="333"/>
      <c r="BI560" s="333"/>
      <c r="BJ560" s="333"/>
      <c r="BK560" s="333"/>
      <c r="BL560" s="333"/>
      <c r="BM560" s="333"/>
      <c r="BN560" s="333"/>
      <c r="BO560" s="333"/>
      <c r="BP560" s="333"/>
      <c r="BS560" s="333"/>
      <c r="CC560" s="333"/>
      <c r="CM560" s="333"/>
      <c r="CW560" s="333"/>
      <c r="DG560" s="333"/>
      <c r="DQ560" s="333"/>
      <c r="EA560" s="333"/>
      <c r="EK560" s="333"/>
      <c r="EU560" s="333"/>
      <c r="FE560" s="333"/>
      <c r="FO560" s="333"/>
      <c r="FY560" s="333"/>
      <c r="GI560" s="333"/>
      <c r="GS560" s="333"/>
      <c r="HC560" s="333"/>
      <c r="HM560" s="333"/>
      <c r="HW560" s="333"/>
      <c r="IG560" s="333"/>
    </row>
    <row r="561" s="3" customFormat="true" x14ac:dyDescent="0.25">
      <c r="A561" s="333"/>
      <c r="K561" s="333"/>
      <c r="U561" s="333"/>
      <c r="AE561" s="333"/>
      <c r="AO561" s="333"/>
      <c r="AY561" s="333"/>
      <c r="BI561" s="333"/>
      <c r="BJ561" s="333"/>
      <c r="BK561" s="333"/>
      <c r="BL561" s="333"/>
      <c r="BM561" s="333"/>
      <c r="BN561" s="333"/>
      <c r="BO561" s="333"/>
      <c r="BP561" s="333"/>
      <c r="BS561" s="333"/>
      <c r="CC561" s="333"/>
      <c r="CM561" s="333"/>
      <c r="CW561" s="333"/>
      <c r="DG561" s="333"/>
      <c r="DQ561" s="333"/>
      <c r="EA561" s="333"/>
      <c r="EK561" s="333"/>
      <c r="EU561" s="333"/>
      <c r="FE561" s="333"/>
      <c r="FO561" s="333"/>
      <c r="FY561" s="333"/>
      <c r="GI561" s="333"/>
      <c r="GS561" s="333"/>
      <c r="HC561" s="333"/>
      <c r="HM561" s="333"/>
      <c r="HW561" s="333"/>
      <c r="IG561" s="333"/>
    </row>
    <row r="562" s="3" customFormat="true" x14ac:dyDescent="0.25">
      <c r="A562" s="333"/>
      <c r="K562" s="333"/>
      <c r="U562" s="333"/>
      <c r="AE562" s="333"/>
      <c r="AO562" s="333"/>
      <c r="AY562" s="333"/>
      <c r="BI562" s="333"/>
      <c r="BJ562" s="333"/>
      <c r="BK562" s="333"/>
      <c r="BL562" s="333"/>
      <c r="BM562" s="333"/>
      <c r="BN562" s="333"/>
      <c r="BO562" s="333"/>
      <c r="BP562" s="333"/>
      <c r="BS562" s="333"/>
      <c r="CC562" s="333"/>
      <c r="CM562" s="333"/>
      <c r="CW562" s="333"/>
      <c r="DG562" s="333"/>
      <c r="DQ562" s="333"/>
      <c r="EA562" s="333"/>
      <c r="EK562" s="333"/>
      <c r="EU562" s="333"/>
      <c r="FE562" s="333"/>
      <c r="FO562" s="333"/>
      <c r="FY562" s="333"/>
      <c r="GI562" s="333"/>
      <c r="GS562" s="333"/>
      <c r="HC562" s="333"/>
      <c r="HM562" s="333"/>
      <c r="HW562" s="333"/>
      <c r="IG562" s="333"/>
    </row>
    <row r="563" s="3" customFormat="true" x14ac:dyDescent="0.25">
      <c r="A563" s="333"/>
      <c r="K563" s="333"/>
      <c r="U563" s="333"/>
      <c r="AE563" s="333"/>
      <c r="AO563" s="333"/>
      <c r="AY563" s="333"/>
      <c r="BI563" s="333"/>
      <c r="BJ563" s="333"/>
      <c r="BK563" s="333"/>
      <c r="BL563" s="333"/>
      <c r="BM563" s="333"/>
      <c r="BN563" s="333"/>
      <c r="BO563" s="333"/>
      <c r="BP563" s="333"/>
      <c r="BS563" s="333"/>
      <c r="CC563" s="333"/>
      <c r="CM563" s="333"/>
      <c r="CW563" s="333"/>
      <c r="DG563" s="333"/>
      <c r="DQ563" s="333"/>
      <c r="EA563" s="333"/>
      <c r="EK563" s="333"/>
      <c r="EU563" s="333"/>
      <c r="FE563" s="333"/>
      <c r="FO563" s="333"/>
      <c r="FY563" s="333"/>
      <c r="GI563" s="333"/>
      <c r="GS563" s="333"/>
      <c r="HC563" s="333"/>
      <c r="HM563" s="333"/>
      <c r="HW563" s="333"/>
      <c r="IG563" s="333"/>
    </row>
    <row r="564" s="3" customFormat="true" x14ac:dyDescent="0.25">
      <c r="A564" s="333"/>
      <c r="K564" s="333"/>
      <c r="U564" s="333"/>
      <c r="AE564" s="333"/>
      <c r="AO564" s="333"/>
      <c r="AY564" s="333"/>
      <c r="BI564" s="333"/>
      <c r="BJ564" s="333"/>
      <c r="BK564" s="333"/>
      <c r="BL564" s="333"/>
      <c r="BM564" s="333"/>
      <c r="BN564" s="333"/>
      <c r="BO564" s="333"/>
      <c r="BP564" s="333"/>
      <c r="BS564" s="333"/>
      <c r="CC564" s="333"/>
      <c r="CM564" s="333"/>
      <c r="CW564" s="333"/>
      <c r="DG564" s="333"/>
      <c r="DQ564" s="333"/>
      <c r="EA564" s="333"/>
      <c r="EK564" s="333"/>
      <c r="EU564" s="333"/>
      <c r="FE564" s="333"/>
      <c r="FO564" s="333"/>
      <c r="FY564" s="333"/>
      <c r="GI564" s="333"/>
      <c r="GS564" s="333"/>
      <c r="HC564" s="333"/>
      <c r="HM564" s="333"/>
      <c r="HW564" s="333"/>
      <c r="IG564" s="333"/>
    </row>
    <row r="565" s="3" customFormat="true" x14ac:dyDescent="0.25">
      <c r="A565" s="333"/>
      <c r="K565" s="333"/>
      <c r="U565" s="333"/>
      <c r="AE565" s="333"/>
      <c r="AO565" s="333"/>
      <c r="AY565" s="333"/>
      <c r="BI565" s="333"/>
      <c r="BJ565" s="333"/>
      <c r="BK565" s="333"/>
      <c r="BL565" s="333"/>
      <c r="BM565" s="333"/>
      <c r="BN565" s="333"/>
      <c r="BO565" s="333"/>
      <c r="BP565" s="333"/>
      <c r="BS565" s="333"/>
      <c r="CC565" s="333"/>
      <c r="CM565" s="333"/>
      <c r="CW565" s="333"/>
      <c r="DG565" s="333"/>
      <c r="DQ565" s="333"/>
      <c r="EA565" s="333"/>
      <c r="EK565" s="333"/>
      <c r="EU565" s="333"/>
      <c r="FE565" s="333"/>
      <c r="FO565" s="333"/>
      <c r="FY565" s="333"/>
      <c r="GI565" s="333"/>
      <c r="GS565" s="333"/>
      <c r="HC565" s="333"/>
      <c r="HM565" s="333"/>
      <c r="HW565" s="333"/>
      <c r="IG565" s="333"/>
    </row>
    <row r="566" s="3" customFormat="true" x14ac:dyDescent="0.25">
      <c r="A566" s="333"/>
      <c r="K566" s="333"/>
      <c r="U566" s="333"/>
      <c r="AE566" s="333"/>
      <c r="AO566" s="333"/>
      <c r="AY566" s="333"/>
      <c r="BI566" s="333"/>
      <c r="BJ566" s="333"/>
      <c r="BK566" s="333"/>
      <c r="BL566" s="333"/>
      <c r="BM566" s="333"/>
      <c r="BN566" s="333"/>
      <c r="BO566" s="333"/>
      <c r="BP566" s="333"/>
      <c r="BS566" s="333"/>
      <c r="CC566" s="333"/>
      <c r="CM566" s="333"/>
      <c r="CW566" s="333"/>
      <c r="DG566" s="333"/>
      <c r="DQ566" s="333"/>
      <c r="EA566" s="333"/>
      <c r="EK566" s="333"/>
      <c r="EU566" s="333"/>
      <c r="FE566" s="333"/>
      <c r="FO566" s="333"/>
      <c r="FY566" s="333"/>
      <c r="GI566" s="333"/>
      <c r="GS566" s="333"/>
      <c r="HC566" s="333"/>
      <c r="HM566" s="333"/>
      <c r="HW566" s="333"/>
      <c r="IG566" s="333"/>
    </row>
    <row r="567" s="3" customFormat="true" x14ac:dyDescent="0.25">
      <c r="A567" s="333"/>
      <c r="K567" s="333"/>
      <c r="U567" s="333"/>
      <c r="AE567" s="333"/>
      <c r="AO567" s="333"/>
      <c r="AY567" s="333"/>
      <c r="BI567" s="333"/>
      <c r="BJ567" s="333"/>
      <c r="BK567" s="333"/>
      <c r="BL567" s="333"/>
      <c r="BM567" s="333"/>
      <c r="BN567" s="333"/>
      <c r="BO567" s="333"/>
      <c r="BP567" s="333"/>
      <c r="BS567" s="333"/>
      <c r="CC567" s="333"/>
      <c r="CM567" s="333"/>
      <c r="CW567" s="333"/>
      <c r="DG567" s="333"/>
      <c r="DQ567" s="333"/>
      <c r="EA567" s="333"/>
      <c r="EK567" s="333"/>
      <c r="EU567" s="333"/>
      <c r="FE567" s="333"/>
      <c r="FO567" s="333"/>
      <c r="FY567" s="333"/>
      <c r="GI567" s="333"/>
      <c r="GS567" s="333"/>
      <c r="HC567" s="333"/>
      <c r="HM567" s="333"/>
      <c r="HW567" s="333"/>
      <c r="IG567" s="333"/>
    </row>
    <row r="568" s="3" customFormat="true" x14ac:dyDescent="0.25">
      <c r="A568" s="333"/>
      <c r="K568" s="333"/>
      <c r="U568" s="333"/>
      <c r="AE568" s="333"/>
      <c r="AO568" s="333"/>
      <c r="AY568" s="333"/>
      <c r="BI568" s="333"/>
      <c r="BJ568" s="333"/>
      <c r="BK568" s="333"/>
      <c r="BL568" s="333"/>
      <c r="BM568" s="333"/>
      <c r="BN568" s="333"/>
      <c r="BO568" s="333"/>
      <c r="BP568" s="333"/>
      <c r="BS568" s="333"/>
      <c r="CC568" s="333"/>
      <c r="CM568" s="333"/>
      <c r="CW568" s="333"/>
      <c r="DG568" s="333"/>
      <c r="DQ568" s="333"/>
      <c r="EA568" s="333"/>
      <c r="EK568" s="333"/>
      <c r="EU568" s="333"/>
      <c r="FE568" s="333"/>
      <c r="FO568" s="333"/>
      <c r="FY568" s="333"/>
      <c r="GI568" s="333"/>
      <c r="GS568" s="333"/>
      <c r="HC568" s="333"/>
      <c r="HM568" s="333"/>
      <c r="HW568" s="333"/>
      <c r="IG568" s="333"/>
    </row>
    <row r="569" s="3" customFormat="true" x14ac:dyDescent="0.25">
      <c r="A569" s="333"/>
      <c r="K569" s="333"/>
      <c r="U569" s="333"/>
      <c r="AE569" s="333"/>
      <c r="AO569" s="333"/>
      <c r="AY569" s="333"/>
      <c r="BI569" s="333"/>
      <c r="BJ569" s="333"/>
      <c r="BK569" s="333"/>
      <c r="BL569" s="333"/>
      <c r="BM569" s="333"/>
      <c r="BN569" s="333"/>
      <c r="BO569" s="333"/>
      <c r="BP569" s="333"/>
      <c r="BS569" s="333"/>
      <c r="CC569" s="333"/>
      <c r="CM569" s="333"/>
      <c r="CW569" s="333"/>
      <c r="DG569" s="333"/>
      <c r="DQ569" s="333"/>
      <c r="EA569" s="333"/>
      <c r="EK569" s="333"/>
      <c r="EU569" s="333"/>
      <c r="FE569" s="333"/>
      <c r="FO569" s="333"/>
      <c r="FY569" s="333"/>
      <c r="GI569" s="333"/>
      <c r="GS569" s="333"/>
      <c r="HC569" s="333"/>
      <c r="HM569" s="333"/>
      <c r="HW569" s="333"/>
      <c r="IG569" s="333"/>
    </row>
    <row r="570" s="3" customFormat="true" x14ac:dyDescent="0.25">
      <c r="A570" s="333"/>
      <c r="K570" s="333"/>
      <c r="U570" s="333"/>
      <c r="AE570" s="333"/>
      <c r="AO570" s="333"/>
      <c r="AY570" s="333"/>
      <c r="BI570" s="333"/>
      <c r="BJ570" s="333"/>
      <c r="BK570" s="333"/>
      <c r="BL570" s="333"/>
      <c r="BM570" s="333"/>
      <c r="BN570" s="333"/>
      <c r="BO570" s="333"/>
      <c r="BP570" s="333"/>
      <c r="BS570" s="333"/>
      <c r="CC570" s="333"/>
      <c r="CM570" s="333"/>
      <c r="CW570" s="333"/>
      <c r="DG570" s="333"/>
      <c r="DQ570" s="333"/>
      <c r="EA570" s="333"/>
      <c r="EK570" s="333"/>
      <c r="EU570" s="333"/>
      <c r="FE570" s="333"/>
      <c r="FO570" s="333"/>
      <c r="FY570" s="333"/>
      <c r="GI570" s="333"/>
      <c r="GS570" s="333"/>
      <c r="HC570" s="333"/>
      <c r="HM570" s="333"/>
      <c r="HW570" s="333"/>
      <c r="IG570" s="333"/>
    </row>
    <row r="571" s="3" customFormat="true" x14ac:dyDescent="0.25">
      <c r="A571" s="333"/>
      <c r="K571" s="333"/>
      <c r="U571" s="333"/>
      <c r="AE571" s="333"/>
      <c r="AO571" s="333"/>
      <c r="AY571" s="333"/>
      <c r="BI571" s="333"/>
      <c r="BJ571" s="333"/>
      <c r="BK571" s="333"/>
      <c r="BL571" s="333"/>
      <c r="BM571" s="333"/>
      <c r="BN571" s="333"/>
      <c r="BO571" s="333"/>
      <c r="BP571" s="333"/>
      <c r="BS571" s="333"/>
      <c r="CC571" s="333"/>
      <c r="CM571" s="333"/>
      <c r="CW571" s="333"/>
      <c r="DG571" s="333"/>
      <c r="DQ571" s="333"/>
      <c r="EA571" s="333"/>
      <c r="EK571" s="333"/>
      <c r="EU571" s="333"/>
      <c r="FE571" s="333"/>
      <c r="FO571" s="333"/>
      <c r="FY571" s="333"/>
      <c r="GI571" s="333"/>
      <c r="GS571" s="333"/>
      <c r="HC571" s="333"/>
      <c r="HM571" s="333"/>
      <c r="HW571" s="333"/>
      <c r="IG571" s="333"/>
    </row>
    <row r="572" s="3" customFormat="true" x14ac:dyDescent="0.25">
      <c r="A572" s="333"/>
      <c r="K572" s="333"/>
      <c r="U572" s="333"/>
      <c r="AE572" s="333"/>
      <c r="AO572" s="333"/>
      <c r="AY572" s="333"/>
      <c r="BI572" s="333"/>
      <c r="BJ572" s="333"/>
      <c r="BK572" s="333"/>
      <c r="BL572" s="333"/>
      <c r="BM572" s="333"/>
      <c r="BN572" s="333"/>
      <c r="BO572" s="333"/>
      <c r="BP572" s="333"/>
      <c r="BS572" s="333"/>
      <c r="CC572" s="333"/>
      <c r="CM572" s="333"/>
      <c r="CW572" s="333"/>
      <c r="DG572" s="333"/>
      <c r="DQ572" s="333"/>
      <c r="EA572" s="333"/>
      <c r="EK572" s="333"/>
      <c r="EU572" s="333"/>
      <c r="FE572" s="333"/>
      <c r="FO572" s="333"/>
      <c r="FY572" s="333"/>
      <c r="GI572" s="333"/>
      <c r="GS572" s="333"/>
      <c r="HC572" s="333"/>
      <c r="HM572" s="333"/>
      <c r="HW572" s="333"/>
      <c r="IG572" s="333"/>
    </row>
    <row r="573" s="3" customFormat="true" x14ac:dyDescent="0.25">
      <c r="A573" s="333"/>
      <c r="K573" s="333"/>
      <c r="U573" s="333"/>
      <c r="AE573" s="333"/>
      <c r="AO573" s="333"/>
      <c r="AY573" s="333"/>
      <c r="BI573" s="333"/>
      <c r="BJ573" s="333"/>
      <c r="BK573" s="333"/>
      <c r="BL573" s="333"/>
      <c r="BM573" s="333"/>
      <c r="BN573" s="333"/>
      <c r="BO573" s="333"/>
      <c r="BP573" s="333"/>
      <c r="BS573" s="333"/>
      <c r="CC573" s="333"/>
      <c r="CM573" s="333"/>
      <c r="CW573" s="333"/>
      <c r="DG573" s="333"/>
      <c r="DQ573" s="333"/>
      <c r="EA573" s="333"/>
      <c r="EK573" s="333"/>
      <c r="EU573" s="333"/>
      <c r="FE573" s="333"/>
      <c r="FO573" s="333"/>
      <c r="FY573" s="333"/>
      <c r="GI573" s="333"/>
      <c r="GS573" s="333"/>
      <c r="HC573" s="333"/>
      <c r="HM573" s="333"/>
      <c r="HW573" s="333"/>
      <c r="IG573" s="333"/>
    </row>
    <row r="574" s="3" customFormat="true" x14ac:dyDescent="0.25">
      <c r="A574" s="333"/>
      <c r="K574" s="333"/>
      <c r="U574" s="333"/>
      <c r="AE574" s="333"/>
      <c r="AO574" s="333"/>
      <c r="AY574" s="333"/>
      <c r="BI574" s="333"/>
      <c r="BJ574" s="333"/>
      <c r="BK574" s="333"/>
      <c r="BL574" s="333"/>
      <c r="BM574" s="333"/>
      <c r="BN574" s="333"/>
      <c r="BO574" s="333"/>
      <c r="BP574" s="333"/>
      <c r="BS574" s="333"/>
      <c r="CC574" s="333"/>
      <c r="CM574" s="333"/>
      <c r="CW574" s="333"/>
      <c r="DG574" s="333"/>
      <c r="DQ574" s="333"/>
      <c r="EA574" s="333"/>
      <c r="EK574" s="333"/>
      <c r="EU574" s="333"/>
      <c r="FE574" s="333"/>
      <c r="FO574" s="333"/>
      <c r="FY574" s="333"/>
      <c r="GI574" s="333"/>
      <c r="GS574" s="333"/>
      <c r="HC574" s="333"/>
      <c r="HM574" s="333"/>
      <c r="HW574" s="333"/>
      <c r="IG574" s="333"/>
    </row>
    <row r="575" s="3" customFormat="true" x14ac:dyDescent="0.25">
      <c r="A575" s="333"/>
      <c r="K575" s="333"/>
      <c r="U575" s="333"/>
      <c r="AE575" s="333"/>
      <c r="AO575" s="333"/>
      <c r="AY575" s="333"/>
      <c r="BI575" s="333"/>
      <c r="BJ575" s="333"/>
      <c r="BK575" s="333"/>
      <c r="BL575" s="333"/>
      <c r="BM575" s="333"/>
      <c r="BN575" s="333"/>
      <c r="BO575" s="333"/>
      <c r="BP575" s="333"/>
      <c r="BS575" s="333"/>
      <c r="CC575" s="333"/>
      <c r="CM575" s="333"/>
      <c r="CW575" s="333"/>
      <c r="DG575" s="333"/>
      <c r="DQ575" s="333"/>
      <c r="EA575" s="333"/>
      <c r="EK575" s="333"/>
      <c r="EU575" s="333"/>
      <c r="FE575" s="333"/>
      <c r="FO575" s="333"/>
      <c r="FY575" s="333"/>
      <c r="GI575" s="333"/>
      <c r="GS575" s="333"/>
      <c r="HC575" s="333"/>
      <c r="HM575" s="333"/>
      <c r="HW575" s="333"/>
      <c r="IG575" s="333"/>
    </row>
    <row r="576" s="3" customFormat="true" x14ac:dyDescent="0.25">
      <c r="A576" s="333"/>
      <c r="K576" s="333"/>
      <c r="U576" s="333"/>
      <c r="AE576" s="333"/>
      <c r="AO576" s="333"/>
      <c r="AY576" s="333"/>
      <c r="BI576" s="333"/>
      <c r="BJ576" s="333"/>
      <c r="BK576" s="333"/>
      <c r="BL576" s="333"/>
      <c r="BM576" s="333"/>
      <c r="BN576" s="333"/>
      <c r="BO576" s="333"/>
      <c r="BP576" s="333"/>
      <c r="BS576" s="333"/>
      <c r="CC576" s="333"/>
      <c r="CM576" s="333"/>
      <c r="CW576" s="333"/>
      <c r="DG576" s="333"/>
      <c r="DQ576" s="333"/>
      <c r="EA576" s="333"/>
      <c r="EK576" s="333"/>
      <c r="EU576" s="333"/>
      <c r="FE576" s="333"/>
      <c r="FO576" s="333"/>
      <c r="FY576" s="333"/>
      <c r="GI576" s="333"/>
      <c r="GS576" s="333"/>
      <c r="HC576" s="333"/>
      <c r="HM576" s="333"/>
      <c r="HW576" s="333"/>
      <c r="IG576" s="333"/>
    </row>
    <row r="577" s="3" customFormat="true" x14ac:dyDescent="0.25">
      <c r="A577" s="333"/>
      <c r="K577" s="333"/>
      <c r="U577" s="333"/>
      <c r="AE577" s="333"/>
      <c r="AO577" s="333"/>
      <c r="AY577" s="333"/>
      <c r="BI577" s="333"/>
      <c r="BJ577" s="333"/>
      <c r="BK577" s="333"/>
      <c r="BL577" s="333"/>
      <c r="BM577" s="333"/>
      <c r="BN577" s="333"/>
      <c r="BO577" s="333"/>
      <c r="BP577" s="333"/>
      <c r="BS577" s="333"/>
      <c r="CC577" s="333"/>
      <c r="CM577" s="333"/>
      <c r="CW577" s="333"/>
      <c r="DG577" s="333"/>
      <c r="DQ577" s="333"/>
      <c r="EA577" s="333"/>
      <c r="EK577" s="333"/>
      <c r="EU577" s="333"/>
      <c r="FE577" s="333"/>
      <c r="FO577" s="333"/>
      <c r="FY577" s="333"/>
      <c r="GI577" s="333"/>
      <c r="GS577" s="333"/>
      <c r="HC577" s="333"/>
      <c r="HM577" s="333"/>
      <c r="HW577" s="333"/>
      <c r="IG577" s="333"/>
    </row>
    <row r="578" s="3" customFormat="true" x14ac:dyDescent="0.25">
      <c r="A578" s="333"/>
      <c r="K578" s="333"/>
      <c r="U578" s="333"/>
      <c r="AE578" s="333"/>
      <c r="AO578" s="333"/>
      <c r="AY578" s="333"/>
      <c r="BI578" s="333"/>
      <c r="BJ578" s="333"/>
      <c r="BK578" s="333"/>
      <c r="BL578" s="333"/>
      <c r="BM578" s="333"/>
      <c r="BN578" s="333"/>
      <c r="BO578" s="333"/>
      <c r="BP578" s="333"/>
      <c r="BS578" s="333"/>
      <c r="CC578" s="333"/>
      <c r="CM578" s="333"/>
      <c r="CW578" s="333"/>
      <c r="DG578" s="333"/>
      <c r="DQ578" s="333"/>
      <c r="EA578" s="333"/>
      <c r="EK578" s="333"/>
      <c r="EU578" s="333"/>
      <c r="FE578" s="333"/>
      <c r="FO578" s="333"/>
      <c r="FY578" s="333"/>
      <c r="GI578" s="333"/>
      <c r="GS578" s="333"/>
      <c r="HC578" s="333"/>
      <c r="HM578" s="333"/>
      <c r="HW578" s="333"/>
      <c r="IG578" s="333"/>
    </row>
    <row r="579" s="3" customFormat="true" x14ac:dyDescent="0.25">
      <c r="A579" s="333"/>
      <c r="K579" s="333"/>
      <c r="U579" s="333"/>
      <c r="AE579" s="333"/>
      <c r="AO579" s="333"/>
      <c r="AY579" s="333"/>
      <c r="BI579" s="333"/>
      <c r="BJ579" s="333"/>
      <c r="BK579" s="333"/>
      <c r="BL579" s="333"/>
      <c r="BM579" s="333"/>
      <c r="BN579" s="333"/>
      <c r="BO579" s="333"/>
      <c r="BP579" s="333"/>
      <c r="BS579" s="333"/>
      <c r="CC579" s="333"/>
      <c r="CM579" s="333"/>
      <c r="CW579" s="333"/>
      <c r="DG579" s="333"/>
      <c r="DQ579" s="333"/>
      <c r="EA579" s="333"/>
      <c r="EK579" s="333"/>
      <c r="EU579" s="333"/>
      <c r="FE579" s="333"/>
      <c r="FO579" s="333"/>
      <c r="FY579" s="333"/>
      <c r="GI579" s="333"/>
      <c r="GS579" s="333"/>
      <c r="HC579" s="333"/>
      <c r="HM579" s="333"/>
      <c r="HW579" s="333"/>
      <c r="IG579" s="333"/>
    </row>
    <row r="580" s="3" customFormat="true" x14ac:dyDescent="0.25">
      <c r="A580" s="333"/>
      <c r="K580" s="333"/>
      <c r="U580" s="333"/>
      <c r="AE580" s="333"/>
      <c r="AO580" s="333"/>
      <c r="AY580" s="333"/>
      <c r="BI580" s="333"/>
      <c r="BJ580" s="333"/>
      <c r="BK580" s="333"/>
      <c r="BL580" s="333"/>
      <c r="BM580" s="333"/>
      <c r="BN580" s="333"/>
      <c r="BO580" s="333"/>
      <c r="BP580" s="333"/>
      <c r="BS580" s="333"/>
      <c r="CC580" s="333"/>
      <c r="CM580" s="333"/>
      <c r="CW580" s="333"/>
      <c r="DG580" s="333"/>
      <c r="DQ580" s="333"/>
      <c r="EA580" s="333"/>
      <c r="EK580" s="333"/>
      <c r="EU580" s="333"/>
      <c r="FE580" s="333"/>
      <c r="FO580" s="333"/>
      <c r="FY580" s="333"/>
      <c r="GI580" s="333"/>
      <c r="GS580" s="333"/>
      <c r="HC580" s="333"/>
      <c r="HM580" s="333"/>
      <c r="HW580" s="333"/>
      <c r="IG580" s="333"/>
    </row>
    <row r="581" s="3" customFormat="true" x14ac:dyDescent="0.25">
      <c r="A581" s="333"/>
      <c r="K581" s="333"/>
      <c r="U581" s="333"/>
      <c r="AE581" s="333"/>
      <c r="AO581" s="333"/>
      <c r="AY581" s="333"/>
      <c r="BI581" s="333"/>
      <c r="BJ581" s="333"/>
      <c r="BK581" s="333"/>
      <c r="BL581" s="333"/>
      <c r="BM581" s="333"/>
      <c r="BN581" s="333"/>
      <c r="BO581" s="333"/>
      <c r="BP581" s="333"/>
      <c r="BS581" s="333"/>
      <c r="CC581" s="333"/>
      <c r="CM581" s="333"/>
      <c r="CW581" s="333"/>
      <c r="DG581" s="333"/>
      <c r="DQ581" s="333"/>
      <c r="EA581" s="333"/>
      <c r="EK581" s="333"/>
      <c r="EU581" s="333"/>
      <c r="FE581" s="333"/>
      <c r="FO581" s="333"/>
      <c r="FY581" s="333"/>
      <c r="GI581" s="333"/>
      <c r="GS581" s="333"/>
      <c r="HC581" s="333"/>
      <c r="HM581" s="333"/>
      <c r="HW581" s="333"/>
      <c r="IG581" s="333"/>
    </row>
    <row r="582" s="3" customFormat="true" x14ac:dyDescent="0.25">
      <c r="A582" s="333"/>
      <c r="K582" s="333"/>
      <c r="U582" s="333"/>
      <c r="AE582" s="333"/>
      <c r="AO582" s="333"/>
      <c r="AY582" s="333"/>
      <c r="BI582" s="333"/>
      <c r="BJ582" s="333"/>
      <c r="BK582" s="333"/>
      <c r="BL582" s="333"/>
      <c r="BM582" s="333"/>
      <c r="BN582" s="333"/>
      <c r="BO582" s="333"/>
      <c r="BP582" s="333"/>
      <c r="BS582" s="333"/>
      <c r="CC582" s="333"/>
      <c r="CM582" s="333"/>
      <c r="CW582" s="333"/>
      <c r="DG582" s="333"/>
      <c r="DQ582" s="333"/>
      <c r="EA582" s="333"/>
      <c r="EK582" s="333"/>
      <c r="EU582" s="333"/>
      <c r="FE582" s="333"/>
      <c r="FO582" s="333"/>
      <c r="FY582" s="333"/>
      <c r="GI582" s="333"/>
      <c r="GS582" s="333"/>
      <c r="HC582" s="333"/>
      <c r="HM582" s="333"/>
      <c r="HW582" s="333"/>
      <c r="IG582" s="333"/>
    </row>
    <row r="583" s="3" customFormat="true" x14ac:dyDescent="0.25">
      <c r="A583" s="333"/>
      <c r="K583" s="333"/>
      <c r="U583" s="333"/>
      <c r="AE583" s="333"/>
      <c r="AO583" s="333"/>
      <c r="AY583" s="333"/>
      <c r="BI583" s="333"/>
      <c r="BJ583" s="333"/>
      <c r="BK583" s="333"/>
      <c r="BL583" s="333"/>
      <c r="BM583" s="333"/>
      <c r="BN583" s="333"/>
      <c r="BO583" s="333"/>
      <c r="BP583" s="333"/>
      <c r="BS583" s="333"/>
      <c r="CC583" s="333"/>
      <c r="CM583" s="333"/>
      <c r="CW583" s="333"/>
      <c r="DG583" s="333"/>
      <c r="DQ583" s="333"/>
      <c r="EA583" s="333"/>
      <c r="EK583" s="333"/>
      <c r="EU583" s="333"/>
      <c r="FE583" s="333"/>
      <c r="FO583" s="333"/>
      <c r="FY583" s="333"/>
      <c r="GI583" s="333"/>
      <c r="GS583" s="333"/>
      <c r="HC583" s="333"/>
      <c r="HM583" s="333"/>
      <c r="HW583" s="333"/>
      <c r="IG583" s="333"/>
    </row>
    <row r="584" s="3" customFormat="true" x14ac:dyDescent="0.25">
      <c r="A584" s="333"/>
      <c r="K584" s="333"/>
      <c r="U584" s="333"/>
      <c r="AE584" s="333"/>
      <c r="AO584" s="333"/>
      <c r="AY584" s="333"/>
      <c r="BI584" s="333"/>
      <c r="BJ584" s="333"/>
      <c r="BK584" s="333"/>
      <c r="BL584" s="333"/>
      <c r="BM584" s="333"/>
      <c r="BN584" s="333"/>
      <c r="BO584" s="333"/>
      <c r="BP584" s="333"/>
      <c r="BS584" s="333"/>
      <c r="CC584" s="333"/>
      <c r="CM584" s="333"/>
      <c r="CW584" s="333"/>
      <c r="DG584" s="333"/>
      <c r="DQ584" s="333"/>
      <c r="EA584" s="333"/>
      <c r="EK584" s="333"/>
      <c r="EU584" s="333"/>
      <c r="FE584" s="333"/>
      <c r="FO584" s="333"/>
      <c r="FY584" s="333"/>
      <c r="GI584" s="333"/>
      <c r="GS584" s="333"/>
      <c r="HC584" s="333"/>
      <c r="HM584" s="333"/>
      <c r="HW584" s="333"/>
      <c r="IG584" s="333"/>
    </row>
    <row r="585" s="3" customFormat="true" x14ac:dyDescent="0.25">
      <c r="A585" s="333"/>
      <c r="K585" s="333"/>
      <c r="U585" s="333"/>
      <c r="AE585" s="333"/>
      <c r="AO585" s="333"/>
      <c r="AY585" s="333"/>
      <c r="BI585" s="333"/>
      <c r="BJ585" s="333"/>
      <c r="BK585" s="333"/>
      <c r="BL585" s="333"/>
      <c r="BM585" s="333"/>
      <c r="BN585" s="333"/>
      <c r="BO585" s="333"/>
      <c r="BP585" s="333"/>
      <c r="BS585" s="333"/>
      <c r="CC585" s="333"/>
      <c r="CM585" s="333"/>
      <c r="CW585" s="333"/>
      <c r="DG585" s="333"/>
      <c r="DQ585" s="333"/>
      <c r="EA585" s="333"/>
      <c r="EK585" s="333"/>
      <c r="EU585" s="333"/>
      <c r="FE585" s="333"/>
      <c r="FO585" s="333"/>
      <c r="FY585" s="333"/>
      <c r="GI585" s="333"/>
      <c r="GS585" s="333"/>
      <c r="HC585" s="333"/>
      <c r="HM585" s="333"/>
      <c r="HW585" s="333"/>
      <c r="IG585" s="333"/>
    </row>
    <row r="586" s="3" customFormat="true" x14ac:dyDescent="0.25">
      <c r="A586" s="333"/>
      <c r="K586" s="333"/>
      <c r="U586" s="333"/>
      <c r="AE586" s="333"/>
      <c r="AO586" s="333"/>
      <c r="AY586" s="333"/>
      <c r="BI586" s="333"/>
      <c r="BJ586" s="333"/>
      <c r="BK586" s="333"/>
      <c r="BL586" s="333"/>
      <c r="BM586" s="333"/>
      <c r="BN586" s="333"/>
      <c r="BO586" s="333"/>
      <c r="BP586" s="333"/>
      <c r="BS586" s="333"/>
      <c r="CC586" s="333"/>
      <c r="CM586" s="333"/>
      <c r="CW586" s="333"/>
      <c r="DG586" s="333"/>
      <c r="DQ586" s="333"/>
      <c r="EA586" s="333"/>
      <c r="EK586" s="333"/>
      <c r="EU586" s="333"/>
      <c r="FE586" s="333"/>
      <c r="FO586" s="333"/>
      <c r="FY586" s="333"/>
      <c r="GI586" s="333"/>
      <c r="GS586" s="333"/>
      <c r="HC586" s="333"/>
      <c r="HM586" s="333"/>
      <c r="HW586" s="333"/>
      <c r="IG586" s="333"/>
    </row>
    <row r="587" s="3" customFormat="true" x14ac:dyDescent="0.25">
      <c r="A587" s="333"/>
      <c r="K587" s="333"/>
      <c r="U587" s="333"/>
      <c r="AE587" s="333"/>
      <c r="AO587" s="333"/>
      <c r="AY587" s="333"/>
      <c r="BI587" s="333"/>
      <c r="BJ587" s="333"/>
      <c r="BK587" s="333"/>
      <c r="BL587" s="333"/>
      <c r="BM587" s="333"/>
      <c r="BN587" s="333"/>
      <c r="BO587" s="333"/>
      <c r="BP587" s="333"/>
      <c r="BS587" s="333"/>
      <c r="CC587" s="333"/>
      <c r="CM587" s="333"/>
      <c r="CW587" s="333"/>
      <c r="DG587" s="333"/>
      <c r="DQ587" s="333"/>
      <c r="EA587" s="333"/>
      <c r="EK587" s="333"/>
      <c r="EU587" s="333"/>
      <c r="FE587" s="333"/>
      <c r="FO587" s="333"/>
      <c r="FY587" s="333"/>
      <c r="GI587" s="333"/>
      <c r="GS587" s="333"/>
      <c r="HC587" s="333"/>
      <c r="HM587" s="333"/>
      <c r="HW587" s="333"/>
      <c r="IG587" s="333"/>
    </row>
    <row r="588" s="3" customFormat="true" x14ac:dyDescent="0.25">
      <c r="A588" s="333"/>
      <c r="K588" s="333"/>
      <c r="U588" s="333"/>
      <c r="AE588" s="333"/>
      <c r="AO588" s="333"/>
      <c r="AY588" s="333"/>
      <c r="BI588" s="333"/>
      <c r="BJ588" s="333"/>
      <c r="BK588" s="333"/>
      <c r="BL588" s="333"/>
      <c r="BM588" s="333"/>
      <c r="BN588" s="333"/>
      <c r="BO588" s="333"/>
      <c r="BP588" s="333"/>
      <c r="BS588" s="333"/>
      <c r="CC588" s="333"/>
      <c r="CM588" s="333"/>
      <c r="CW588" s="333"/>
      <c r="DG588" s="333"/>
      <c r="DQ588" s="333"/>
      <c r="EA588" s="333"/>
      <c r="EK588" s="333"/>
      <c r="EU588" s="333"/>
      <c r="FE588" s="333"/>
      <c r="FO588" s="333"/>
      <c r="FY588" s="333"/>
      <c r="GI588" s="333"/>
      <c r="GS588" s="333"/>
      <c r="HC588" s="333"/>
      <c r="HM588" s="333"/>
      <c r="HW588" s="333"/>
      <c r="IG588" s="333"/>
    </row>
    <row r="589" s="3" customFormat="true" x14ac:dyDescent="0.25">
      <c r="A589" s="333"/>
      <c r="K589" s="333"/>
      <c r="U589" s="333"/>
      <c r="AE589" s="333"/>
      <c r="AO589" s="333"/>
      <c r="AY589" s="333"/>
      <c r="BI589" s="333"/>
      <c r="BJ589" s="333"/>
      <c r="BK589" s="333"/>
      <c r="BL589" s="333"/>
      <c r="BM589" s="333"/>
      <c r="BN589" s="333"/>
      <c r="BO589" s="333"/>
      <c r="BP589" s="333"/>
      <c r="BS589" s="333"/>
      <c r="CC589" s="333"/>
      <c r="CM589" s="333"/>
      <c r="CW589" s="333"/>
      <c r="DG589" s="333"/>
      <c r="DQ589" s="333"/>
      <c r="EA589" s="333"/>
      <c r="EK589" s="333"/>
      <c r="EU589" s="333"/>
      <c r="FE589" s="333"/>
      <c r="FO589" s="333"/>
      <c r="FY589" s="333"/>
      <c r="GI589" s="333"/>
      <c r="GS589" s="333"/>
      <c r="HC589" s="333"/>
      <c r="HM589" s="333"/>
      <c r="HW589" s="333"/>
      <c r="IG589" s="333"/>
    </row>
    <row r="590" s="3" customFormat="true" x14ac:dyDescent="0.25">
      <c r="A590" s="333"/>
      <c r="K590" s="333"/>
      <c r="U590" s="333"/>
      <c r="AE590" s="333"/>
      <c r="AO590" s="333"/>
      <c r="AY590" s="333"/>
      <c r="BI590" s="333"/>
      <c r="BJ590" s="333"/>
      <c r="BK590" s="333"/>
      <c r="BL590" s="333"/>
      <c r="BM590" s="333"/>
      <c r="BN590" s="333"/>
      <c r="BO590" s="333"/>
      <c r="BP590" s="333"/>
      <c r="BS590" s="333"/>
      <c r="CC590" s="333"/>
      <c r="CM590" s="333"/>
      <c r="CW590" s="333"/>
      <c r="DG590" s="333"/>
      <c r="DQ590" s="333"/>
      <c r="EA590" s="333"/>
      <c r="EK590" s="333"/>
      <c r="EU590" s="333"/>
      <c r="FE590" s="333"/>
      <c r="FO590" s="333"/>
      <c r="FY590" s="333"/>
      <c r="GI590" s="333"/>
      <c r="GS590" s="333"/>
      <c r="HC590" s="333"/>
      <c r="HM590" s="333"/>
      <c r="HW590" s="333"/>
      <c r="IG590" s="333"/>
    </row>
    <row r="591" s="3" customFormat="true" x14ac:dyDescent="0.25">
      <c r="A591" s="333"/>
      <c r="K591" s="333"/>
      <c r="U591" s="333"/>
      <c r="AE591" s="333"/>
      <c r="AO591" s="333"/>
      <c r="AY591" s="333"/>
      <c r="BI591" s="333"/>
      <c r="BJ591" s="333"/>
      <c r="BK591" s="333"/>
      <c r="BL591" s="333"/>
      <c r="BM591" s="333"/>
      <c r="BN591" s="333"/>
      <c r="BO591" s="333"/>
      <c r="BP591" s="333"/>
      <c r="BS591" s="333"/>
      <c r="CC591" s="333"/>
      <c r="CM591" s="333"/>
      <c r="CW591" s="333"/>
      <c r="DG591" s="333"/>
      <c r="DQ591" s="333"/>
      <c r="EA591" s="333"/>
      <c r="EK591" s="333"/>
      <c r="EU591" s="333"/>
      <c r="FE591" s="333"/>
      <c r="FO591" s="333"/>
      <c r="FY591" s="333"/>
      <c r="GI591" s="333"/>
      <c r="GS591" s="333"/>
      <c r="HC591" s="333"/>
      <c r="HM591" s="333"/>
      <c r="HW591" s="333"/>
      <c r="IG591" s="333"/>
    </row>
    <row r="592" s="3" customFormat="true" x14ac:dyDescent="0.25">
      <c r="A592" s="333"/>
      <c r="K592" s="333"/>
      <c r="U592" s="333"/>
      <c r="AE592" s="333"/>
      <c r="AO592" s="333"/>
      <c r="AY592" s="333"/>
      <c r="BI592" s="333"/>
      <c r="BJ592" s="333"/>
      <c r="BK592" s="333"/>
      <c r="BL592" s="333"/>
      <c r="BM592" s="333"/>
      <c r="BN592" s="333"/>
      <c r="BO592" s="333"/>
      <c r="BP592" s="333"/>
      <c r="BS592" s="333"/>
      <c r="CC592" s="333"/>
      <c r="CM592" s="333"/>
      <c r="CW592" s="333"/>
      <c r="DG592" s="333"/>
      <c r="DQ592" s="333"/>
      <c r="EA592" s="333"/>
      <c r="EK592" s="333"/>
      <c r="EU592" s="333"/>
      <c r="FE592" s="333"/>
      <c r="FO592" s="333"/>
      <c r="FY592" s="333"/>
      <c r="GI592" s="333"/>
      <c r="GS592" s="333"/>
      <c r="HC592" s="333"/>
      <c r="HM592" s="333"/>
      <c r="HW592" s="333"/>
      <c r="IG592" s="333"/>
    </row>
    <row r="593" s="3" customFormat="true" x14ac:dyDescent="0.25">
      <c r="A593" s="333"/>
      <c r="K593" s="333"/>
      <c r="U593" s="333"/>
      <c r="AE593" s="333"/>
      <c r="AO593" s="333"/>
      <c r="AY593" s="333"/>
      <c r="BI593" s="333"/>
      <c r="BJ593" s="333"/>
      <c r="BK593" s="333"/>
      <c r="BL593" s="333"/>
      <c r="BM593" s="333"/>
      <c r="BN593" s="333"/>
      <c r="BO593" s="333"/>
      <c r="BP593" s="333"/>
      <c r="BS593" s="333"/>
      <c r="CC593" s="333"/>
      <c r="CM593" s="333"/>
      <c r="CW593" s="333"/>
      <c r="DG593" s="333"/>
      <c r="DQ593" s="333"/>
      <c r="EA593" s="333"/>
      <c r="EK593" s="333"/>
      <c r="EU593" s="333"/>
      <c r="FE593" s="333"/>
      <c r="FO593" s="333"/>
      <c r="FY593" s="333"/>
      <c r="GI593" s="333"/>
      <c r="GS593" s="333"/>
      <c r="HC593" s="333"/>
      <c r="HM593" s="333"/>
      <c r="HW593" s="333"/>
      <c r="IG593" s="333"/>
    </row>
    <row r="594" s="3" customFormat="true" x14ac:dyDescent="0.25">
      <c r="A594" s="333"/>
      <c r="K594" s="333"/>
      <c r="U594" s="333"/>
      <c r="AE594" s="333"/>
      <c r="AO594" s="333"/>
      <c r="AY594" s="333"/>
      <c r="BI594" s="333"/>
      <c r="BJ594" s="333"/>
      <c r="BK594" s="333"/>
      <c r="BL594" s="333"/>
      <c r="BM594" s="333"/>
      <c r="BN594" s="333"/>
      <c r="BO594" s="333"/>
      <c r="BP594" s="333"/>
      <c r="BS594" s="333"/>
      <c r="CC594" s="333"/>
      <c r="CM594" s="333"/>
      <c r="CW594" s="333"/>
      <c r="DG594" s="333"/>
      <c r="DQ594" s="333"/>
      <c r="EA594" s="333"/>
      <c r="EK594" s="333"/>
      <c r="EU594" s="333"/>
      <c r="FE594" s="333"/>
      <c r="FO594" s="333"/>
      <c r="FY594" s="333"/>
      <c r="GI594" s="333"/>
      <c r="GS594" s="333"/>
      <c r="HC594" s="333"/>
      <c r="HM594" s="333"/>
      <c r="HW594" s="333"/>
      <c r="IG594" s="333"/>
    </row>
    <row r="595" s="3" customFormat="true" x14ac:dyDescent="0.25">
      <c r="A595" s="333"/>
      <c r="K595" s="333"/>
      <c r="U595" s="333"/>
      <c r="AE595" s="333"/>
      <c r="AO595" s="333"/>
      <c r="AY595" s="333"/>
      <c r="BI595" s="333"/>
      <c r="BJ595" s="333"/>
      <c r="BK595" s="333"/>
      <c r="BL595" s="333"/>
      <c r="BM595" s="333"/>
      <c r="BN595" s="333"/>
      <c r="BO595" s="333"/>
      <c r="BP595" s="333"/>
      <c r="BS595" s="333"/>
      <c r="CC595" s="333"/>
      <c r="CM595" s="333"/>
      <c r="CW595" s="333"/>
      <c r="DG595" s="333"/>
      <c r="DQ595" s="333"/>
      <c r="EA595" s="333"/>
      <c r="EK595" s="333"/>
      <c r="EU595" s="333"/>
      <c r="FE595" s="333"/>
      <c r="FO595" s="333"/>
      <c r="FY595" s="333"/>
      <c r="GI595" s="333"/>
      <c r="GS595" s="333"/>
      <c r="HC595" s="333"/>
      <c r="HM595" s="333"/>
      <c r="HW595" s="333"/>
      <c r="IG595" s="333"/>
    </row>
    <row r="596" s="3" customFormat="true" x14ac:dyDescent="0.25">
      <c r="A596" s="333"/>
      <c r="K596" s="333"/>
      <c r="U596" s="333"/>
      <c r="AE596" s="333"/>
      <c r="AO596" s="333"/>
      <c r="AY596" s="333"/>
      <c r="BI596" s="333"/>
      <c r="BJ596" s="333"/>
      <c r="BK596" s="333"/>
      <c r="BL596" s="333"/>
      <c r="BM596" s="333"/>
      <c r="BN596" s="333"/>
      <c r="BO596" s="333"/>
      <c r="BP596" s="333"/>
      <c r="BS596" s="333"/>
      <c r="CC596" s="333"/>
      <c r="CM596" s="333"/>
      <c r="CW596" s="333"/>
      <c r="DG596" s="333"/>
      <c r="DQ596" s="333"/>
      <c r="EA596" s="333"/>
      <c r="EK596" s="333"/>
      <c r="EU596" s="333"/>
      <c r="FE596" s="333"/>
      <c r="FO596" s="333"/>
      <c r="FY596" s="333"/>
      <c r="GI596" s="333"/>
      <c r="GS596" s="333"/>
      <c r="HC596" s="333"/>
      <c r="HM596" s="333"/>
      <c r="HW596" s="333"/>
      <c r="IG596" s="333"/>
    </row>
    <row r="597" s="3" customFormat="true" x14ac:dyDescent="0.25">
      <c r="A597" s="333"/>
      <c r="K597" s="333"/>
      <c r="U597" s="333"/>
      <c r="AE597" s="333"/>
      <c r="AO597" s="333"/>
      <c r="AY597" s="333"/>
      <c r="BI597" s="333"/>
      <c r="BJ597" s="333"/>
      <c r="BK597" s="333"/>
      <c r="BL597" s="333"/>
      <c r="BM597" s="333"/>
      <c r="BN597" s="333"/>
      <c r="BO597" s="333"/>
      <c r="BP597" s="333"/>
      <c r="BS597" s="333"/>
      <c r="CC597" s="333"/>
      <c r="CM597" s="333"/>
      <c r="CW597" s="333"/>
      <c r="DG597" s="333"/>
      <c r="DQ597" s="333"/>
      <c r="EA597" s="333"/>
      <c r="EK597" s="333"/>
      <c r="EU597" s="333"/>
      <c r="FE597" s="333"/>
      <c r="FO597" s="333"/>
      <c r="FY597" s="333"/>
      <c r="GI597" s="333"/>
      <c r="GS597" s="333"/>
      <c r="HC597" s="333"/>
      <c r="HM597" s="333"/>
      <c r="HW597" s="333"/>
      <c r="IG597" s="333"/>
    </row>
    <row r="598" s="3" customFormat="true" x14ac:dyDescent="0.25">
      <c r="A598" s="333"/>
      <c r="K598" s="333"/>
      <c r="U598" s="333"/>
      <c r="AE598" s="333"/>
      <c r="AO598" s="333"/>
      <c r="AY598" s="333"/>
      <c r="BI598" s="333"/>
      <c r="BJ598" s="333"/>
      <c r="BK598" s="333"/>
      <c r="BL598" s="333"/>
      <c r="BM598" s="333"/>
      <c r="BN598" s="333"/>
      <c r="BO598" s="333"/>
      <c r="BP598" s="333"/>
      <c r="BS598" s="333"/>
      <c r="CC598" s="333"/>
      <c r="CM598" s="333"/>
      <c r="CW598" s="333"/>
      <c r="DG598" s="333"/>
      <c r="DQ598" s="333"/>
      <c r="EA598" s="333"/>
      <c r="EK598" s="333"/>
      <c r="EU598" s="333"/>
      <c r="FE598" s="333"/>
      <c r="FO598" s="333"/>
      <c r="FY598" s="333"/>
      <c r="GI598" s="333"/>
      <c r="GS598" s="333"/>
      <c r="HC598" s="333"/>
      <c r="HM598" s="333"/>
      <c r="HW598" s="333"/>
      <c r="IG598" s="333"/>
    </row>
    <row r="599" s="3" customFormat="true" x14ac:dyDescent="0.25">
      <c r="A599" s="333"/>
      <c r="K599" s="333"/>
      <c r="U599" s="333"/>
      <c r="AE599" s="333"/>
      <c r="AO599" s="333"/>
      <c r="AY599" s="333"/>
      <c r="BI599" s="333"/>
      <c r="BJ599" s="333"/>
      <c r="BK599" s="333"/>
      <c r="BL599" s="333"/>
      <c r="BM599" s="333"/>
      <c r="BN599" s="333"/>
      <c r="BO599" s="333"/>
      <c r="BP599" s="333"/>
      <c r="BS599" s="333"/>
      <c r="CC599" s="333"/>
      <c r="CM599" s="333"/>
      <c r="CW599" s="333"/>
      <c r="DG599" s="333"/>
      <c r="DQ599" s="333"/>
      <c r="EA599" s="333"/>
      <c r="EK599" s="333"/>
      <c r="EU599" s="333"/>
      <c r="FE599" s="333"/>
      <c r="FO599" s="333"/>
      <c r="FY599" s="333"/>
      <c r="GI599" s="333"/>
      <c r="GS599" s="333"/>
      <c r="HC599" s="333"/>
      <c r="HM599" s="333"/>
      <c r="HW599" s="333"/>
      <c r="IG599" s="333"/>
    </row>
    <row r="600" s="3" customFormat="true" x14ac:dyDescent="0.25">
      <c r="A600" s="333"/>
      <c r="K600" s="333"/>
      <c r="U600" s="333"/>
      <c r="AE600" s="333"/>
      <c r="AO600" s="333"/>
      <c r="AY600" s="333"/>
      <c r="BI600" s="333"/>
      <c r="BJ600" s="333"/>
      <c r="BK600" s="333"/>
      <c r="BL600" s="333"/>
      <c r="BM600" s="333"/>
      <c r="BN600" s="333"/>
      <c r="BO600" s="333"/>
      <c r="BP600" s="333"/>
      <c r="BS600" s="333"/>
      <c r="CC600" s="333"/>
      <c r="CM600" s="333"/>
      <c r="CW600" s="333"/>
      <c r="DG600" s="333"/>
      <c r="DQ600" s="333"/>
      <c r="EA600" s="333"/>
      <c r="EK600" s="333"/>
      <c r="EU600" s="333"/>
      <c r="FE600" s="333"/>
      <c r="FO600" s="333"/>
      <c r="FY600" s="333"/>
      <c r="GI600" s="333"/>
      <c r="GS600" s="333"/>
      <c r="HC600" s="333"/>
      <c r="HM600" s="333"/>
      <c r="HW600" s="333"/>
      <c r="IG600" s="333"/>
    </row>
    <row r="601" s="3" customFormat="true" x14ac:dyDescent="0.25">
      <c r="A601" s="333"/>
      <c r="K601" s="333"/>
      <c r="U601" s="333"/>
      <c r="AE601" s="333"/>
      <c r="AO601" s="333"/>
      <c r="AY601" s="333"/>
      <c r="BI601" s="333"/>
      <c r="BJ601" s="333"/>
      <c r="BK601" s="333"/>
      <c r="BL601" s="333"/>
      <c r="BM601" s="333"/>
      <c r="BN601" s="333"/>
      <c r="BO601" s="333"/>
      <c r="BP601" s="333"/>
      <c r="BS601" s="333"/>
      <c r="CC601" s="333"/>
      <c r="CM601" s="333"/>
      <c r="CW601" s="333"/>
      <c r="DG601" s="333"/>
      <c r="DQ601" s="333"/>
      <c r="EA601" s="333"/>
      <c r="EK601" s="333"/>
      <c r="EU601" s="333"/>
      <c r="FE601" s="333"/>
      <c r="FO601" s="333"/>
      <c r="FY601" s="333"/>
      <c r="GI601" s="333"/>
      <c r="GS601" s="333"/>
      <c r="HC601" s="333"/>
      <c r="HM601" s="333"/>
      <c r="HW601" s="333"/>
      <c r="IG601" s="333"/>
    </row>
    <row r="602" s="3" customFormat="true" x14ac:dyDescent="0.25">
      <c r="A602" s="333"/>
      <c r="K602" s="333"/>
      <c r="U602" s="333"/>
      <c r="AE602" s="333"/>
      <c r="AO602" s="333"/>
      <c r="AY602" s="333"/>
      <c r="BI602" s="333"/>
      <c r="BJ602" s="333"/>
      <c r="BK602" s="333"/>
      <c r="BL602" s="333"/>
      <c r="BM602" s="333"/>
      <c r="BN602" s="333"/>
      <c r="BO602" s="333"/>
      <c r="BP602" s="333"/>
      <c r="BS602" s="333"/>
      <c r="CC602" s="333"/>
      <c r="CM602" s="333"/>
      <c r="CW602" s="333"/>
      <c r="DG602" s="333"/>
      <c r="DQ602" s="333"/>
      <c r="EA602" s="333"/>
      <c r="EK602" s="333"/>
      <c r="EU602" s="333"/>
      <c r="FE602" s="333"/>
      <c r="FO602" s="333"/>
      <c r="FY602" s="333"/>
      <c r="GI602" s="333"/>
      <c r="GS602" s="333"/>
      <c r="HC602" s="333"/>
      <c r="HM602" s="333"/>
      <c r="HW602" s="333"/>
      <c r="IG602" s="333"/>
    </row>
    <row r="603" s="3" customFormat="true" x14ac:dyDescent="0.25">
      <c r="A603" s="333"/>
      <c r="K603" s="333"/>
      <c r="U603" s="333"/>
      <c r="AE603" s="333"/>
      <c r="AO603" s="333"/>
      <c r="AY603" s="333"/>
      <c r="BI603" s="333"/>
      <c r="BJ603" s="333"/>
      <c r="BK603" s="333"/>
      <c r="BL603" s="333"/>
      <c r="BM603" s="333"/>
      <c r="BN603" s="333"/>
      <c r="BO603" s="333"/>
      <c r="BP603" s="333"/>
      <c r="BS603" s="333"/>
      <c r="CC603" s="333"/>
      <c r="CM603" s="333"/>
      <c r="CW603" s="333"/>
      <c r="DG603" s="333"/>
      <c r="DQ603" s="333"/>
      <c r="EA603" s="333"/>
      <c r="EK603" s="333"/>
      <c r="EU603" s="333"/>
      <c r="FE603" s="333"/>
      <c r="FO603" s="333"/>
      <c r="FY603" s="333"/>
      <c r="GI603" s="333"/>
      <c r="GS603" s="333"/>
      <c r="HC603" s="333"/>
      <c r="HM603" s="333"/>
      <c r="HW603" s="333"/>
      <c r="IG603" s="333"/>
    </row>
    <row r="604" s="3" customFormat="true" x14ac:dyDescent="0.25">
      <c r="A604" s="333"/>
      <c r="K604" s="333"/>
      <c r="U604" s="333"/>
      <c r="AE604" s="333"/>
      <c r="AO604" s="333"/>
      <c r="AY604" s="333"/>
      <c r="BI604" s="333"/>
      <c r="BJ604" s="333"/>
      <c r="BK604" s="333"/>
      <c r="BL604" s="333"/>
      <c r="BM604" s="333"/>
      <c r="BN604" s="333"/>
      <c r="BO604" s="333"/>
      <c r="BP604" s="333"/>
      <c r="BS604" s="333"/>
      <c r="CC604" s="333"/>
      <c r="CM604" s="333"/>
      <c r="CW604" s="333"/>
      <c r="DG604" s="333"/>
      <c r="DQ604" s="333"/>
      <c r="EA604" s="333"/>
      <c r="EK604" s="333"/>
      <c r="EU604" s="333"/>
      <c r="FE604" s="333"/>
      <c r="FO604" s="333"/>
      <c r="FY604" s="333"/>
      <c r="GI604" s="333"/>
      <c r="GS604" s="333"/>
      <c r="HC604" s="333"/>
      <c r="HM604" s="333"/>
      <c r="HW604" s="333"/>
      <c r="IG604" s="333"/>
    </row>
    <row r="605" s="3" customFormat="true" x14ac:dyDescent="0.25">
      <c r="A605" s="333"/>
      <c r="K605" s="333"/>
      <c r="U605" s="333"/>
      <c r="AE605" s="333"/>
      <c r="AO605" s="333"/>
      <c r="AY605" s="333"/>
      <c r="BI605" s="333"/>
      <c r="BJ605" s="333"/>
      <c r="BK605" s="333"/>
      <c r="BL605" s="333"/>
      <c r="BM605" s="333"/>
      <c r="BN605" s="333"/>
      <c r="BO605" s="333"/>
      <c r="BP605" s="333"/>
      <c r="BS605" s="333"/>
      <c r="CC605" s="333"/>
      <c r="CM605" s="333"/>
      <c r="CW605" s="333"/>
      <c r="DG605" s="333"/>
      <c r="DQ605" s="333"/>
      <c r="EA605" s="333"/>
      <c r="EK605" s="333"/>
      <c r="EU605" s="333"/>
      <c r="FE605" s="333"/>
      <c r="FO605" s="333"/>
      <c r="FY605" s="333"/>
      <c r="GI605" s="333"/>
      <c r="GS605" s="333"/>
      <c r="HC605" s="333"/>
      <c r="HM605" s="333"/>
      <c r="HW605" s="333"/>
      <c r="IG605" s="333"/>
    </row>
    <row r="606" s="3" customFormat="true" x14ac:dyDescent="0.25">
      <c r="A606" s="333"/>
      <c r="K606" s="333"/>
      <c r="U606" s="333"/>
      <c r="AE606" s="333"/>
      <c r="AO606" s="333"/>
      <c r="AY606" s="333"/>
      <c r="BI606" s="333"/>
      <c r="BJ606" s="333"/>
      <c r="BK606" s="333"/>
      <c r="BL606" s="333"/>
      <c r="BM606" s="333"/>
      <c r="BN606" s="333"/>
      <c r="BO606" s="333"/>
      <c r="BP606" s="333"/>
      <c r="BS606" s="333"/>
      <c r="CC606" s="333"/>
      <c r="CM606" s="333"/>
      <c r="CW606" s="333"/>
      <c r="DG606" s="333"/>
      <c r="DQ606" s="333"/>
      <c r="EA606" s="333"/>
      <c r="EK606" s="333"/>
      <c r="EU606" s="333"/>
      <c r="FE606" s="333"/>
      <c r="FO606" s="333"/>
      <c r="FY606" s="333"/>
      <c r="GI606" s="333"/>
      <c r="GS606" s="333"/>
      <c r="HC606" s="333"/>
      <c r="HM606" s="333"/>
      <c r="HW606" s="333"/>
      <c r="IG606" s="333"/>
    </row>
    <row r="607" s="3" customFormat="true" x14ac:dyDescent="0.25">
      <c r="A607" s="333"/>
      <c r="K607" s="333"/>
      <c r="U607" s="333"/>
      <c r="AE607" s="333"/>
      <c r="AO607" s="333"/>
      <c r="AY607" s="333"/>
      <c r="BI607" s="333"/>
      <c r="BJ607" s="333"/>
      <c r="BK607" s="333"/>
      <c r="BL607" s="333"/>
      <c r="BM607" s="333"/>
      <c r="BN607" s="333"/>
      <c r="BO607" s="333"/>
      <c r="BP607" s="333"/>
      <c r="BS607" s="333"/>
      <c r="CC607" s="333"/>
      <c r="CM607" s="333"/>
      <c r="CW607" s="333"/>
      <c r="DG607" s="333"/>
      <c r="DQ607" s="333"/>
      <c r="EA607" s="333"/>
      <c r="EK607" s="333"/>
      <c r="EU607" s="333"/>
      <c r="FE607" s="333"/>
      <c r="FO607" s="333"/>
      <c r="FY607" s="333"/>
      <c r="GI607" s="333"/>
      <c r="GS607" s="333"/>
      <c r="HC607" s="333"/>
      <c r="HM607" s="333"/>
      <c r="HW607" s="333"/>
      <c r="IG607" s="333"/>
    </row>
    <row r="608" s="3" customFormat="true" x14ac:dyDescent="0.25">
      <c r="A608" s="333"/>
      <c r="K608" s="333"/>
      <c r="U608" s="333"/>
      <c r="AE608" s="333"/>
      <c r="AO608" s="333"/>
      <c r="AY608" s="333"/>
      <c r="BI608" s="333"/>
      <c r="BJ608" s="333"/>
      <c r="BK608" s="333"/>
      <c r="BL608" s="333"/>
      <c r="BM608" s="333"/>
      <c r="BN608" s="333"/>
      <c r="BO608" s="333"/>
      <c r="BP608" s="333"/>
      <c r="BS608" s="333"/>
      <c r="CC608" s="333"/>
      <c r="CM608" s="333"/>
      <c r="CW608" s="333"/>
      <c r="DG608" s="333"/>
      <c r="DQ608" s="333"/>
      <c r="EA608" s="333"/>
      <c r="EK608" s="333"/>
      <c r="EU608" s="333"/>
      <c r="FE608" s="333"/>
      <c r="FO608" s="333"/>
      <c r="FY608" s="333"/>
      <c r="GI608" s="333"/>
      <c r="GS608" s="333"/>
      <c r="HC608" s="333"/>
      <c r="HM608" s="333"/>
      <c r="HW608" s="333"/>
      <c r="IG608" s="333"/>
    </row>
    <row r="609" s="3" customFormat="true" x14ac:dyDescent="0.25">
      <c r="A609" s="333"/>
      <c r="K609" s="333"/>
      <c r="U609" s="333"/>
      <c r="AE609" s="333"/>
      <c r="AO609" s="333"/>
      <c r="AY609" s="333"/>
      <c r="BI609" s="333"/>
      <c r="BJ609" s="333"/>
      <c r="BK609" s="333"/>
      <c r="BL609" s="333"/>
      <c r="BM609" s="333"/>
      <c r="BN609" s="333"/>
      <c r="BO609" s="333"/>
      <c r="BP609" s="333"/>
      <c r="BS609" s="333"/>
      <c r="CC609" s="333"/>
      <c r="CM609" s="333"/>
      <c r="CW609" s="333"/>
      <c r="DG609" s="333"/>
      <c r="DQ609" s="333"/>
      <c r="EA609" s="333"/>
      <c r="EK609" s="333"/>
      <c r="EU609" s="333"/>
      <c r="FE609" s="333"/>
      <c r="FO609" s="333"/>
      <c r="FY609" s="333"/>
      <c r="GI609" s="333"/>
      <c r="GS609" s="333"/>
      <c r="HC609" s="333"/>
      <c r="HM609" s="333"/>
      <c r="HW609" s="333"/>
      <c r="IG609" s="333"/>
    </row>
    <row r="610" s="3" customFormat="true" x14ac:dyDescent="0.25">
      <c r="A610" s="333"/>
      <c r="K610" s="333"/>
      <c r="U610" s="333"/>
      <c r="AE610" s="333"/>
      <c r="AO610" s="333"/>
      <c r="AY610" s="333"/>
      <c r="BI610" s="333"/>
      <c r="BJ610" s="333"/>
      <c r="BK610" s="333"/>
      <c r="BL610" s="333"/>
      <c r="BM610" s="333"/>
      <c r="BN610" s="333"/>
      <c r="BO610" s="333"/>
      <c r="BP610" s="333"/>
      <c r="BS610" s="333"/>
      <c r="CC610" s="333"/>
      <c r="CM610" s="333"/>
      <c r="CW610" s="333"/>
      <c r="DG610" s="333"/>
      <c r="DQ610" s="333"/>
      <c r="EA610" s="333"/>
      <c r="EK610" s="333"/>
      <c r="EU610" s="333"/>
      <c r="FE610" s="333"/>
      <c r="FO610" s="333"/>
      <c r="FY610" s="333"/>
      <c r="GI610" s="333"/>
      <c r="GS610" s="333"/>
      <c r="HC610" s="333"/>
      <c r="HM610" s="333"/>
      <c r="HW610" s="333"/>
      <c r="IG610" s="333"/>
    </row>
    <row r="611" s="3" customFormat="true" x14ac:dyDescent="0.25">
      <c r="A611" s="333"/>
      <c r="K611" s="333"/>
      <c r="U611" s="333"/>
      <c r="AE611" s="333"/>
      <c r="AO611" s="333"/>
      <c r="AY611" s="333"/>
      <c r="BI611" s="333"/>
      <c r="BJ611" s="333"/>
      <c r="BK611" s="333"/>
      <c r="BL611" s="333"/>
      <c r="BM611" s="333"/>
      <c r="BN611" s="333"/>
      <c r="BO611" s="333"/>
      <c r="BP611" s="333"/>
      <c r="BS611" s="333"/>
      <c r="CC611" s="333"/>
      <c r="CM611" s="333"/>
      <c r="CW611" s="333"/>
      <c r="DG611" s="333"/>
      <c r="DQ611" s="333"/>
      <c r="EA611" s="333"/>
      <c r="EK611" s="333"/>
      <c r="EU611" s="333"/>
      <c r="FE611" s="333"/>
      <c r="FO611" s="333"/>
      <c r="FY611" s="333"/>
      <c r="GI611" s="333"/>
      <c r="GS611" s="333"/>
      <c r="HC611" s="333"/>
      <c r="HM611" s="333"/>
      <c r="HW611" s="333"/>
      <c r="IG611" s="333"/>
    </row>
    <row r="612" s="3" customFormat="true" x14ac:dyDescent="0.25">
      <c r="A612" s="333"/>
      <c r="K612" s="333"/>
      <c r="U612" s="333"/>
      <c r="AE612" s="333"/>
      <c r="AO612" s="333"/>
      <c r="AY612" s="333"/>
      <c r="BI612" s="333"/>
      <c r="BJ612" s="333"/>
      <c r="BK612" s="333"/>
      <c r="BL612" s="333"/>
      <c r="BM612" s="333"/>
      <c r="BN612" s="333"/>
      <c r="BO612" s="333"/>
      <c r="BP612" s="333"/>
      <c r="BS612" s="333"/>
      <c r="CC612" s="333"/>
      <c r="CM612" s="333"/>
      <c r="CW612" s="333"/>
      <c r="DG612" s="333"/>
      <c r="DQ612" s="333"/>
      <c r="EA612" s="333"/>
      <c r="EK612" s="333"/>
      <c r="EU612" s="333"/>
      <c r="FE612" s="333"/>
      <c r="FO612" s="333"/>
      <c r="FY612" s="333"/>
      <c r="GI612" s="333"/>
      <c r="GS612" s="333"/>
      <c r="HC612" s="333"/>
      <c r="HM612" s="333"/>
      <c r="HW612" s="333"/>
      <c r="IG612" s="333"/>
    </row>
    <row r="613" s="3" customFormat="true" x14ac:dyDescent="0.25">
      <c r="A613" s="333"/>
      <c r="K613" s="333"/>
      <c r="U613" s="333"/>
      <c r="AE613" s="333"/>
      <c r="AO613" s="333"/>
      <c r="AY613" s="333"/>
      <c r="BI613" s="333"/>
      <c r="BJ613" s="333"/>
      <c r="BK613" s="333"/>
      <c r="BL613" s="333"/>
      <c r="BM613" s="333"/>
      <c r="BN613" s="333"/>
      <c r="BO613" s="333"/>
      <c r="BP613" s="333"/>
      <c r="BS613" s="333"/>
      <c r="CC613" s="333"/>
      <c r="CM613" s="333"/>
      <c r="CW613" s="333"/>
      <c r="DG613" s="333"/>
      <c r="DQ613" s="333"/>
      <c r="EA613" s="333"/>
      <c r="EK613" s="333"/>
      <c r="EU613" s="333"/>
      <c r="FE613" s="333"/>
      <c r="FO613" s="333"/>
      <c r="FY613" s="333"/>
      <c r="GI613" s="333"/>
      <c r="GS613" s="333"/>
      <c r="HC613" s="333"/>
      <c r="HM613" s="333"/>
      <c r="HW613" s="333"/>
      <c r="IG613" s="333"/>
    </row>
    <row r="614" s="3" customFormat="true" x14ac:dyDescent="0.25">
      <c r="A614" s="333"/>
      <c r="K614" s="333"/>
      <c r="U614" s="333"/>
      <c r="AE614" s="333"/>
      <c r="AO614" s="333"/>
      <c r="AY614" s="333"/>
      <c r="BI614" s="333"/>
      <c r="BJ614" s="333"/>
      <c r="BK614" s="333"/>
      <c r="BL614" s="333"/>
      <c r="BM614" s="333"/>
      <c r="BN614" s="333"/>
      <c r="BO614" s="333"/>
      <c r="BP614" s="333"/>
      <c r="BS614" s="333"/>
      <c r="CC614" s="333"/>
      <c r="CM614" s="333"/>
      <c r="CW614" s="333"/>
      <c r="DG614" s="333"/>
      <c r="DQ614" s="333"/>
      <c r="EA614" s="333"/>
      <c r="EK614" s="333"/>
      <c r="EU614" s="333"/>
      <c r="FE614" s="333"/>
      <c r="FO614" s="333"/>
      <c r="FY614" s="333"/>
      <c r="GI614" s="333"/>
      <c r="GS614" s="333"/>
      <c r="HC614" s="333"/>
      <c r="HM614" s="333"/>
      <c r="HW614" s="333"/>
      <c r="IG614" s="333"/>
    </row>
    <row r="615" s="3" customFormat="true" x14ac:dyDescent="0.25">
      <c r="A615" s="333"/>
      <c r="K615" s="333"/>
      <c r="U615" s="333"/>
      <c r="AE615" s="333"/>
      <c r="AO615" s="333"/>
      <c r="AY615" s="333"/>
      <c r="BI615" s="333"/>
      <c r="BJ615" s="333"/>
      <c r="BK615" s="333"/>
      <c r="BL615" s="333"/>
      <c r="BM615" s="333"/>
      <c r="BN615" s="333"/>
      <c r="BO615" s="333"/>
      <c r="BP615" s="333"/>
      <c r="BS615" s="333"/>
      <c r="CC615" s="333"/>
      <c r="CM615" s="333"/>
      <c r="CW615" s="333"/>
      <c r="DG615" s="333"/>
      <c r="DQ615" s="333"/>
      <c r="EA615" s="333"/>
      <c r="EK615" s="333"/>
      <c r="EU615" s="333"/>
      <c r="FE615" s="333"/>
      <c r="FO615" s="333"/>
      <c r="FY615" s="333"/>
      <c r="GI615" s="333"/>
      <c r="GS615" s="333"/>
      <c r="HC615" s="333"/>
      <c r="HM615" s="333"/>
      <c r="HW615" s="333"/>
      <c r="IG615" s="333"/>
    </row>
    <row r="616" s="3" customFormat="true" x14ac:dyDescent="0.25">
      <c r="A616" s="333"/>
      <c r="K616" s="333"/>
      <c r="U616" s="333"/>
      <c r="AE616" s="333"/>
      <c r="AO616" s="333"/>
      <c r="AY616" s="333"/>
      <c r="BI616" s="333"/>
      <c r="BJ616" s="333"/>
      <c r="BK616" s="333"/>
      <c r="BL616" s="333"/>
      <c r="BM616" s="333"/>
      <c r="BN616" s="333"/>
      <c r="BO616" s="333"/>
      <c r="BP616" s="333"/>
      <c r="BS616" s="333"/>
      <c r="CC616" s="333"/>
      <c r="CM616" s="333"/>
      <c r="CW616" s="333"/>
      <c r="DG616" s="333"/>
      <c r="DQ616" s="333"/>
      <c r="EA616" s="333"/>
      <c r="EK616" s="333"/>
      <c r="EU616" s="333"/>
      <c r="FE616" s="333"/>
      <c r="FO616" s="333"/>
      <c r="FY616" s="333"/>
      <c r="GI616" s="333"/>
      <c r="GS616" s="333"/>
      <c r="HC616" s="333"/>
      <c r="HM616" s="333"/>
      <c r="HW616" s="333"/>
      <c r="IG616" s="333"/>
    </row>
    <row r="617" s="3" customFormat="true" x14ac:dyDescent="0.25">
      <c r="A617" s="333"/>
      <c r="K617" s="333"/>
      <c r="U617" s="333"/>
      <c r="AE617" s="333"/>
      <c r="AO617" s="333"/>
      <c r="AY617" s="333"/>
      <c r="BI617" s="333"/>
      <c r="BJ617" s="333"/>
      <c r="BK617" s="333"/>
      <c r="BL617" s="333"/>
      <c r="BM617" s="333"/>
      <c r="BN617" s="333"/>
      <c r="BO617" s="333"/>
      <c r="BP617" s="333"/>
      <c r="BS617" s="333"/>
      <c r="CC617" s="333"/>
      <c r="CM617" s="333"/>
      <c r="CW617" s="333"/>
      <c r="DG617" s="333"/>
      <c r="DQ617" s="333"/>
      <c r="EA617" s="333"/>
      <c r="EK617" s="333"/>
      <c r="EU617" s="333"/>
      <c r="FE617" s="333"/>
      <c r="FO617" s="333"/>
      <c r="FY617" s="333"/>
      <c r="GI617" s="333"/>
      <c r="GS617" s="333"/>
      <c r="HC617" s="333"/>
      <c r="HM617" s="333"/>
      <c r="HW617" s="333"/>
      <c r="IG617" s="333"/>
    </row>
    <row r="618" s="3" customFormat="true" x14ac:dyDescent="0.25">
      <c r="A618" s="333"/>
      <c r="K618" s="333"/>
      <c r="U618" s="333"/>
      <c r="AE618" s="333"/>
      <c r="AO618" s="333"/>
      <c r="AY618" s="333"/>
      <c r="BI618" s="333"/>
      <c r="BJ618" s="333"/>
      <c r="BK618" s="333"/>
      <c r="BL618" s="333"/>
      <c r="BM618" s="333"/>
      <c r="BN618" s="333"/>
      <c r="BO618" s="333"/>
      <c r="BP618" s="333"/>
      <c r="BS618" s="333"/>
      <c r="CC618" s="333"/>
      <c r="CM618" s="333"/>
      <c r="CW618" s="333"/>
      <c r="DG618" s="333"/>
      <c r="DQ618" s="333"/>
      <c r="EA618" s="333"/>
      <c r="EK618" s="333"/>
      <c r="EU618" s="333"/>
      <c r="FE618" s="333"/>
      <c r="FO618" s="333"/>
      <c r="FY618" s="333"/>
      <c r="GI618" s="333"/>
      <c r="GS618" s="333"/>
      <c r="HC618" s="333"/>
      <c r="HM618" s="333"/>
      <c r="HW618" s="333"/>
      <c r="IG618" s="333"/>
    </row>
    <row r="619" s="3" customFormat="true" x14ac:dyDescent="0.25">
      <c r="A619" s="333"/>
      <c r="K619" s="333"/>
      <c r="U619" s="333"/>
      <c r="AE619" s="333"/>
      <c r="AO619" s="333"/>
      <c r="AY619" s="333"/>
      <c r="BI619" s="333"/>
      <c r="BJ619" s="333"/>
      <c r="BK619" s="333"/>
      <c r="BL619" s="333"/>
      <c r="BM619" s="333"/>
      <c r="BN619" s="333"/>
      <c r="BO619" s="333"/>
      <c r="BP619" s="333"/>
      <c r="BS619" s="333"/>
      <c r="CC619" s="333"/>
      <c r="CM619" s="333"/>
      <c r="CW619" s="333"/>
      <c r="DG619" s="333"/>
      <c r="DQ619" s="333"/>
      <c r="EA619" s="333"/>
      <c r="EK619" s="333"/>
      <c r="EU619" s="333"/>
      <c r="FE619" s="333"/>
      <c r="FO619" s="333"/>
      <c r="FY619" s="333"/>
      <c r="GI619" s="333"/>
      <c r="GS619" s="333"/>
      <c r="HC619" s="333"/>
      <c r="HM619" s="333"/>
      <c r="HW619" s="333"/>
      <c r="IG619" s="333"/>
    </row>
    <row r="620" s="3" customFormat="true" x14ac:dyDescent="0.25">
      <c r="A620" s="333"/>
      <c r="K620" s="333"/>
      <c r="U620" s="333"/>
      <c r="AE620" s="333"/>
      <c r="AO620" s="333"/>
      <c r="AY620" s="333"/>
      <c r="BI620" s="333"/>
      <c r="BJ620" s="333"/>
      <c r="BK620" s="333"/>
      <c r="BL620" s="333"/>
      <c r="BM620" s="333"/>
      <c r="BN620" s="333"/>
      <c r="BO620" s="333"/>
      <c r="BP620" s="333"/>
      <c r="BS620" s="333"/>
      <c r="CC620" s="333"/>
      <c r="CM620" s="333"/>
      <c r="CW620" s="333"/>
      <c r="DG620" s="333"/>
      <c r="DQ620" s="333"/>
      <c r="EA620" s="333"/>
      <c r="EK620" s="333"/>
      <c r="EU620" s="333"/>
      <c r="FE620" s="333"/>
      <c r="FO620" s="333"/>
      <c r="FY620" s="333"/>
      <c r="GI620" s="333"/>
      <c r="GS620" s="333"/>
      <c r="HC620" s="333"/>
      <c r="HM620" s="333"/>
      <c r="HW620" s="333"/>
      <c r="IG620" s="333"/>
    </row>
    <row r="621" s="3" customFormat="true" x14ac:dyDescent="0.25">
      <c r="A621" s="333"/>
      <c r="K621" s="333"/>
      <c r="U621" s="333"/>
      <c r="AE621" s="333"/>
      <c r="AO621" s="333"/>
      <c r="AY621" s="333"/>
      <c r="BI621" s="333"/>
      <c r="BJ621" s="333"/>
      <c r="BK621" s="333"/>
      <c r="BL621" s="333"/>
      <c r="BM621" s="333"/>
      <c r="BN621" s="333"/>
      <c r="BO621" s="333"/>
      <c r="BP621" s="333"/>
      <c r="BS621" s="333"/>
      <c r="CC621" s="333"/>
      <c r="CM621" s="333"/>
      <c r="CW621" s="333"/>
      <c r="DG621" s="333"/>
      <c r="DQ621" s="333"/>
      <c r="EA621" s="333"/>
      <c r="EK621" s="333"/>
      <c r="EU621" s="333"/>
      <c r="FE621" s="333"/>
      <c r="FO621" s="333"/>
      <c r="FY621" s="333"/>
      <c r="GI621" s="333"/>
      <c r="GS621" s="333"/>
      <c r="HC621" s="333"/>
      <c r="HM621" s="333"/>
      <c r="HW621" s="333"/>
      <c r="IG621" s="333"/>
    </row>
    <row r="622" s="3" customFormat="true" x14ac:dyDescent="0.25">
      <c r="A622" s="333"/>
      <c r="K622" s="333"/>
      <c r="U622" s="333"/>
      <c r="AE622" s="333"/>
      <c r="AO622" s="333"/>
      <c r="AY622" s="333"/>
      <c r="BI622" s="333"/>
      <c r="BJ622" s="333"/>
      <c r="BK622" s="333"/>
      <c r="BL622" s="333"/>
      <c r="BM622" s="333"/>
      <c r="BN622" s="333"/>
      <c r="BO622" s="333"/>
      <c r="BP622" s="333"/>
      <c r="BS622" s="333"/>
      <c r="CC622" s="333"/>
      <c r="CM622" s="333"/>
      <c r="CW622" s="333"/>
      <c r="DG622" s="333"/>
      <c r="DQ622" s="333"/>
      <c r="EA622" s="333"/>
      <c r="EK622" s="333"/>
      <c r="EU622" s="333"/>
      <c r="FE622" s="333"/>
      <c r="FO622" s="333"/>
      <c r="FY622" s="333"/>
      <c r="GI622" s="333"/>
      <c r="GS622" s="333"/>
      <c r="HC622" s="333"/>
      <c r="HM622" s="333"/>
      <c r="HW622" s="333"/>
      <c r="IG622" s="333"/>
    </row>
    <row r="623" s="3" customFormat="true" x14ac:dyDescent="0.25">
      <c r="A623" s="333"/>
      <c r="K623" s="333"/>
      <c r="U623" s="333"/>
      <c r="AE623" s="333"/>
      <c r="AO623" s="333"/>
      <c r="AY623" s="333"/>
      <c r="BI623" s="333"/>
      <c r="BJ623" s="333"/>
      <c r="BK623" s="333"/>
      <c r="BL623" s="333"/>
      <c r="BM623" s="333"/>
      <c r="BN623" s="333"/>
      <c r="BO623" s="333"/>
      <c r="BP623" s="333"/>
      <c r="BS623" s="333"/>
      <c r="CC623" s="333"/>
      <c r="CM623" s="333"/>
      <c r="CW623" s="333"/>
      <c r="DG623" s="333"/>
      <c r="DQ623" s="333"/>
      <c r="EA623" s="333"/>
      <c r="EK623" s="333"/>
      <c r="EU623" s="333"/>
      <c r="FE623" s="333"/>
      <c r="FO623" s="333"/>
      <c r="FY623" s="333"/>
      <c r="GI623" s="333"/>
      <c r="GS623" s="333"/>
      <c r="HC623" s="333"/>
      <c r="HM623" s="333"/>
      <c r="HW623" s="333"/>
      <c r="IG623" s="333"/>
    </row>
  </sheetData>
  <mergeCells count="81">
    <mergeCell ref="BK1:BP2"/>
    <mergeCell ref="BK3:BP3"/>
    <mergeCell ref="JC1:JH2"/>
    <mergeCell ref="JC3:JH3"/>
    <mergeCell ref="JB11:JH11"/>
    <mergeCell ref="FG3:FL3"/>
    <mergeCell ref="CD11:CJ11"/>
    <mergeCell ref="CN11:CT11"/>
    <mergeCell ref="EM1:ER2"/>
    <mergeCell ref="EB11:EH11"/>
    <mergeCell ref="CX11:DD11"/>
    <mergeCell ref="DH11:DN11"/>
    <mergeCell ref="DR11:DX11"/>
    <mergeCell ref="EM3:ER3"/>
    <mergeCell ref="EL11:ER11"/>
    <mergeCell ref="CY3:DD3"/>
    <mergeCell ref="C3:H3"/>
    <mergeCell ref="M3:R3"/>
    <mergeCell ref="AG3:AL3"/>
    <mergeCell ref="BJ11:BP11"/>
    <mergeCell ref="BT11:BZ11"/>
    <mergeCell ref="B11:H11"/>
    <mergeCell ref="L11:R11"/>
    <mergeCell ref="AF11:AL11"/>
    <mergeCell ref="AP11:AV11"/>
    <mergeCell ref="AZ11:BF11"/>
    <mergeCell ref="AQ3:AV3"/>
    <mergeCell ref="BA3:BF3"/>
    <mergeCell ref="BU3:BZ3"/>
    <mergeCell ref="W3:AB3"/>
    <mergeCell ref="V11:AB11"/>
    <mergeCell ref="DI3:DN3"/>
    <mergeCell ref="DS3:DX3"/>
    <mergeCell ref="EC3:EH3"/>
    <mergeCell ref="EC1:EH2"/>
    <mergeCell ref="CY1:DD2"/>
    <mergeCell ref="DI1:DN2"/>
    <mergeCell ref="DS1:DX2"/>
    <mergeCell ref="CE3:CJ3"/>
    <mergeCell ref="CO3:CT3"/>
    <mergeCell ref="BU1:BZ2"/>
    <mergeCell ref="CE1:CJ2"/>
    <mergeCell ref="CO1:CT2"/>
    <mergeCell ref="C1:H2"/>
    <mergeCell ref="M1:R2"/>
    <mergeCell ref="AG1:AL2"/>
    <mergeCell ref="AQ1:AV2"/>
    <mergeCell ref="BA1:BF2"/>
    <mergeCell ref="W1:AB2"/>
    <mergeCell ref="FF11:FL11"/>
    <mergeCell ref="EV11:FB11"/>
    <mergeCell ref="EW1:FB2"/>
    <mergeCell ref="EW3:FB3"/>
    <mergeCell ref="HO3:HT3"/>
    <mergeCell ref="HN11:HT11"/>
    <mergeCell ref="HD11:HJ11"/>
    <mergeCell ref="HE1:HJ2"/>
    <mergeCell ref="HE3:HJ3"/>
    <mergeCell ref="FG1:FL2"/>
    <mergeCell ref="GU1:GZ2"/>
    <mergeCell ref="GU3:GZ3"/>
    <mergeCell ref="GT11:GZ11"/>
    <mergeCell ref="GJ11:GP11"/>
    <mergeCell ref="HO1:HT2"/>
    <mergeCell ref="FP11:FV11"/>
    <mergeCell ref="FQ1:FV2"/>
    <mergeCell ref="FQ3:FV3"/>
    <mergeCell ref="GK1:GP2"/>
    <mergeCell ref="GK3:GP3"/>
    <mergeCell ref="GA1:GF2"/>
    <mergeCell ref="GA3:GF3"/>
    <mergeCell ref="FZ11:GF11"/>
    <mergeCell ref="IS1:IX2"/>
    <mergeCell ref="IS3:IX3"/>
    <mergeCell ref="IR11:IX11"/>
    <mergeCell ref="HY1:ID2"/>
    <mergeCell ref="HY3:ID3"/>
    <mergeCell ref="HX11:ID11"/>
    <mergeCell ref="II1:IN2"/>
    <mergeCell ref="II3:IN3"/>
    <mergeCell ref="IH11:IN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India</v>
      </c>
      <c r="C2" s="276"/>
      <c r="D2" s="277"/>
      <c r="E2" s="277"/>
      <c r="F2" s="277"/>
      <c r="G2" s="278"/>
    </row>
    <row r="3" x14ac:dyDescent="0.2">
      <c r="B3" s="631" t="s">
        <v>313</v>
      </c>
      <c r="C3" s="631"/>
      <c r="D3" s="631"/>
      <c r="E3" s="631"/>
      <c r="F3" s="631"/>
      <c r="G3" s="632"/>
    </row>
    <row r="4" ht="13.5" x14ac:dyDescent="0.2">
      <c r="B4" s="280" t="s">
        <v>4</v>
      </c>
      <c r="C4" s="280" t="s">
        <v>61</v>
      </c>
      <c r="D4" s="280" t="s">
        <v>65</v>
      </c>
      <c r="E4" s="280" t="s">
        <v>62</v>
      </c>
      <c r="F4" s="280" t="s">
        <v>63</v>
      </c>
      <c r="G4" s="280" t="s">
        <v>64</v>
      </c>
    </row>
    <row r="5" x14ac:dyDescent="0.2">
      <c r="B5" s="464">
        <v>2000</v>
      </c>
      <c r="C5" s="481">
        <v>352048160</v>
      </c>
      <c r="D5" s="482">
        <v>27.666999816894531</v>
      </c>
      <c r="E5" s="483">
        <v>74427864</v>
      </c>
      <c r="F5" s="484">
        <v>120070016</v>
      </c>
      <c r="G5" s="485">
        <v>157550288</v>
      </c>
    </row>
    <row r="6" x14ac:dyDescent="0.2">
      <c r="B6" s="465">
        <v>2001</v>
      </c>
      <c r="C6" s="486">
        <v>354820800</v>
      </c>
      <c r="D6" s="487">
        <v>27.917999267578125</v>
      </c>
      <c r="E6" s="488">
        <v>74705312</v>
      </c>
      <c r="F6" s="489">
        <v>120520080</v>
      </c>
      <c r="G6" s="490">
        <v>159595424</v>
      </c>
    </row>
    <row r="7" x14ac:dyDescent="0.2">
      <c r="B7" s="466">
        <v>2002</v>
      </c>
      <c r="C7" s="491">
        <v>357680384</v>
      </c>
      <c r="D7" s="492">
        <v>28.243999481201172</v>
      </c>
      <c r="E7" s="493">
        <v>75305744</v>
      </c>
      <c r="F7" s="494">
        <v>121185296</v>
      </c>
      <c r="G7" s="495">
        <v>161189344</v>
      </c>
    </row>
    <row r="8" x14ac:dyDescent="0.2">
      <c r="B8" s="467">
        <v>2003</v>
      </c>
      <c r="C8" s="496">
        <v>360445312</v>
      </c>
      <c r="D8" s="497">
        <v>28.572000503540039</v>
      </c>
      <c r="E8" s="498">
        <v>75900944</v>
      </c>
      <c r="F8" s="499">
        <v>121917480</v>
      </c>
      <c r="G8" s="500">
        <v>162626896</v>
      </c>
    </row>
    <row r="9" x14ac:dyDescent="0.2">
      <c r="B9" s="468">
        <v>2004</v>
      </c>
      <c r="C9" s="501">
        <v>363060448</v>
      </c>
      <c r="D9" s="502">
        <v>28.902999877929688</v>
      </c>
      <c r="E9" s="503">
        <v>76408656</v>
      </c>
      <c r="F9" s="504">
        <v>122706976</v>
      </c>
      <c r="G9" s="505">
        <v>163944800</v>
      </c>
    </row>
    <row r="10" x14ac:dyDescent="0.2">
      <c r="B10" s="469">
        <v>2005</v>
      </c>
      <c r="C10" s="506">
        <v>365191040</v>
      </c>
      <c r="D10" s="507">
        <v>29.235000610351563</v>
      </c>
      <c r="E10" s="508">
        <v>76575328</v>
      </c>
      <c r="F10" s="509">
        <v>123503840</v>
      </c>
      <c r="G10" s="510">
        <v>165111872</v>
      </c>
    </row>
    <row r="11" x14ac:dyDescent="0.2">
      <c r="B11" s="470">
        <v>2006</v>
      </c>
      <c r="C11" s="511">
        <v>367076800</v>
      </c>
      <c r="D11" s="512">
        <v>29.569000244140625</v>
      </c>
      <c r="E11" s="513">
        <v>76733184</v>
      </c>
      <c r="F11" s="514">
        <v>124198712</v>
      </c>
      <c r="G11" s="515">
        <v>166144896</v>
      </c>
    </row>
    <row r="12" x14ac:dyDescent="0.2">
      <c r="B12" s="471">
        <v>2007</v>
      </c>
      <c r="C12" s="516">
        <v>369098816</v>
      </c>
      <c r="D12" s="517">
        <v>29.906000137329102</v>
      </c>
      <c r="E12" s="518">
        <v>77062208</v>
      </c>
      <c r="F12" s="519">
        <v>124951136</v>
      </c>
      <c r="G12" s="520">
        <v>167085472</v>
      </c>
    </row>
    <row r="13" x14ac:dyDescent="0.2">
      <c r="B13" s="472">
        <v>2008</v>
      </c>
      <c r="C13" s="521">
        <v>371003904</v>
      </c>
      <c r="D13" s="522">
        <v>30.246000289916992</v>
      </c>
      <c r="E13" s="523">
        <v>77300256</v>
      </c>
      <c r="F13" s="524">
        <v>125647792</v>
      </c>
      <c r="G13" s="525">
        <v>168055840</v>
      </c>
    </row>
    <row r="14" x14ac:dyDescent="0.2">
      <c r="B14" s="473">
        <v>2009</v>
      </c>
      <c r="C14" s="526">
        <v>372738048</v>
      </c>
      <c r="D14" s="527">
        <v>30.586999893188477</v>
      </c>
      <c r="E14" s="528">
        <v>77415952</v>
      </c>
      <c r="F14" s="529">
        <v>126258992</v>
      </c>
      <c r="G14" s="530">
        <v>169063104</v>
      </c>
    </row>
    <row r="15" x14ac:dyDescent="0.2">
      <c r="B15" s="474">
        <v>2010</v>
      </c>
      <c r="C15" s="531">
        <v>374214624</v>
      </c>
      <c r="D15" s="532">
        <v>30.930000305175781</v>
      </c>
      <c r="E15" s="533">
        <v>77354136</v>
      </c>
      <c r="F15" s="534">
        <v>126753408</v>
      </c>
      <c r="G15" s="535">
        <v>170107072</v>
      </c>
    </row>
    <row r="16" x14ac:dyDescent="0.2">
      <c r="B16" s="475">
        <v>2011</v>
      </c>
      <c r="C16" s="536">
        <v>375445760</v>
      </c>
      <c r="D16" s="537">
        <v>31.275999069213867</v>
      </c>
      <c r="E16" s="538">
        <v>77165624</v>
      </c>
      <c r="F16" s="539">
        <v>127093064</v>
      </c>
      <c r="G16" s="540">
        <v>171187072</v>
      </c>
    </row>
    <row r="17" x14ac:dyDescent="0.2">
      <c r="B17" s="476">
        <v>2012</v>
      </c>
      <c r="C17" s="541">
        <v>376678848</v>
      </c>
      <c r="D17" s="542">
        <v>31.631000518798828</v>
      </c>
      <c r="E17" s="543">
        <v>77040392</v>
      </c>
      <c r="F17" s="544">
        <v>127417752</v>
      </c>
      <c r="G17" s="545">
        <v>172220688</v>
      </c>
    </row>
    <row r="18" x14ac:dyDescent="0.2">
      <c r="B18" s="477">
        <v>2013</v>
      </c>
      <c r="C18" s="546">
        <v>377716704</v>
      </c>
      <c r="D18" s="547">
        <v>31.993999481201172</v>
      </c>
      <c r="E18" s="548">
        <v>76794816</v>
      </c>
      <c r="F18" s="549">
        <v>127655616</v>
      </c>
      <c r="G18" s="550">
        <v>173266272</v>
      </c>
    </row>
    <row r="19" x14ac:dyDescent="0.2">
      <c r="B19" s="478">
        <v>2014</v>
      </c>
      <c r="C19" s="551">
        <v>378394112</v>
      </c>
      <c r="D19" s="552">
        <v>32.366001129150391</v>
      </c>
      <c r="E19" s="553">
        <v>76382120</v>
      </c>
      <c r="F19" s="554">
        <v>127763664</v>
      </c>
      <c r="G19" s="555">
        <v>174248320</v>
      </c>
    </row>
    <row r="20" x14ac:dyDescent="0.2">
      <c r="B20" s="479">
        <v>2015</v>
      </c>
      <c r="C20" s="556">
        <v>378378688</v>
      </c>
      <c r="D20" s="557">
        <v>32.747001647949219</v>
      </c>
      <c r="E20" s="558">
        <v>75600128</v>
      </c>
      <c r="F20" s="559">
        <v>127672000</v>
      </c>
      <c r="G20" s="560">
        <v>175106560</v>
      </c>
    </row>
    <row r="21" x14ac:dyDescent="0.2">
      <c r="B21" s="480">
        <v>2016</v>
      </c>
      <c r="C21" s="561">
        <v>377928928</v>
      </c>
      <c r="D21" s="562">
        <v>33.136001586914063</v>
      </c>
      <c r="E21" s="563">
        <v>74817624</v>
      </c>
      <c r="F21" s="564">
        <v>127310352</v>
      </c>
      <c r="G21" s="565">
        <v>175800944</v>
      </c>
    </row>
    <row r="22" ht="14.25" x14ac:dyDescent="0.2">
      <c r="B22" s="293" t="s">
        <v>348</v>
      </c>
      <c r="G22" s="281"/>
    </row>
    <row r="23" ht="14.25" x14ac:dyDescent="0.2">
      <c r="B23" s="293" t="s">
        <v>232</v>
      </c>
    </row>
    <row r="24" ht="14.25" x14ac:dyDescent="0.2">
      <c r="B24" s="293" t="s">
        <v>233</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66" t="s">
        <v>171</v>
      </c>
      <c r="B1" s="566"/>
      <c r="C1" s="566"/>
      <c r="D1" s="566"/>
      <c r="E1" s="566"/>
      <c r="F1" s="566"/>
      <c r="G1" s="566"/>
      <c r="H1" s="566"/>
      <c r="I1" s="566"/>
      <c r="J1" s="566"/>
      <c r="K1" s="566"/>
      <c r="L1" s="566"/>
      <c r="M1" s="566"/>
      <c r="N1" s="566"/>
      <c r="O1" s="566"/>
      <c r="P1" s="566"/>
      <c r="Q1" s="566"/>
      <c r="R1" s="566"/>
      <c r="S1" s="566"/>
      <c r="T1" s="566"/>
      <c r="U1" s="566"/>
      <c r="V1" s="566"/>
    </row>
    <row r="2" s="40" customFormat="true" x14ac:dyDescent="0.2">
      <c r="A2" s="566"/>
      <c r="B2" s="566"/>
      <c r="C2" s="566"/>
      <c r="D2" s="566"/>
      <c r="E2" s="566"/>
      <c r="F2" s="566"/>
      <c r="G2" s="566"/>
      <c r="H2" s="566"/>
      <c r="I2" s="566"/>
      <c r="J2" s="566"/>
      <c r="K2" s="566"/>
      <c r="L2" s="566"/>
      <c r="M2" s="566"/>
      <c r="N2" s="566"/>
      <c r="O2" s="566"/>
      <c r="P2" s="566"/>
      <c r="Q2" s="566"/>
      <c r="R2" s="566"/>
      <c r="S2" s="566"/>
      <c r="T2" s="566"/>
      <c r="U2" s="566"/>
      <c r="V2" s="566"/>
    </row>
    <row r="3" s="40" customFormat="true" ht="18" x14ac:dyDescent="0.2">
      <c r="A3" s="258"/>
      <c r="B3" s="258"/>
      <c r="C3" s="258"/>
      <c r="D3" s="258"/>
      <c r="E3" s="258"/>
      <c r="F3" s="258"/>
      <c r="G3" s="258"/>
      <c r="H3" s="258"/>
      <c r="I3" s="258"/>
      <c r="J3" s="258"/>
      <c r="K3" s="258"/>
      <c r="L3" s="258"/>
      <c r="M3" s="258"/>
      <c r="N3" s="258"/>
      <c r="O3" s="258"/>
      <c r="P3" s="258"/>
      <c r="Q3" s="258"/>
      <c r="R3" s="258"/>
      <c r="S3" s="258"/>
      <c r="T3" s="258"/>
      <c r="U3" s="258"/>
      <c r="V3" s="258"/>
    </row>
    <row r="4" ht="15.75" x14ac:dyDescent="0.25">
      <c r="B4" s="256" t="s">
        <v>13</v>
      </c>
      <c r="E4" s="41"/>
      <c r="I4" s="41" t="s">
        <v>14</v>
      </c>
      <c r="P4" s="257"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49"/>
      <c r="C25" s="249" t="str">
        <f>+IF(OR((C28="National*"),(D28="Urban*"),(E28="Rural*"),(F28="Pre-primary*"),(G28="Primary*"),(H28="Secondary^"),(C28="National*^"),(D28="Urban*^"),(E28="Rural*^"),(F28="Pre-primary*^"),(G28="Primary*^"),(H28="Secondary*^")),"*No basic service estimate available","")</f>
        <v/>
      </c>
      <c r="J25" s="249" t="str">
        <f>+IF(OR((J28="National*"),(K28="Urban*"),(L28="Rural*"),(M28="Pre-primary*"),(N28="Primary*"),(O28="Secondary^"),(J28="National*^"),(K28="Urban*^"),(L28="Rural*^"),(M28="Pre-primary*^"),(N28="Primary*^"),(O28="Secondary*^")),"*No basic service estimate available","")</f>
        <v/>
      </c>
      <c r="Q25" s="249" t="str">
        <f>+IF(OR((Q28="National*"),(R28="Urban*"),(S28="Rural*"),(T28="Pre-primary*"),(U28="Primary*"),(V28="Secondary^"),(Q28="National*^"),(R28="Urban*^"),(S28="Rural*^"),(T28="Pre-primary*^"),(U28="Primary*^"),(V28="Secondary*^")),"*No basic service estimate available","")</f>
        <v/>
      </c>
    </row>
    <row r="26" ht="15.75" thickBot="true" x14ac:dyDescent="0.25">
      <c r="B26" s="44"/>
      <c r="C26" s="284" t="str">
        <f>+IF(OR((C28="National*^"),(D28="Urban*^"),(E28="Rural*^"),(F28="Pre-primary*^"),(G28="Primary*^"),(H28="Secondary*^")),"^Facilities that cannot be classified as improved or unimproved are treated as limited","")</f>
        <v/>
      </c>
      <c r="J26" s="284" t="str">
        <f>+IF(OR((J28="National*^"),(K28="Urban*^"),(L28="Rural*^"),(M28="Pre-primary*^"),(N28="Primary*^"),(O28="Secondary*^")),"^Facilities that cannot be classified as improved or unimproved are treated as limited","")</f>
        <v/>
      </c>
      <c r="Q26" s="284" t="str">
        <f>+IF(OR((Q28="National*^"),(R28="Urban*^"),(S28="Rural*^"),(T28="Pre-primary*^"),(U28="Primary*^"),(V28="Secondary*^")),"^Facilities that cannot be classified as having water or not are treated as limited","")</f>
        <v/>
      </c>
    </row>
    <row r="27" x14ac:dyDescent="0.2">
      <c r="B27" s="570" t="str">
        <f>+'Water Data'!C1</f>
        <v>India</v>
      </c>
      <c r="C27" s="572" t="s">
        <v>13</v>
      </c>
      <c r="D27" s="572"/>
      <c r="E27" s="572"/>
      <c r="F27" s="572"/>
      <c r="G27" s="572"/>
      <c r="H27" s="572"/>
      <c r="I27" s="573" t="str">
        <f>B27</f>
        <v>India</v>
      </c>
      <c r="J27" s="567" t="s">
        <v>14</v>
      </c>
      <c r="K27" s="567"/>
      <c r="L27" s="567"/>
      <c r="M27" s="567"/>
      <c r="N27" s="567"/>
      <c r="O27" s="567"/>
      <c r="P27" s="575" t="str">
        <f>I27</f>
        <v>India</v>
      </c>
      <c r="Q27" s="568" t="s">
        <v>15</v>
      </c>
      <c r="R27" s="568"/>
      <c r="S27" s="568"/>
      <c r="T27" s="568"/>
      <c r="U27" s="568"/>
      <c r="V27" s="569"/>
      <c r="AM27" s="40"/>
      <c r="AN27" s="40"/>
      <c r="AO27" s="40"/>
      <c r="AP27" s="40"/>
      <c r="AQ27" s="40"/>
      <c r="AR27" s="40"/>
      <c r="AS27" s="40"/>
      <c r="AT27" s="40"/>
      <c r="AU27" s="40"/>
    </row>
    <row r="28" x14ac:dyDescent="0.2">
      <c r="B28" s="571"/>
      <c r="C28" s="285" t="str">
        <f>IF(AND(C30="-",C31="-",C32="-"), "National",IF(C30="-",IF(AND(ISERROR(Estimates!F20),ISNUMBER(C32)),"National*^", "National*"), "National"))</f>
        <v>National</v>
      </c>
      <c r="D28" s="285" t="str">
        <f>IF(AND(D30="-",D31="-",D32="-"), "Urban",IF(D30="-",IF(AND(ISERROR(Estimates!F37),ISNUMBER(D32)),"Urban*^", "Urban*"), "Urban"))</f>
        <v>Urban</v>
      </c>
      <c r="E28" s="285" t="str">
        <f>IF(AND(E30="-",E31="-",E32="-"), "Rural",IF(E30="-",IF(AND(ISERROR(Estimates!F54),ISNUMBER(E32)),"Rural*^", "Rural*"), "Rural"))</f>
        <v>Rural</v>
      </c>
      <c r="F28" s="285" t="str">
        <f>IF(AND(F30="-",F31="-",F32="-"), "Pre-primary",IF(F30="-",IF(AND(ISERROR(Estimates!F71),ISNUMBER(F32)),"Pre-primary*^", "Pre-primary*"), "Pre-primary"))</f>
        <v>Pre-primary</v>
      </c>
      <c r="G28" s="285" t="str">
        <f>IF(AND(G30="-",G31="-",G32="-"), "Primary",IF(G30="-",IF(AND(ISERROR(Estimates!F88),ISNUMBER(G32)),"Primary*^", "Primary*"), "Primary"))</f>
        <v>Primary</v>
      </c>
      <c r="H28" s="285" t="str">
        <f>IF(AND(H30="-",H31="-",H32="-"), "Secondary",IF(H30="-",IF(AND(ISERROR(Estimates!F105),ISNUMBER(H32)),"Secondary*^", "Secondary*"), "Secondary"))</f>
        <v>Secondary</v>
      </c>
      <c r="I28" s="574"/>
      <c r="J28" s="285" t="str">
        <f>IF(AND(J30="-",J31="-",J32="-"), "National",IF(J30="-",IF(AND(ISERROR(Estimates!K20),ISNUMBER(J32)),"National*^", "National*"), "National"))</f>
        <v>National</v>
      </c>
      <c r="K28" s="285" t="str">
        <f>IF(AND(K30="-",K31="-",K32="-"), "Urban",IF(K30="-",IF(AND(ISERROR(Estimates!K37),ISNUMBER(K32)),"Urban*^", "Urban*"), "Urban"))</f>
        <v>Urban</v>
      </c>
      <c r="L28" s="285" t="str">
        <f>IF(AND(L30="-",L31="-",L32="-"), "Rural",IF(L30="-",IF(AND(ISERROR(Estimates!K54),ISNUMBER(L32)),"Rural*^", "Rural*"), "Rural"))</f>
        <v>Rural</v>
      </c>
      <c r="M28" s="285" t="str">
        <f>IF(AND(M30="-",M31="-",M32="-"), "Pre-primary",IF(M30="-",IF(AND(ISERROR(Estimates!K71),ISNUMBER(M32)),"Pre-primary*^", "Pre-primary*"), "Pre-primary"))</f>
        <v>Pre-primary</v>
      </c>
      <c r="N28" s="285" t="str">
        <f>IF(AND(N30="-",N31="-",N32="-"), "Primary",IF(N30="-",IF(AND(ISERROR(Estimates!K88),ISNUMBER(N32)),"Primary*^", "Primary*"), "Primary"))</f>
        <v>Primary</v>
      </c>
      <c r="O28" s="285" t="str">
        <f>IF(AND(O30="-",O31="-",O32="-"), "Secondary",IF(O30="-",IF(AND(ISERROR(Estimates!K105),ISNUMBER(O32)),"Secondary*^", "Secondary*"), "Secondary"))</f>
        <v>Secondary</v>
      </c>
      <c r="P28" s="576"/>
      <c r="Q28" s="285" t="str">
        <f>IF(AND(Q30="-",Q31="-",Q32="-"), "National",IF(Q30="-",IF(AND(ISERROR(Estimates!P20),ISNUMBER(Q32)),"National*^", "National*"), "National"))</f>
        <v>National</v>
      </c>
      <c r="R28" s="285" t="str">
        <f>IF(AND(R30="-",R31="-",R32="-"), "Urban",IF(R30="-",IF(AND(ISERROR(Estimates!P37),ISNUMBER(R32)),"Urban*^", "Urban*"), "Urban"))</f>
        <v>Urban</v>
      </c>
      <c r="S28" s="285" t="str">
        <f>IF(AND(S30="-",S31="-",S32="-"), "Rural",IF(S30="-",IF(AND(ISERROR(Estimates!P54),ISNUMBER(S32)),"Rural*^", "Rural*"), "Rural"))</f>
        <v>Rural</v>
      </c>
      <c r="T28" s="285" t="str">
        <f>IF(AND(T30="-",T31="-",T32="-"), "Pre-primary",IF(T30="-",IF(AND(ISERROR(Estimates!P71),ISNUMBER(T32)),"Pre-primary*^", "Pre-primary*"), "Pre-primary"))</f>
        <v>Pre-primary</v>
      </c>
      <c r="U28" s="285" t="str">
        <f>IF(AND(U30="-",U31="-",U32="-"), "Primary",IF(U30="-",IF(AND(ISERROR(Estimates!P88),ISNUMBER(U32)),"Primary*^", "Primary*"), "Primary"))</f>
        <v>Primary</v>
      </c>
      <c r="V28" s="286"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71"/>
      <c r="C29" s="287">
        <f>IF(ISNUMBER(Regressions!B4), Regressions!B4, "-")</f>
        <v>2016</v>
      </c>
      <c r="D29" s="285">
        <f>C29</f>
        <v>2016</v>
      </c>
      <c r="E29" s="285">
        <f>D29</f>
        <v>2016</v>
      </c>
      <c r="F29" s="285">
        <f>E29</f>
        <v>2016</v>
      </c>
      <c r="G29" s="285">
        <f>F29</f>
        <v>2016</v>
      </c>
      <c r="H29" s="285">
        <f>G29</f>
        <v>2016</v>
      </c>
      <c r="I29" s="574"/>
      <c r="J29" s="287">
        <f>IF(ISNUMBER(Regressions!K4), Regressions!K4, "-")</f>
        <v>2016</v>
      </c>
      <c r="K29" s="285">
        <f>J29</f>
        <v>2016</v>
      </c>
      <c r="L29" s="285">
        <f>J29</f>
        <v>2016</v>
      </c>
      <c r="M29" s="285">
        <f>K29</f>
        <v>2016</v>
      </c>
      <c r="N29" s="285">
        <f>L29</f>
        <v>2016</v>
      </c>
      <c r="O29" s="285">
        <f>M29</f>
        <v>2016</v>
      </c>
      <c r="P29" s="576"/>
      <c r="Q29" s="287">
        <f>IF(ISNUMBER(Regressions!T4), Regressions!T4, "-")</f>
        <v>2016</v>
      </c>
      <c r="R29" s="287">
        <f>Q29</f>
        <v>2016</v>
      </c>
      <c r="S29" s="287">
        <f>R29</f>
        <v>2016</v>
      </c>
      <c r="T29" s="287">
        <f>S29</f>
        <v>2016</v>
      </c>
      <c r="U29" s="287">
        <f>T29</f>
        <v>2016</v>
      </c>
      <c r="V29" s="288">
        <f>U29</f>
        <v>2016</v>
      </c>
      <c r="AM29" s="40"/>
      <c r="AN29" s="40"/>
      <c r="AO29" s="40"/>
      <c r="AP29" s="40"/>
      <c r="AQ29" s="40"/>
      <c r="AR29" s="40"/>
      <c r="AS29" s="40"/>
      <c r="AT29" s="40"/>
      <c r="AU29" s="40"/>
    </row>
    <row r="30" x14ac:dyDescent="0.2">
      <c r="B30" s="303" t="s">
        <v>175</v>
      </c>
      <c r="C30" s="304">
        <f>IF(ISNUMBER(Regressions!C4), Regressions!C4, "-")</f>
        <v>68.961850670000004</v>
      </c>
      <c r="D30" s="305">
        <f>IF(ISNUMBER(Regressions!D4), Regressions!D4, "-")</f>
        <v>71.900307949999998</v>
      </c>
      <c r="E30" s="305">
        <f>IF(ISNUMBER(Regressions!E4), Regressions!E4, "-")</f>
        <v>68.685423159999999</v>
      </c>
      <c r="F30" s="305" t="str">
        <f>IF(ISNUMBER(Regressions!F4), Regressions!F4, "-")</f>
        <v>-</v>
      </c>
      <c r="G30" s="305">
        <f>IF(ISNUMBER(Regressions!G4), Regressions!G4, "-")</f>
        <v>68.141995030000004</v>
      </c>
      <c r="H30" s="305">
        <f>IF(ISNUMBER(Regressions!H4), Regressions!H4, "-")</f>
        <v>75.124015170000007</v>
      </c>
      <c r="I30" s="308" t="s">
        <v>175</v>
      </c>
      <c r="J30" s="309">
        <f>IF(ISNUMBER(Regressions!L4), Regressions!L4, "-")</f>
        <v>72.592344060000002</v>
      </c>
      <c r="K30" s="310">
        <f>IF(ISNUMBER(Regressions!M4), Regressions!M4, "-")</f>
        <v>76.885878919999996</v>
      </c>
      <c r="L30" s="310">
        <f>IF(ISNUMBER(Regressions!N4), Regressions!N4, "-")</f>
        <v>71.622400549999995</v>
      </c>
      <c r="M30" s="310" t="str">
        <f>IF(ISNUMBER(Regressions!O4), Regressions!O4, "-")</f>
        <v>-</v>
      </c>
      <c r="N30" s="310">
        <f>IF(ISNUMBER(Regressions!P4), Regressions!P4, "-")</f>
        <v>71.848294760000002</v>
      </c>
      <c r="O30" s="310">
        <f>IF(ISNUMBER(Regressions!Q4), Regressions!Q4, "-")</f>
        <v>78.859252380000001</v>
      </c>
      <c r="P30" s="313" t="s">
        <v>175</v>
      </c>
      <c r="Q30" s="314">
        <f>IF(ISNUMBER(Regressions!U4), Regressions!U4, "-")</f>
        <v>54.411521999999998</v>
      </c>
      <c r="R30" s="315">
        <f>IF(ISNUMBER(Regressions!V4), Regressions!V4, "-")</f>
        <v>57.198999000000001</v>
      </c>
      <c r="S30" s="315">
        <f>IF(ISNUMBER(Regressions!W4), Regressions!W4, "-")</f>
        <v>54.147961000000002</v>
      </c>
      <c r="T30" s="315" t="str">
        <f>IF(ISNUMBER(Regressions!X4), Regressions!X4, "-")</f>
        <v>-</v>
      </c>
      <c r="U30" s="315">
        <f>IF(ISNUMBER(Regressions!Y4), Regressions!Y4, "-")</f>
        <v>54.612907999999997</v>
      </c>
      <c r="V30" s="316">
        <f>IF(ISNUMBER(Regressions!Z4), Regressions!Z4, "-")</f>
        <v>52.815555000000003</v>
      </c>
      <c r="AM30" s="40"/>
      <c r="AN30" s="40"/>
      <c r="AO30" s="40"/>
      <c r="AP30" s="40"/>
      <c r="AQ30" s="40"/>
      <c r="AR30" s="40"/>
      <c r="AS30" s="40"/>
      <c r="AT30" s="40"/>
      <c r="AU30" s="40"/>
    </row>
    <row r="31" x14ac:dyDescent="0.2">
      <c r="B31" s="301" t="s">
        <v>176</v>
      </c>
      <c r="C31" s="289">
        <f>IF(ISNUMBER(Regressions!C5),Regressions!C5,"-")</f>
        <v>22.3077097</v>
      </c>
      <c r="D31" s="289">
        <f>IF(ISNUMBER(Regressions!D5),Regressions!D5,"-")</f>
        <v>19.812984549999999</v>
      </c>
      <c r="E31" s="289">
        <f>IF(ISNUMBER(Regressions!E5),Regressions!E5,"-")</f>
        <v>20.957209469999999</v>
      </c>
      <c r="F31" s="289" t="str">
        <f>IF(ISNUMBER(Regressions!F5),Regressions!F5,"-")</f>
        <v>-</v>
      </c>
      <c r="G31" s="289">
        <f>IF(ISNUMBER(Regressions!G5),Regressions!G5,"-")</f>
        <v>21.846422650000001</v>
      </c>
      <c r="H31" s="289">
        <f>IF(ISNUMBER(Regressions!H5),Regressions!H5,"-")</f>
        <v>20.33829914</v>
      </c>
      <c r="I31" s="306" t="s">
        <v>176</v>
      </c>
      <c r="J31" s="289">
        <f>IF(ISNUMBER(Regressions!L5),Regressions!L5,"-")</f>
        <v>3.4746602270000002</v>
      </c>
      <c r="K31" s="289">
        <f>IF(ISNUMBER(Regressions!M5),Regressions!M5,"-")</f>
        <v>6.8084582210000004</v>
      </c>
      <c r="L31" s="289">
        <f>IF(ISNUMBER(Regressions!N5),Regressions!N5,"-")</f>
        <v>0.28497302130000002</v>
      </c>
      <c r="M31" s="289" t="str">
        <f>IF(ISNUMBER(Regressions!O5),Regressions!O5,"-")</f>
        <v>-</v>
      </c>
      <c r="N31" s="289">
        <f>IF(ISNUMBER(Regressions!P5),Regressions!P5,"-")</f>
        <v>4.2187095269999997</v>
      </c>
      <c r="O31" s="289">
        <f>IF(ISNUMBER(Regressions!Q5),Regressions!Q5,"-")</f>
        <v>7.0397620999999994E-2</v>
      </c>
      <c r="P31" s="311" t="s">
        <v>176</v>
      </c>
      <c r="Q31" s="289">
        <f>IF(ISNUMBER(Regressions!U5),Regressions!U5,"-")</f>
        <v>5.0044239570000002</v>
      </c>
      <c r="R31" s="289">
        <f>IF(ISNUMBER(Regressions!V5),Regressions!V5,"-")</f>
        <v>21.450858</v>
      </c>
      <c r="S31" s="289">
        <f>IF(ISNUMBER(Regressions!W5),Regressions!W5,"-")</f>
        <v>17.584081000000001</v>
      </c>
      <c r="T31" s="289" t="str">
        <f>IF(ISNUMBER(Regressions!X5),Regressions!X5,"-")</f>
        <v>-</v>
      </c>
      <c r="U31" s="289">
        <f>IF(ISNUMBER(Regressions!Y5),Regressions!Y5,"-")</f>
        <v>3.4370919999999998</v>
      </c>
      <c r="V31" s="290">
        <f>IF(ISNUMBER(Regressions!Z5),Regressions!Z5,"-")</f>
        <v>15.032444999999999</v>
      </c>
      <c r="AM31" s="40"/>
      <c r="AN31" s="40"/>
      <c r="AO31" s="40"/>
      <c r="AP31" s="40"/>
      <c r="AQ31" s="40"/>
      <c r="AR31" s="40"/>
      <c r="AS31" s="40"/>
      <c r="AT31" s="40"/>
      <c r="AU31" s="40"/>
    </row>
    <row r="32" ht="15.75" thickBot="true" x14ac:dyDescent="0.25">
      <c r="B32" s="302" t="s">
        <v>174</v>
      </c>
      <c r="C32" s="291">
        <f>IF(ISNUMBER(Regressions!C6), Regressions!C6, "-")</f>
        <v>8.7304396339999997</v>
      </c>
      <c r="D32" s="291">
        <f>IF(ISNUMBER(Regressions!D6), Regressions!D6, "-")</f>
        <v>8.2867075000000003</v>
      </c>
      <c r="E32" s="291">
        <f>IF(ISNUMBER(Regressions!E6), Regressions!E6, "-")</f>
        <v>10.35736737</v>
      </c>
      <c r="F32" s="291" t="str">
        <f>IF(ISNUMBER(Regressions!F6), Regressions!F6, "-")</f>
        <v>-</v>
      </c>
      <c r="G32" s="291">
        <f>IF(ISNUMBER(Regressions!G6), Regressions!G6, "-")</f>
        <v>10.01158232</v>
      </c>
      <c r="H32" s="291">
        <f>IF(ISNUMBER(Regressions!H6), Regressions!H6, "-")</f>
        <v>4.5376856879999998</v>
      </c>
      <c r="I32" s="307" t="s">
        <v>174</v>
      </c>
      <c r="J32" s="291">
        <f>IF(ISNUMBER(Regressions!L6), Regressions!L6, "-")</f>
        <v>23.93299571</v>
      </c>
      <c r="K32" s="291">
        <f>IF(ISNUMBER(Regressions!M6), Regressions!M6, "-")</f>
        <v>16.305662860000002</v>
      </c>
      <c r="L32" s="291">
        <f>IF(ISNUMBER(Regressions!N6), Regressions!N6, "-")</f>
        <v>28.092626429999999</v>
      </c>
      <c r="M32" s="291" t="str">
        <f>IF(ISNUMBER(Regressions!O6), Regressions!O6, "-")</f>
        <v>-</v>
      </c>
      <c r="N32" s="291">
        <f>IF(ISNUMBER(Regressions!P6), Regressions!P6, "-")</f>
        <v>23.93299571</v>
      </c>
      <c r="O32" s="291">
        <f>IF(ISNUMBER(Regressions!Q6), Regressions!Q6, "-")</f>
        <v>21.070350000000001</v>
      </c>
      <c r="P32" s="312" t="s">
        <v>174</v>
      </c>
      <c r="Q32" s="291">
        <f>IF(ISNUMBER(Regressions!U6), Regressions!U6, "-")</f>
        <v>40.584054039999998</v>
      </c>
      <c r="R32" s="291">
        <f>IF(ISNUMBER(Regressions!V6), Regressions!V6, "-")</f>
        <v>21.350142999999999</v>
      </c>
      <c r="S32" s="291">
        <f>IF(ISNUMBER(Regressions!W6), Regressions!W6, "-")</f>
        <v>28.267958</v>
      </c>
      <c r="T32" s="291" t="str">
        <f>IF(ISNUMBER(Regressions!X6), Regressions!X6, "-")</f>
        <v>-</v>
      </c>
      <c r="U32" s="291">
        <f>IF(ISNUMBER(Regressions!Y6), Regressions!Y6, "-")</f>
        <v>41.95</v>
      </c>
      <c r="V32" s="292">
        <f>IF(ISNUMBER(Regressions!Z6), Regressions!Z6, "-")</f>
        <v>32.152000000000001</v>
      </c>
      <c r="AM32" s="40"/>
      <c r="AN32" s="40"/>
      <c r="AO32" s="40"/>
      <c r="AP32" s="40"/>
      <c r="AQ32" s="40"/>
      <c r="AR32" s="40"/>
      <c r="AS32" s="40"/>
      <c r="AT32" s="40"/>
      <c r="AU32" s="40"/>
    </row>
    <row r="33" x14ac:dyDescent="0.2">
      <c r="B33" s="126"/>
      <c r="I33" s="126"/>
      <c r="P33" s="126"/>
    </row>
    <row r="34" x14ac:dyDescent="0.2">
      <c r="B34" s="259" t="s">
        <v>290</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5"/>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row>
    <row r="5" s="48" customFormat="true" x14ac:dyDescent="0.2">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row>
    <row r="6" s="48" customFormat="true" x14ac:dyDescent="0.2">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row>
    <row r="7" s="48" customFormat="true" x14ac:dyDescent="0.2">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row>
    <row r="8" s="48" customFormat="true" x14ac:dyDescent="0.2">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row>
    <row r="9" s="48" customFormat="true" x14ac:dyDescent="0.2">
      <c r="A9" s="255"/>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row>
    <row r="10" s="48" customFormat="true" x14ac:dyDescent="0.2">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row>
    <row r="11" s="48" customFormat="true" x14ac:dyDescent="0.2">
      <c r="A11" s="255"/>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row>
    <row r="12" s="48" customFormat="true" x14ac:dyDescent="0.2">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row>
    <row r="13" s="48" customFormat="true" x14ac:dyDescent="0.2">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row>
    <row r="14" s="48" customFormat="true" x14ac:dyDescent="0.2">
      <c r="A14" s="255"/>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row>
    <row r="15" s="48" customFormat="true" x14ac:dyDescent="0.2">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48" customFormat="true" x14ac:dyDescent="0.2">
      <c r="A16" s="25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row>
    <row r="17" s="48" customFormat="true" x14ac:dyDescent="0.2">
      <c r="A17" s="255"/>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row>
    <row r="18" s="48" customFormat="true" x14ac:dyDescent="0.2">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48" customFormat="true" x14ac:dyDescent="0.2">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48" customFormat="true" x14ac:dyDescent="0.2">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48" customFormat="true" x14ac:dyDescent="0.2">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48" customFormat="true" x14ac:dyDescent="0.2">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48" customFormat="true" x14ac:dyDescent="0.2">
      <c r="A23" s="45" t="s">
        <v>290</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290</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290</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topLeftCell="A7" zoomScaleNormal="100" workbookViewId="0">
      <selection activeCell="C30" sqref="C30:C42"/>
    </sheetView>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4" t="s">
        <v>25</v>
      </c>
      <c r="E4" s="185" t="s">
        <v>19</v>
      </c>
      <c r="F4" s="176" t="s">
        <v>140</v>
      </c>
      <c r="G4" s="184" t="s">
        <v>25</v>
      </c>
      <c r="H4" s="182" t="s">
        <v>19</v>
      </c>
      <c r="I4" s="176" t="s">
        <v>140</v>
      </c>
      <c r="J4" s="184" t="s">
        <v>25</v>
      </c>
      <c r="K4" s="185" t="s">
        <v>19</v>
      </c>
      <c r="L4" s="176" t="s">
        <v>140</v>
      </c>
      <c r="M4" s="184" t="s">
        <v>25</v>
      </c>
      <c r="N4" s="182" t="s">
        <v>19</v>
      </c>
      <c r="O4" s="176" t="s">
        <v>140</v>
      </c>
      <c r="P4" s="184" t="s">
        <v>25</v>
      </c>
      <c r="Q4" s="185" t="s">
        <v>19</v>
      </c>
      <c r="R4" s="176" t="s">
        <v>140</v>
      </c>
      <c r="S4" s="184" t="s">
        <v>25</v>
      </c>
      <c r="T4" s="185" t="s">
        <v>19</v>
      </c>
      <c r="U4" s="176" t="s">
        <v>140</v>
      </c>
      <c r="V4" s="191" t="s">
        <v>25</v>
      </c>
      <c r="W4" s="189" t="s">
        <v>19</v>
      </c>
      <c r="X4" s="104" t="s">
        <v>21</v>
      </c>
      <c r="Y4" s="104" t="s">
        <v>30</v>
      </c>
      <c r="Z4" s="104" t="s">
        <v>141</v>
      </c>
      <c r="AA4" s="193" t="s">
        <v>25</v>
      </c>
      <c r="AB4" s="194" t="s">
        <v>19</v>
      </c>
      <c r="AC4" s="104" t="s">
        <v>21</v>
      </c>
      <c r="AD4" s="104" t="s">
        <v>30</v>
      </c>
      <c r="AE4" s="180" t="s">
        <v>141</v>
      </c>
      <c r="AF4" s="193" t="s">
        <v>25</v>
      </c>
      <c r="AG4" s="189" t="s">
        <v>19</v>
      </c>
      <c r="AH4" s="104" t="s">
        <v>21</v>
      </c>
      <c r="AI4" s="104" t="s">
        <v>30</v>
      </c>
      <c r="AJ4" s="104" t="s">
        <v>141</v>
      </c>
      <c r="AK4" s="193" t="s">
        <v>25</v>
      </c>
      <c r="AL4" s="194" t="s">
        <v>19</v>
      </c>
      <c r="AM4" s="104" t="s">
        <v>21</v>
      </c>
      <c r="AN4" s="104" t="s">
        <v>30</v>
      </c>
      <c r="AO4" s="180" t="s">
        <v>141</v>
      </c>
      <c r="AP4" s="193" t="s">
        <v>25</v>
      </c>
      <c r="AQ4" s="189" t="s">
        <v>19</v>
      </c>
      <c r="AR4" s="104" t="s">
        <v>21</v>
      </c>
      <c r="AS4" s="104" t="s">
        <v>30</v>
      </c>
      <c r="AT4" s="104" t="s">
        <v>141</v>
      </c>
      <c r="AU4" s="193" t="s">
        <v>25</v>
      </c>
      <c r="AV4" s="194" t="s">
        <v>19</v>
      </c>
      <c r="AW4" s="177" t="s">
        <v>21</v>
      </c>
      <c r="AX4" s="177" t="s">
        <v>30</v>
      </c>
      <c r="AY4" s="180" t="s">
        <v>141</v>
      </c>
      <c r="AZ4" s="197" t="s">
        <v>25</v>
      </c>
      <c r="BA4" s="118" t="s">
        <v>160</v>
      </c>
      <c r="BB4" s="117" t="s">
        <v>162</v>
      </c>
      <c r="BC4" s="200" t="s">
        <v>25</v>
      </c>
      <c r="BD4" s="201" t="s">
        <v>160</v>
      </c>
      <c r="BE4" s="125" t="s">
        <v>162</v>
      </c>
      <c r="BF4" s="200" t="s">
        <v>25</v>
      </c>
      <c r="BG4" s="201" t="s">
        <v>160</v>
      </c>
      <c r="BH4" s="125" t="s">
        <v>162</v>
      </c>
      <c r="BI4" s="202" t="s">
        <v>25</v>
      </c>
      <c r="BJ4" s="118" t="s">
        <v>160</v>
      </c>
      <c r="BK4" s="116" t="s">
        <v>162</v>
      </c>
      <c r="BL4" s="202" t="s">
        <v>25</v>
      </c>
      <c r="BM4" s="118" t="s">
        <v>160</v>
      </c>
      <c r="BN4" s="117" t="s">
        <v>162</v>
      </c>
      <c r="BO4" s="202" t="s">
        <v>25</v>
      </c>
      <c r="BP4" s="118" t="s">
        <v>160</v>
      </c>
      <c r="BQ4" s="117" t="s">
        <v>162</v>
      </c>
    </row>
    <row r="5" ht="50.25" x14ac:dyDescent="0.2">
      <c r="A5" s="58" t="s">
        <v>40</v>
      </c>
      <c r="B5" s="58" t="s">
        <v>41</v>
      </c>
      <c r="C5" s="58" t="s">
        <v>42</v>
      </c>
      <c r="D5" s="187" t="s">
        <v>154</v>
      </c>
      <c r="E5" s="188" t="s">
        <v>43</v>
      </c>
      <c r="F5" s="186" t="s">
        <v>66</v>
      </c>
      <c r="G5" s="187" t="s">
        <v>155</v>
      </c>
      <c r="H5" s="183" t="s">
        <v>44</v>
      </c>
      <c r="I5" s="102" t="s">
        <v>67</v>
      </c>
      <c r="J5" s="187" t="s">
        <v>156</v>
      </c>
      <c r="K5" s="183" t="s">
        <v>45</v>
      </c>
      <c r="L5" s="186" t="s">
        <v>68</v>
      </c>
      <c r="M5" s="187" t="s">
        <v>157</v>
      </c>
      <c r="N5" s="183" t="s">
        <v>96</v>
      </c>
      <c r="O5" s="102" t="s">
        <v>97</v>
      </c>
      <c r="P5" s="187" t="s">
        <v>158</v>
      </c>
      <c r="Q5" s="183" t="s">
        <v>98</v>
      </c>
      <c r="R5" s="102" t="s">
        <v>99</v>
      </c>
      <c r="S5" s="187" t="s">
        <v>159</v>
      </c>
      <c r="T5" s="183" t="s">
        <v>100</v>
      </c>
      <c r="U5" s="186" t="s">
        <v>101</v>
      </c>
      <c r="V5" s="192" t="s">
        <v>148</v>
      </c>
      <c r="W5" s="190" t="s">
        <v>46</v>
      </c>
      <c r="X5" s="105" t="s">
        <v>70</v>
      </c>
      <c r="Y5" s="105" t="s">
        <v>69</v>
      </c>
      <c r="Z5" s="105" t="s">
        <v>123</v>
      </c>
      <c r="AA5" s="195" t="s">
        <v>149</v>
      </c>
      <c r="AB5" s="190" t="s">
        <v>47</v>
      </c>
      <c r="AC5" s="105" t="s">
        <v>72</v>
      </c>
      <c r="AD5" s="105" t="s">
        <v>71</v>
      </c>
      <c r="AE5" s="196" t="s">
        <v>125</v>
      </c>
      <c r="AF5" s="195" t="s">
        <v>150</v>
      </c>
      <c r="AG5" s="190" t="s">
        <v>48</v>
      </c>
      <c r="AH5" s="105" t="s">
        <v>74</v>
      </c>
      <c r="AI5" s="105" t="s">
        <v>73</v>
      </c>
      <c r="AJ5" s="105" t="s">
        <v>126</v>
      </c>
      <c r="AK5" s="195" t="s">
        <v>151</v>
      </c>
      <c r="AL5" s="190" t="s">
        <v>75</v>
      </c>
      <c r="AM5" s="105" t="s">
        <v>77</v>
      </c>
      <c r="AN5" s="105" t="s">
        <v>76</v>
      </c>
      <c r="AO5" s="196" t="s">
        <v>127</v>
      </c>
      <c r="AP5" s="195" t="s">
        <v>152</v>
      </c>
      <c r="AQ5" s="190" t="s">
        <v>78</v>
      </c>
      <c r="AR5" s="105" t="s">
        <v>80</v>
      </c>
      <c r="AS5" s="105" t="s">
        <v>79</v>
      </c>
      <c r="AT5" s="105" t="s">
        <v>128</v>
      </c>
      <c r="AU5" s="195" t="s">
        <v>153</v>
      </c>
      <c r="AV5" s="190" t="s">
        <v>81</v>
      </c>
      <c r="AW5" s="105" t="s">
        <v>83</v>
      </c>
      <c r="AX5" s="105" t="s">
        <v>82</v>
      </c>
      <c r="AY5" s="196" t="s">
        <v>129</v>
      </c>
      <c r="AZ5" s="198" t="s">
        <v>84</v>
      </c>
      <c r="BA5" s="113" t="s">
        <v>133</v>
      </c>
      <c r="BB5" s="114" t="s">
        <v>85</v>
      </c>
      <c r="BC5" s="199" t="s">
        <v>95</v>
      </c>
      <c r="BD5" s="113" t="s">
        <v>134</v>
      </c>
      <c r="BE5" s="115" t="s">
        <v>94</v>
      </c>
      <c r="BF5" s="199" t="s">
        <v>93</v>
      </c>
      <c r="BG5" s="113" t="s">
        <v>135</v>
      </c>
      <c r="BH5" s="114" t="s">
        <v>92</v>
      </c>
      <c r="BI5" s="199" t="s">
        <v>91</v>
      </c>
      <c r="BJ5" s="113" t="s">
        <v>136</v>
      </c>
      <c r="BK5" s="115" t="s">
        <v>90</v>
      </c>
      <c r="BL5" s="199" t="s">
        <v>89</v>
      </c>
      <c r="BM5" s="113" t="s">
        <v>137</v>
      </c>
      <c r="BN5" s="114" t="s">
        <v>88</v>
      </c>
      <c r="BO5" s="199" t="s">
        <v>87</v>
      </c>
      <c r="BP5" s="113" t="s">
        <v>138</v>
      </c>
      <c r="BQ5" s="115" t="s">
        <v>86</v>
      </c>
    </row>
    <row r="6" x14ac:dyDescent="0.2">
      <c r="A6" s="59" t="str">
        <f>IF('Water Data'!B1="",NA(),'Water Data'!B1)</f>
        <v>EMIS03</v>
      </c>
      <c r="B6" s="59" t="str">
        <f>+IF('Water Data'!A3="",NA(),'Water Data'!A3)</f>
        <v>EMIS</v>
      </c>
      <c r="C6" s="59">
        <f>+IF('Water Data'!C3="",NA(),'Water Data'!C3)</f>
        <v>2003</v>
      </c>
      <c r="D6" s="60">
        <f>+IF(AND(ISNUMBER('Water Data'!C5),'Data Summary'!BS6="Yes"),100-'Water Data'!C5,NA())</f>
        <v>73.290000000000006</v>
      </c>
      <c r="E6" s="60">
        <f>+IF(AND(ISNUMBER('Water Data'!C7),'Data Summary'!BT6="Yes"),'Water Data'!C7,NA())</f>
        <v>67.510000000000005</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f>+IF(AND(ISNUMBER('Sanitation Data'!C5),'Data Summary'!CK6="Yes"),100-'Sanitation Data'!C5,NA())</f>
        <v>34.340000000000003</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f>+IF(AND(ISNUMBER('Sanitation Data'!G5),'Data Summary'!DE6="Yes"),100-'Sanitation Data'!G5,NA())</f>
        <v>34.340000000000003</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EMIS04</v>
      </c>
      <c r="B7" s="59" t="str">
        <f ca="true">+IF(OFFSET('Water Data'!$A$3,0,10*ROW('Water Data'!A1))="",NA(),OFFSET('Water Data'!$A$3,0,10*ROW('Water Data'!A1)))</f>
        <v>EMIS</v>
      </c>
      <c r="C7" s="59">
        <f ca="true">+IF(OFFSET('Water Data'!$C$3,0,10*ROW('Water Data'!C1))="",NA(),OFFSET('Water Data'!$C$3,0,10*ROW('Water Data'!C1)))</f>
        <v>2004</v>
      </c>
      <c r="D7" s="60">
        <f ca="true">+IF(AND(ISNUMBER(OFFSET('Water Data'!$C$5,0,10*ROW('Water Data'!C1))),'Data Summary'!BS7="Yes"),100-OFFSET('Water Data'!$C$5,0,10*ROW('Water Data'!C1)),NA())</f>
        <v>77.89</v>
      </c>
      <c r="E7" s="60">
        <f ca="true">+IF(AND(ISNUMBER(OFFSET('Water Data'!$C$7,0,10*ROW('Water Data'!C1))),'Data Summary'!BT7="Yes"),OFFSET('Water Data'!$C$7,0,10*ROW('Water Data'!C1)),NA())</f>
        <v>71.754999999999995</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f ca="true">+IF(AND(ISNUMBER(OFFSET('Sanitation Data'!$C$5,0,10*ROW('Sanitation Data'!C1))),'Data Summary'!CK7="Yes"),100-OFFSET('Sanitation Data'!$C$5,0,10*ROW('Sanitation Data'!C1)),NA())</f>
        <v>41.81</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f ca="true">+IF(AND(ISNUMBER(OFFSET('Sanitation Data'!$G$5,0,10*ROW('Sanitation Data'!G1))),'Data Summary'!DE7="Yes"),100-OFFSET('Sanitation Data'!$G$5,0,10*ROW('Sanitation Data'!G1)),NA())</f>
        <v>41.81</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HDS05</v>
      </c>
      <c r="B8" s="59" t="str">
        <f ca="true">+IF(OFFSET('Water Data'!$A$3,0,10*ROW('Water Data'!A2))="",NA(),OFFSET('Water Data'!$A$3,0,10*ROW('Water Data'!A2)))</f>
        <v>Survey</v>
      </c>
      <c r="C8" s="59">
        <f ca="true">+IF(OFFSET('Water Data'!$C$3,0,10*ROW('Water Data'!C2))="",NA(),OFFSET('Water Data'!$C$3,0,10*ROW('Water Data'!C2)))</f>
        <v>2005</v>
      </c>
      <c r="D8" s="60">
        <f ca="true">+IF(AND(ISNUMBER(OFFSET('Water Data'!$C$5,0,10*ROW('Water Data'!C2))),'Data Summary'!BS8="Yes"),100-OFFSET('Water Data'!$C$5,0,10*ROW('Water Data'!C2)),NA())</f>
        <v>96.68947</v>
      </c>
      <c r="E8" s="60">
        <f ca="true">+IF(AND(ISNUMBER(OFFSET('Water Data'!$C$7,0,10*ROW('Water Data'!C2))),'Data Summary'!BT8="Yes"),OFFSET('Water Data'!$C$7,0,10*ROW('Water Data'!C2)),NA())</f>
        <v>90.118265000000008</v>
      </c>
      <c r="F8" s="60" t="e">
        <f ca="true">+IF(AND(ISNUMBER(OFFSET('Water Data'!$C$10,0,10*ROW('Water Data'!C2))),'Data Summary'!BU8="Yes"),OFFSET('Water Data'!$C$10,0,10*ROW('Water Data'!C2)),NA())</f>
        <v>#N/A</v>
      </c>
      <c r="G8" s="60">
        <f ca="true">+IF(AND(ISNUMBER(OFFSET('Water Data'!$D$5,0,10*ROW('Water Data'!D2))),'Data Summary'!BV8="Yes"),100-OFFSET('Water Data'!$D$5,0,10*ROW('Water Data'!D2)),NA())</f>
        <v>96.48057</v>
      </c>
      <c r="H8" s="60">
        <f ca="true">+IF(AND(ISNUMBER(OFFSET('Water Data'!$D$7,0,10*ROW('Water Data'!D2))),'Data Summary'!BW8="Yes"),OFFSET('Water Data'!$D$7,0,10*ROW('Water Data'!D2)),NA())</f>
        <v>93.987795000000006</v>
      </c>
      <c r="I8" s="60" t="e">
        <f ca="true">+IF(AND(ISNUMBER(OFFSET('Water Data'!$D$10,0,10*ROW('Water Data'!D2))),'Data Summary'!BX8="Yes"),OFFSET('Water Data'!$D$10,0,10*ROW('Water Data'!D2)),NA())</f>
        <v>#N/A</v>
      </c>
      <c r="J8" s="60">
        <f ca="true">+IF(AND(ISNUMBER(OFFSET('Water Data'!$E$5,0,10*ROW('Water Data'!E2))),'Data Summary'!BY8="Yes"),100-OFFSET('Water Data'!$E$5,0,10*ROW('Water Data'!E2)),NA())</f>
        <v>97.427130000000005</v>
      </c>
      <c r="K8" s="60">
        <f ca="true">+IF(AND(ISNUMBER(OFFSET('Water Data'!$E$7,0,10*ROW('Water Data'!E2))),'Data Summary'!BZ8="Yes"),OFFSET('Water Data'!$E$7,0,10*ROW('Water Data'!E2)),NA())</f>
        <v>89.022419999999997</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f ca="true">+IF(AND(ISNUMBER(OFFSET('Water Data'!$G$5,0,10*ROW('Water Data'!G2))),'Data Summary'!CE8="Yes"),100-OFFSET('Water Data'!$G$5,0,10*ROW('Water Data'!G2)),NA())</f>
        <v>96.689930000000004</v>
      </c>
      <c r="Q8" s="60">
        <f ca="true">+IF(AND(ISNUMBER(OFFSET('Water Data'!$G$7,0,10*ROW('Water Data'!G2))),'Data Summary'!CF8="Yes"),OFFSET('Water Data'!$G$7,0,10*ROW('Water Data'!G2)),NA())</f>
        <v>90.118265000000008</v>
      </c>
      <c r="R8" s="60" t="e">
        <f ca="true">+IF(AND(ISNUMBER(OFFSET('Water Data'!$G$10,0,10*ROW('Water Data'!G2))),'Data Summary'!CG8="Yes"),OFFSET('Water Data'!$G$10,0,10*ROW('Water Data'!G2)),NA())</f>
        <v>#N/A</v>
      </c>
      <c r="S8" s="60">
        <f ca="true">+IF(AND(ISNUMBER(OFFSET('Water Data'!$H$5,0,10*ROW('Water Data'!H2))),'Data Summary'!CH8="Yes"),100-OFFSET('Water Data'!$H$5,0,10*ROW('Water Data'!H2)),NA())</f>
        <v>95.353089999999995</v>
      </c>
      <c r="T8" s="60">
        <f ca="true">+IF(AND(ISNUMBER(OFFSET('Water Data'!$H$7,0,10*ROW('Water Data'!H2))),'Data Summary'!CI8="Yes"),OFFSET('Water Data'!$H$7,0,10*ROW('Water Data'!H2)),NA())</f>
        <v>87.748530000000002</v>
      </c>
      <c r="U8" s="60" t="e">
        <f ca="true">+IF(AND(ISNUMBER(OFFSET('Water Data'!$H$10,0,10*ROW('Water Data'!H2))),'Data Summary'!CJ8="Yes"),OFFSET('Water Data'!$H$10,0,10*ROW('Water Data'!H2)),NA())</f>
        <v>#N/A</v>
      </c>
      <c r="V8" s="106">
        <f ca="true">+IF(AND(ISNUMBER(OFFSET('Sanitation Data'!$C$5,0,10*ROW('Sanitation Data'!C2))),'Data Summary'!CK8="Yes"),100-OFFSET('Sanitation Data'!$C$5,0,10*ROW('Sanitation Data'!C2)),NA())</f>
        <v>63.32629</v>
      </c>
      <c r="W8" s="106">
        <f ca="true">+IF(AND(ISNUMBER(OFFSET('Sanitation Data'!$C$7,0,10*ROW('Sanitation Data'!C2))),'Data Summary'!CL8="Yes"),OFFSET('Sanitation Data'!$C$7,0,10*ROW('Sanitation Data'!C2)),NA())</f>
        <v>52.702985000000005</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f ca="true">+IF(AND(ISNUMBER(OFFSET('Sanitation Data'!$D$5,0,10*ROW('Sanitation Data'!D2))),'Data Summary'!CP8="Yes"),100-OFFSET('Sanitation Data'!$D$5,0,10*ROW('Sanitation Data'!D2)),NA())</f>
        <v>77.674639999999997</v>
      </c>
      <c r="AB8" s="106">
        <f ca="true">+IF(AND(ISNUMBER(OFFSET('Sanitation Data'!$D$7,0,10*ROW('Sanitation Data'!D2))),'Data Summary'!CQ8="Yes"),OFFSET('Sanitation Data'!$D$7,0,10*ROW('Sanitation Data'!D2)),NA())</f>
        <v>68.94632</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f ca="true">+IF(AND(ISNUMBER(OFFSET('Sanitation Data'!$E$5,0,10*ROW('Sanitation Data'!E2))),'Data Summary'!CU8="Yes"),100-OFFSET('Sanitation Data'!$E$5,0,10*ROW('Sanitation Data'!E2)),NA())</f>
        <v>59.262900000000002</v>
      </c>
      <c r="AG8" s="106">
        <f ca="true">+IF(AND(ISNUMBER(OFFSET('Sanitation Data'!$E$7,0,10*ROW('Sanitation Data'!E2))),'Data Summary'!CV8="Yes"),OFFSET('Sanitation Data'!$E$7,0,10*ROW('Sanitation Data'!E2)),NA())</f>
        <v>48.102942500000005</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f ca="true">+IF(AND(ISNUMBER(OFFSET('Sanitation Data'!$G$5,0,10*ROW('Sanitation Data'!G2))),'Data Summary'!DE8="Yes"),100-OFFSET('Sanitation Data'!$G$5,0,10*ROW('Sanitation Data'!G2)),NA())</f>
        <v>63.32629</v>
      </c>
      <c r="AQ8" s="106">
        <f ca="true">+IF(AND(ISNUMBER(OFFSET('Sanitation Data'!$G$7,0,10*ROW('Sanitation Data'!G2))),'Data Summary'!DF8="Yes"),OFFSET('Sanitation Data'!$G$7,0,10*ROW('Sanitation Data'!G2)),NA())</f>
        <v>52.702985000000005</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f ca="true">+IF(AND(ISNUMBER(OFFSET('Sanitation Data'!$H$5,0,10*ROW('Sanitation Data'!H2))),'Data Summary'!DJ8="Yes"),100-OFFSET('Sanitation Data'!$H$5,0,10*ROW('Sanitation Data'!H2)),NA())</f>
        <v>70.073480000000004</v>
      </c>
      <c r="AV8" s="106">
        <f ca="true">+IF(AND(ISNUMBER(OFFSET('Sanitation Data'!$H$7,0,10*ROW('Sanitation Data'!H2))),'Data Summary'!DK8="Yes"),OFFSET('Sanitation Data'!$H$7,0,10*ROW('Sanitation Data'!H2)),NA())</f>
        <v>57.691224999999996</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EMIS05</v>
      </c>
      <c r="B9" s="59" t="str">
        <f ca="true">+IF(OFFSET('Water Data'!$A$3,0,10*ROW('Water Data'!A3))="",NA(),OFFSET('Water Data'!$A$3,0,10*ROW('Water Data'!A3)))</f>
        <v>EMIS</v>
      </c>
      <c r="C9" s="59">
        <f ca="true">+IF(OFFSET('Water Data'!$C$3,0,10*ROW('Water Data'!C3))="",NA(),OFFSET('Water Data'!$C$3,0,10*ROW('Water Data'!C3)))</f>
        <v>2005</v>
      </c>
      <c r="D9" s="60">
        <f ca="true">+IF(AND(ISNUMBER(OFFSET('Water Data'!$C$5,0,10*ROW('Water Data'!C3))),'Data Summary'!BS9="Yes"),100-OFFSET('Water Data'!$C$5,0,10*ROW('Water Data'!C3)),NA())</f>
        <v>80.61</v>
      </c>
      <c r="E9" s="60">
        <f ca="true">+IF(AND(ISNUMBER(OFFSET('Water Data'!$C$7,0,10*ROW('Water Data'!C3))),'Data Summary'!BT9="Yes"),OFFSET('Water Data'!$C$7,0,10*ROW('Water Data'!C3)),NA())</f>
        <v>74.52</v>
      </c>
      <c r="F9" s="60" t="e">
        <f ca="true">+IF(AND(ISNUMBER(OFFSET('Water Data'!$C$10,0,10*ROW('Water Data'!C3))),'Data Summary'!BU9="Yes"),OFFSET('Water Data'!$C$10,0,10*ROW('Water Data'!C3)),NA())</f>
        <v>#N/A</v>
      </c>
      <c r="G9" s="60">
        <f ca="true">+IF(AND(ISNUMBER(OFFSET('Water Data'!$D$5,0,10*ROW('Water Data'!D3))),'Data Summary'!BV9="Yes"),100-OFFSET('Water Data'!$D$5,0,10*ROW('Water Data'!D3)),NA())</f>
        <v>87.05</v>
      </c>
      <c r="H9" s="60">
        <f ca="true">+IF(AND(ISNUMBER(OFFSET('Water Data'!$D$7,0,10*ROW('Water Data'!D3))),'Data Summary'!BW9="Yes"),OFFSET('Water Data'!$D$7,0,10*ROW('Water Data'!D3)),NA())</f>
        <v>80.835000000000008</v>
      </c>
      <c r="I9" s="60" t="e">
        <f ca="true">+IF(AND(ISNUMBER(OFFSET('Water Data'!$D$10,0,10*ROW('Water Data'!D3))),'Data Summary'!BX9="Yes"),OFFSET('Water Data'!$D$10,0,10*ROW('Water Data'!D3)),NA())</f>
        <v>#N/A</v>
      </c>
      <c r="J9" s="60">
        <f ca="true">+IF(AND(ISNUMBER(OFFSET('Water Data'!$E$5,0,10*ROW('Water Data'!E3))),'Data Summary'!BY9="Yes"),100-OFFSET('Water Data'!$E$5,0,10*ROW('Water Data'!E3)),NA())</f>
        <v>80.56</v>
      </c>
      <c r="K9" s="60">
        <f ca="true">+IF(AND(ISNUMBER(OFFSET('Water Data'!$E$7,0,10*ROW('Water Data'!E3))),'Data Summary'!BZ9="Yes"),OFFSET('Water Data'!$E$7,0,10*ROW('Water Data'!E3)),NA())</f>
        <v>74.37</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f ca="true">+IF(AND(ISNUMBER(OFFSET('Water Data'!$G$5,0,10*ROW('Water Data'!G3))),'Data Summary'!CE9="Yes"),100-OFFSET('Water Data'!$G$5,0,10*ROW('Water Data'!G3)),NA())</f>
        <v>78.81</v>
      </c>
      <c r="Q9" s="60">
        <f ca="true">+IF(AND(ISNUMBER(OFFSET('Water Data'!$G$7,0,10*ROW('Water Data'!G3))),'Data Summary'!CF9="Yes"),OFFSET('Water Data'!$G$7,0,10*ROW('Water Data'!G3)),NA())</f>
        <v>72.94</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f ca="true">+IF(AND(ISNUMBER(OFFSET('Sanitation Data'!$C$5,0,10*ROW('Sanitation Data'!C3))),'Data Summary'!CK9="Yes"),100-OFFSET('Sanitation Data'!$C$5,0,10*ROW('Sanitation Data'!C3)),NA())</f>
        <v>46.82</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f ca="true">+IF(AND(ISNUMBER(OFFSET('Sanitation Data'!$D$5,0,10*ROW('Sanitation Data'!D3))),'Data Summary'!CP9="Yes"),100-OFFSET('Sanitation Data'!$D$5,0,10*ROW('Sanitation Data'!D3)),NA())</f>
        <v>64.44</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f ca="true">+IF(AND(ISNUMBER(OFFSET('Sanitation Data'!$E$5,0,10*ROW('Sanitation Data'!E3))),'Data Summary'!CU9="Yes"),100-OFFSET('Sanitation Data'!$E$5,0,10*ROW('Sanitation Data'!E3)),NA())</f>
        <v>44.86</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f ca="true">+IF(AND(ISNUMBER(OFFSET('Sanitation Data'!$G$5,0,10*ROW('Sanitation Data'!G3))),'Data Summary'!DE9="Yes"),100-OFFSET('Sanitation Data'!$G$5,0,10*ROW('Sanitation Data'!G3)),NA())</f>
        <v>46.82</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ASER05</v>
      </c>
      <c r="B10" s="59" t="str">
        <f ca="true">+IF(OFFSET('Water Data'!$A$3,0,10*ROW('Water Data'!A4))="",NA(),OFFSET('Water Data'!$A$3,0,10*ROW('Water Data'!A4)))</f>
        <v>Survey</v>
      </c>
      <c r="C10" s="59">
        <f ca="true">+IF(OFFSET('Water Data'!$C$3,0,10*ROW('Water Data'!C4))="",NA(),OFFSET('Water Data'!$C$3,0,10*ROW('Water Data'!C4)))</f>
        <v>2005</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EMIS06</v>
      </c>
      <c r="B11" s="59" t="str">
        <f ca="true">+IF(OFFSET('Water Data'!$A$3,0,10*ROW('Water Data'!A5))="",NA(),OFFSET('Water Data'!$A$3,0,10*ROW('Water Data'!A5)))</f>
        <v>EMIS</v>
      </c>
      <c r="C11" s="59">
        <f ca="true">+IF(OFFSET('Water Data'!$C$3,0,10*ROW('Water Data'!C5))="",NA(),OFFSET('Water Data'!$C$3,0,10*ROW('Water Data'!C5)))</f>
        <v>2006</v>
      </c>
      <c r="D11" s="60">
        <f ca="true">+IF(AND(ISNUMBER(OFFSET('Water Data'!$C$5,0,10*ROW('Water Data'!C5))),'Data Summary'!BS11="Yes"),100-OFFSET('Water Data'!$C$5,0,10*ROW('Water Data'!C5)),NA())</f>
        <v>83.58</v>
      </c>
      <c r="E11" s="60">
        <f ca="true">+IF(AND(ISNUMBER(OFFSET('Water Data'!$C$7,0,10*ROW('Water Data'!C5))),'Data Summary'!BT11="Yes"),OFFSET('Water Data'!$C$7,0,10*ROW('Water Data'!C5)),NA())</f>
        <v>77.84</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f ca="true">+IF(AND(ISNUMBER(OFFSET('Sanitation Data'!$C$5,0,10*ROW('Sanitation Data'!C5))),'Data Summary'!CK11="Yes"),100-OFFSET('Sanitation Data'!$C$5,0,10*ROW('Sanitation Data'!C5)),NA())</f>
        <v>52.39</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f ca="true">+IF(AND(ISNUMBER(OFFSET('Sanitation Data'!$G$5,0,10*ROW('Sanitation Data'!G5))),'Data Summary'!DE11="Yes"),100-OFFSET('Sanitation Data'!$G$5,0,10*ROW('Sanitation Data'!G5)),NA())</f>
        <v>52.39</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EMIS07</v>
      </c>
      <c r="B12" s="59" t="str">
        <f ca="true">+IF(OFFSET('Water Data'!$A$3,0,10*ROW('Water Data'!A6))="",NA(),OFFSET('Water Data'!$A$3,0,10*ROW('Water Data'!A6)))</f>
        <v>EMIS</v>
      </c>
      <c r="C12" s="59">
        <f ca="true">+IF(OFFSET('Water Data'!$C$3,0,10*ROW('Water Data'!C6))="",NA(),OFFSET('Water Data'!$C$3,0,10*ROW('Water Data'!C6)))</f>
        <v>2007</v>
      </c>
      <c r="D12" s="60">
        <f ca="true">+IF(AND(ISNUMBER(OFFSET('Water Data'!$C$5,0,10*ROW('Water Data'!C6))),'Data Summary'!BS12="Yes"),100-OFFSET('Water Data'!$C$5,0,10*ROW('Water Data'!C6)),NA())</f>
        <v>84.87</v>
      </c>
      <c r="E12" s="60">
        <f ca="true">+IF(AND(ISNUMBER(OFFSET('Water Data'!$C$7,0,10*ROW('Water Data'!C6))),'Data Summary'!BT12="Yes"),OFFSET('Water Data'!$C$7,0,10*ROW('Water Data'!C6)),NA())</f>
        <v>78.474999999999994</v>
      </c>
      <c r="F12" s="60" t="e">
        <f ca="true">+IF(AND(ISNUMBER(OFFSET('Water Data'!$C$10,0,10*ROW('Water Data'!C6))),'Data Summary'!BU12="Yes"),OFFSET('Water Data'!$C$10,0,10*ROW('Water Data'!C6)),NA())</f>
        <v>#N/A</v>
      </c>
      <c r="G12" s="60">
        <f ca="true">+IF(AND(ISNUMBER(OFFSET('Water Data'!$D$5,0,10*ROW('Water Data'!D6))),'Data Summary'!BV12="Yes"),100-OFFSET('Water Data'!$D$5,0,10*ROW('Water Data'!D6)),NA())</f>
        <v>90</v>
      </c>
      <c r="H12" s="60">
        <f ca="true">+IF(AND(ISNUMBER(OFFSET('Water Data'!$D$7,0,10*ROW('Water Data'!D6))),'Data Summary'!BW12="Yes"),OFFSET('Water Data'!$D$7,0,10*ROW('Water Data'!D6)),NA())</f>
        <v>83.48</v>
      </c>
      <c r="I12" s="60" t="e">
        <f ca="true">+IF(AND(ISNUMBER(OFFSET('Water Data'!$D$10,0,10*ROW('Water Data'!D6))),'Data Summary'!BX12="Yes"),OFFSET('Water Data'!$D$10,0,10*ROW('Water Data'!D6)),NA())</f>
        <v>#N/A</v>
      </c>
      <c r="J12" s="60">
        <f ca="true">+IF(AND(ISNUMBER(OFFSET('Water Data'!$E$5,0,10*ROW('Water Data'!E6))),'Data Summary'!BY12="Yes"),100-OFFSET('Water Data'!$E$5,0,10*ROW('Water Data'!E6)),NA())</f>
        <v>84.28</v>
      </c>
      <c r="K12" s="60">
        <f ca="true">+IF(AND(ISNUMBER(OFFSET('Water Data'!$E$7,0,10*ROW('Water Data'!E6))),'Data Summary'!BZ12="Yes"),OFFSET('Water Data'!$E$7,0,10*ROW('Water Data'!E6)),NA())</f>
        <v>77.88</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f ca="true">+IF(AND(ISNUMBER(OFFSET('Water Data'!$G$5,0,10*ROW('Water Data'!G6))),'Data Summary'!CE12="Yes"),100-OFFSET('Water Data'!$G$5,0,10*ROW('Water Data'!G6)),NA())</f>
        <v>84.87</v>
      </c>
      <c r="Q12" s="60">
        <f ca="true">+IF(AND(ISNUMBER(OFFSET('Water Data'!$G$7,0,10*ROW('Water Data'!G6))),'Data Summary'!CF12="Yes"),OFFSET('Water Data'!$G$7,0,10*ROW('Water Data'!G6)),NA())</f>
        <v>78.474999999999994</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f ca="true">+IF(AND(ISNUMBER(OFFSET('Sanitation Data'!$C$5,0,10*ROW('Sanitation Data'!C6))),'Data Summary'!CK12="Yes"),100-OFFSET('Sanitation Data'!$C$5,0,10*ROW('Sanitation Data'!C6)),NA())</f>
        <v>58.13</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f ca="true">+IF(AND(ISNUMBER(OFFSET('Sanitation Data'!$D$5,0,10*ROW('Sanitation Data'!D6))),'Data Summary'!CP12="Yes"),100-OFFSET('Sanitation Data'!$D$5,0,10*ROW('Sanitation Data'!D6)),NA())</f>
        <v>68.89</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f ca="true">+IF(AND(ISNUMBER(OFFSET('Sanitation Data'!$E$5,0,10*ROW('Sanitation Data'!E6))),'Data Summary'!CU12="Yes"),100-OFFSET('Sanitation Data'!$E$5,0,10*ROW('Sanitation Data'!E6)),NA())</f>
        <v>56.66</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f ca="true">+IF(AND(ISNUMBER(OFFSET('Sanitation Data'!$G$5,0,10*ROW('Sanitation Data'!G6))),'Data Summary'!DE12="Yes"),100-OFFSET('Sanitation Data'!$G$5,0,10*ROW('Sanitation Data'!G6)),NA())</f>
        <v>58.13</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str">
        <f ca="true">+IF(OFFSET('Water Data'!$B$1,0,10*ROW('Water Data'!B7))="",NA(),OFFSET('Water Data'!$B$1,0,10*ROW('Water Data'!B7)))</f>
        <v>ASER07</v>
      </c>
      <c r="B13" s="59" t="str">
        <f ca="true">+IF(OFFSET('Water Data'!$A$3,0,10*ROW('Water Data'!A7))="",NA(),OFFSET('Water Data'!$A$3,0,10*ROW('Water Data'!A7)))</f>
        <v>Survey</v>
      </c>
      <c r="C13" s="59">
        <f ca="true">+IF(OFFSET('Water Data'!$C$3,0,10*ROW('Water Data'!C7))="",NA(),OFFSET('Water Data'!$C$3,0,10*ROW('Water Data'!C7)))</f>
        <v>2007</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str">
        <f ca="true">+IF(OFFSET('Water Data'!$B$1,0,10*ROW('Water Data'!B8))="",NA(),OFFSET('Water Data'!$B$1,0,10*ROW('Water Data'!B8)))</f>
        <v>EMIS08</v>
      </c>
      <c r="B14" s="59" t="str">
        <f ca="true">+IF(OFFSET('Water Data'!$A$3,0,10*ROW('Water Data'!A8))="",NA(),OFFSET('Water Data'!$A$3,0,10*ROW('Water Data'!A8)))</f>
        <v>EMIS</v>
      </c>
      <c r="C14" s="59">
        <f ca="true">+IF(OFFSET('Water Data'!$C$3,0,10*ROW('Water Data'!C8))="",NA(),OFFSET('Water Data'!$C$3,0,10*ROW('Water Data'!C8)))</f>
        <v>2008</v>
      </c>
      <c r="D14" s="60">
        <f ca="true">+IF(AND(ISNUMBER(OFFSET('Water Data'!$C$5,0,10*ROW('Water Data'!C8))),'Data Summary'!BS14="Yes"),100-OFFSET('Water Data'!$C$5,0,10*ROW('Water Data'!C8)),NA())</f>
        <v>86.75</v>
      </c>
      <c r="E14" s="60">
        <f ca="true">+IF(AND(ISNUMBER(OFFSET('Water Data'!$C$7,0,10*ROW('Water Data'!C8))),'Data Summary'!BT14="Yes"),OFFSET('Water Data'!$C$7,0,10*ROW('Water Data'!C8)),NA())</f>
        <v>80.28</v>
      </c>
      <c r="F14" s="60" t="e">
        <f ca="true">+IF(AND(ISNUMBER(OFFSET('Water Data'!$C$10,0,10*ROW('Water Data'!C8))),'Data Summary'!BU14="Yes"),OFFSET('Water Data'!$C$10,0,10*ROW('Water Data'!C8)),NA())</f>
        <v>#N/A</v>
      </c>
      <c r="G14" s="60">
        <f ca="true">+IF(AND(ISNUMBER(OFFSET('Water Data'!$D$5,0,10*ROW('Water Data'!D8))),'Data Summary'!BV14="Yes"),100-OFFSET('Water Data'!$D$5,0,10*ROW('Water Data'!D8)),NA())</f>
        <v>91.750000000000014</v>
      </c>
      <c r="H14" s="60">
        <f ca="true">+IF(AND(ISNUMBER(OFFSET('Water Data'!$D$7,0,10*ROW('Water Data'!D8))),'Data Summary'!BW14="Yes"),OFFSET('Water Data'!$D$7,0,10*ROW('Water Data'!D8)),NA())</f>
        <v>85.09</v>
      </c>
      <c r="I14" s="60" t="e">
        <f ca="true">+IF(AND(ISNUMBER(OFFSET('Water Data'!$D$10,0,10*ROW('Water Data'!D8))),'Data Summary'!BX14="Yes"),OFFSET('Water Data'!$D$10,0,10*ROW('Water Data'!D8)),NA())</f>
        <v>#N/A</v>
      </c>
      <c r="J14" s="60">
        <f ca="true">+IF(AND(ISNUMBER(OFFSET('Water Data'!$E$5,0,10*ROW('Water Data'!E8))),'Data Summary'!BY14="Yes"),100-OFFSET('Water Data'!$E$5,0,10*ROW('Water Data'!E8)),NA())</f>
        <v>86.11999999999999</v>
      </c>
      <c r="K14" s="60">
        <f ca="true">+IF(AND(ISNUMBER(OFFSET('Water Data'!$E$7,0,10*ROW('Water Data'!E8))),'Data Summary'!BZ14="Yes"),OFFSET('Water Data'!$E$7,0,10*ROW('Water Data'!E8)),NA())</f>
        <v>79.674999999999997</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f ca="true">+IF(AND(ISNUMBER(OFFSET('Water Data'!$G$5,0,10*ROW('Water Data'!G8))),'Data Summary'!CE14="Yes"),100-OFFSET('Water Data'!$G$5,0,10*ROW('Water Data'!G8)),NA())</f>
        <v>86.75</v>
      </c>
      <c r="Q14" s="60">
        <f ca="true">+IF(AND(ISNUMBER(OFFSET('Water Data'!$G$7,0,10*ROW('Water Data'!G8))),'Data Summary'!CF14="Yes"),OFFSET('Water Data'!$G$7,0,10*ROW('Water Data'!G8)),NA())</f>
        <v>80.28</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f ca="true">+IF(AND(ISNUMBER(OFFSET('Sanitation Data'!$C$5,0,10*ROW('Sanitation Data'!C8))),'Data Summary'!CK14="Yes"),100-OFFSET('Sanitation Data'!$C$5,0,10*ROW('Sanitation Data'!C8)),NA())</f>
        <v>62.67</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f ca="true">+IF(AND(ISNUMBER(OFFSET('Sanitation Data'!$D$5,0,10*ROW('Sanitation Data'!D8))),'Data Summary'!CP14="Yes"),100-OFFSET('Sanitation Data'!$D$5,0,10*ROW('Sanitation Data'!D8)),NA())</f>
        <v>70.930000000000007</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f ca="true">+IF(AND(ISNUMBER(OFFSET('Sanitation Data'!$E$5,0,10*ROW('Sanitation Data'!E8))),'Data Summary'!CU14="Yes"),100-OFFSET('Sanitation Data'!$E$5,0,10*ROW('Sanitation Data'!E8)),NA())</f>
        <v>61.56</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f ca="true">+IF(AND(ISNUMBER(OFFSET('Sanitation Data'!$G$5,0,10*ROW('Sanitation Data'!G8))),'Data Summary'!DE14="Yes"),100-OFFSET('Sanitation Data'!$G$5,0,10*ROW('Sanitation Data'!G8)),NA())</f>
        <v>62.67</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str">
        <f ca="true">+IF(OFFSET('Water Data'!$B$1,0,10*ROW('Water Data'!B9))="",NA(),OFFSET('Water Data'!$B$1,0,10*ROW('Water Data'!B9)))</f>
        <v>EMIS09</v>
      </c>
      <c r="B15" s="59" t="str">
        <f ca="true">+IF(OFFSET('Water Data'!$A$3,0,10*ROW('Water Data'!A9))="",NA(),OFFSET('Water Data'!$A$3,0,10*ROW('Water Data'!A9)))</f>
        <v>EMIS</v>
      </c>
      <c r="C15" s="59">
        <f ca="true">+IF(OFFSET('Water Data'!$C$3,0,10*ROW('Water Data'!C9))="",NA(),OFFSET('Water Data'!$C$3,0,10*ROW('Water Data'!C9)))</f>
        <v>2009</v>
      </c>
      <c r="D15" s="60">
        <f ca="true">+IF(AND(ISNUMBER(OFFSET('Water Data'!$C$5,0,10*ROW('Water Data'!C9))),'Data Summary'!BS15="Yes"),100-OFFSET('Water Data'!$C$5,0,10*ROW('Water Data'!C9)),NA())</f>
        <v>87.74</v>
      </c>
      <c r="E15" s="60">
        <f ca="true">+IF(AND(ISNUMBER(OFFSET('Water Data'!$C$7,0,10*ROW('Water Data'!C9))),'Data Summary'!BT15="Yes"),OFFSET('Water Data'!$C$7,0,10*ROW('Water Data'!C9)),NA())</f>
        <v>80.474999999999994</v>
      </c>
      <c r="F15" s="60" t="e">
        <f ca="true">+IF(AND(ISNUMBER(OFFSET('Water Data'!$C$10,0,10*ROW('Water Data'!C9))),'Data Summary'!BU15="Yes"),OFFSET('Water Data'!$C$10,0,10*ROW('Water Data'!C9)),NA())</f>
        <v>#N/A</v>
      </c>
      <c r="G15" s="60">
        <f ca="true">+IF(AND(ISNUMBER(OFFSET('Water Data'!$D$5,0,10*ROW('Water Data'!D9))),'Data Summary'!BV15="Yes"),100-OFFSET('Water Data'!$D$5,0,10*ROW('Water Data'!D9)),NA())</f>
        <v>92.820000000000007</v>
      </c>
      <c r="H15" s="60">
        <f ca="true">+IF(AND(ISNUMBER(OFFSET('Water Data'!$D$7,0,10*ROW('Water Data'!D9))),'Data Summary'!BW15="Yes"),OFFSET('Water Data'!$D$7,0,10*ROW('Water Data'!D9)),NA())</f>
        <v>85.38000000000001</v>
      </c>
      <c r="I15" s="60" t="e">
        <f ca="true">+IF(AND(ISNUMBER(OFFSET('Water Data'!$D$10,0,10*ROW('Water Data'!D9))),'Data Summary'!BX15="Yes"),OFFSET('Water Data'!$D$10,0,10*ROW('Water Data'!D9)),NA())</f>
        <v>#N/A</v>
      </c>
      <c r="J15" s="60">
        <f ca="true">+IF(AND(ISNUMBER(OFFSET('Water Data'!$E$5,0,10*ROW('Water Data'!E9))),'Data Summary'!BY15="Yes"),100-OFFSET('Water Data'!$E$5,0,10*ROW('Water Data'!E9)),NA())</f>
        <v>87.03</v>
      </c>
      <c r="K15" s="60">
        <f ca="true">+IF(AND(ISNUMBER(OFFSET('Water Data'!$E$7,0,10*ROW('Water Data'!E9))),'Data Summary'!BZ15="Yes"),OFFSET('Water Data'!$E$7,0,10*ROW('Water Data'!E9)),NA())</f>
        <v>79.784999999999997</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f ca="true">+IF(AND(ISNUMBER(OFFSET('Water Data'!$G$5,0,10*ROW('Water Data'!G9))),'Data Summary'!CE15="Yes"),100-OFFSET('Water Data'!$G$5,0,10*ROW('Water Data'!G9)),NA())</f>
        <v>87.74</v>
      </c>
      <c r="Q15" s="60">
        <f ca="true">+IF(AND(ISNUMBER(OFFSET('Water Data'!$G$7,0,10*ROW('Water Data'!G9))),'Data Summary'!CF15="Yes"),OFFSET('Water Data'!$G$7,0,10*ROW('Water Data'!G9)),NA())</f>
        <v>80.474999999999994</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f ca="true">+IF(AND(ISNUMBER(OFFSET('Sanitation Data'!$C$5,0,10*ROW('Sanitation Data'!C9))),'Data Summary'!CK15="Yes"),100-OFFSET('Sanitation Data'!$C$5,0,10*ROW('Sanitation Data'!C9)),NA())</f>
        <v>66.84</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f ca="true">+IF(AND(ISNUMBER(OFFSET('Sanitation Data'!$D$5,0,10*ROW('Sanitation Data'!D9))),'Data Summary'!CP15="Yes"),100-OFFSET('Sanitation Data'!$D$5,0,10*ROW('Sanitation Data'!D9)),NA())</f>
        <v>73.77</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f ca="true">+IF(AND(ISNUMBER(OFFSET('Sanitation Data'!$E$5,0,10*ROW('Sanitation Data'!E9))),'Data Summary'!CU15="Yes"),100-OFFSET('Sanitation Data'!$E$5,0,10*ROW('Sanitation Data'!E9)),NA())</f>
        <v>65.849999999999994</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f ca="true">+IF(AND(ISNUMBER(OFFSET('Sanitation Data'!$G$5,0,10*ROW('Sanitation Data'!G9))),'Data Summary'!DE15="Yes"),100-OFFSET('Sanitation Data'!$G$5,0,10*ROW('Sanitation Data'!G9)),NA())</f>
        <v>66.84</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str">
        <f ca="true">+IF(OFFSET('Water Data'!$B$1,0,10*ROW('Water Data'!B10))="",NA(),OFFSET('Water Data'!$B$1,0,10*ROW('Water Data'!B10)))</f>
        <v>ASER09</v>
      </c>
      <c r="B16" s="59" t="str">
        <f ca="true">+IF(OFFSET('Water Data'!$A$3,0,10*ROW('Water Data'!A10))="",NA(),OFFSET('Water Data'!$A$3,0,10*ROW('Water Data'!A10)))</f>
        <v>Survey</v>
      </c>
      <c r="C16" s="59">
        <f ca="true">+IF(OFFSET('Water Data'!$C$3,0,10*ROW('Water Data'!C10))="",NA(),OFFSET('Water Data'!$C$3,0,10*ROW('Water Data'!C10)))</f>
        <v>2009</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str">
        <f ca="true">+IF(OFFSET('Water Data'!$B$1,0,10*ROW('Water Data'!B11))="",NA(),OFFSET('Water Data'!$B$1,0,10*ROW('Water Data'!B11)))</f>
        <v>EMIS10</v>
      </c>
      <c r="B17" s="59" t="str">
        <f ca="true">+IF(OFFSET('Water Data'!$A$3,0,10*ROW('Water Data'!A11))="",NA(),OFFSET('Water Data'!$A$3,0,10*ROW('Water Data'!A11)))</f>
        <v>EMIS</v>
      </c>
      <c r="C17" s="59">
        <f ca="true">+IF(OFFSET('Water Data'!$C$3,0,10*ROW('Water Data'!C11))="",NA(),OFFSET('Water Data'!$C$3,0,10*ROW('Water Data'!C11)))</f>
        <v>2010</v>
      </c>
      <c r="D17" s="60">
        <f ca="true">+IF(AND(ISNUMBER(OFFSET('Water Data'!$C$5,0,10*ROW('Water Data'!C11))),'Data Summary'!BS17="Yes"),100-OFFSET('Water Data'!$C$5,0,10*ROW('Water Data'!C11)),NA())</f>
        <v>92.6</v>
      </c>
      <c r="E17" s="60">
        <f ca="true">+IF(AND(ISNUMBER(OFFSET('Water Data'!$C$7,0,10*ROW('Water Data'!C11))),'Data Summary'!BT17="Yes"),OFFSET('Water Data'!$C$7,0,10*ROW('Water Data'!C11)),NA())</f>
        <v>84.555000000000007</v>
      </c>
      <c r="F17" s="60" t="e">
        <f ca="true">+IF(AND(ISNUMBER(OFFSET('Water Data'!$C$10,0,10*ROW('Water Data'!C11))),'Data Summary'!BU17="Yes"),OFFSET('Water Data'!$C$10,0,10*ROW('Water Data'!C11)),NA())</f>
        <v>#N/A</v>
      </c>
      <c r="G17" s="60">
        <f ca="true">+IF(AND(ISNUMBER(OFFSET('Water Data'!$D$5,0,10*ROW('Water Data'!D11))),'Data Summary'!BV17="Yes"),100-OFFSET('Water Data'!$D$5,0,10*ROW('Water Data'!D11)),NA())</f>
        <v>96.37</v>
      </c>
      <c r="H17" s="60">
        <f ca="true">+IF(AND(ISNUMBER(OFFSET('Water Data'!$D$7,0,10*ROW('Water Data'!D11))),'Data Summary'!BW17="Yes"),OFFSET('Water Data'!$D$7,0,10*ROW('Water Data'!D11)),NA())</f>
        <v>88.155000000000001</v>
      </c>
      <c r="I17" s="60" t="e">
        <f ca="true">+IF(AND(ISNUMBER(OFFSET('Water Data'!$D$10,0,10*ROW('Water Data'!D11))),'Data Summary'!BX17="Yes"),OFFSET('Water Data'!$D$10,0,10*ROW('Water Data'!D11)),NA())</f>
        <v>#N/A</v>
      </c>
      <c r="J17" s="60">
        <f ca="true">+IF(AND(ISNUMBER(OFFSET('Water Data'!$E$5,0,10*ROW('Water Data'!E11))),'Data Summary'!BY17="Yes"),100-OFFSET('Water Data'!$E$5,0,10*ROW('Water Data'!E11)),NA())</f>
        <v>92.049999999999983</v>
      </c>
      <c r="K17" s="60">
        <f ca="true">+IF(AND(ISNUMBER(OFFSET('Water Data'!$E$7,0,10*ROW('Water Data'!E11))),'Data Summary'!BZ17="Yes"),OFFSET('Water Data'!$E$7,0,10*ROW('Water Data'!E11)),NA())</f>
        <v>84.039999999999992</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f ca="true">+IF(AND(ISNUMBER(OFFSET('Water Data'!$G$5,0,10*ROW('Water Data'!G11))),'Data Summary'!CE17="Yes"),100-OFFSET('Water Data'!$G$5,0,10*ROW('Water Data'!G11)),NA())</f>
        <v>92.6</v>
      </c>
      <c r="Q17" s="60">
        <f ca="true">+IF(AND(ISNUMBER(OFFSET('Water Data'!$G$7,0,10*ROW('Water Data'!G11))),'Data Summary'!CF17="Yes"),OFFSET('Water Data'!$G$7,0,10*ROW('Water Data'!G11)),NA())</f>
        <v>84.555000000000007</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f ca="true">+IF(AND(ISNUMBER(OFFSET('Sanitation Data'!$C$5,0,10*ROW('Sanitation Data'!C11))),'Data Summary'!CK17="Yes"),100-OFFSET('Sanitation Data'!$C$5,0,10*ROW('Sanitation Data'!C11)),NA())</f>
        <v>81.63</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f ca="true">+IF(AND(ISNUMBER(OFFSET('Sanitation Data'!$G$5,0,10*ROW('Sanitation Data'!G11))),'Data Summary'!DE17="Yes"),100-OFFSET('Sanitation Data'!$G$5,0,10*ROW('Sanitation Data'!G11)),NA())</f>
        <v>81.63</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str">
        <f ca="true">+IF(OFFSET('Water Data'!$B$1,0,10*ROW('Water Data'!B12))="",NA(),OFFSET('Water Data'!$B$1,0,10*ROW('Water Data'!B12)))</f>
        <v>ASER10</v>
      </c>
      <c r="B18" s="59" t="str">
        <f ca="true">+IF(OFFSET('Water Data'!$A$3,0,10*ROW('Water Data'!A12))="",NA(),OFFSET('Water Data'!$A$3,0,10*ROW('Water Data'!A12)))</f>
        <v>Survey</v>
      </c>
      <c r="C18" s="59">
        <f ca="true">+IF(OFFSET('Water Data'!$C$3,0,10*ROW('Water Data'!C12))="",NA(),OFFSET('Water Data'!$C$3,0,10*ROW('Water Data'!C12)))</f>
        <v>2010</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str">
        <f ca="true">+IF(OFFSET('Water Data'!$B$1,0,10*ROW('Water Data'!B13))="",NA(),OFFSET('Water Data'!$B$1,0,10*ROW('Water Data'!B13)))</f>
        <v>EMIS11</v>
      </c>
      <c r="B19" s="59" t="str">
        <f ca="true">+IF(OFFSET('Water Data'!$A$3,0,10*ROW('Water Data'!A13))="",NA(),OFFSET('Water Data'!$A$3,0,10*ROW('Water Data'!A13)))</f>
        <v>EMIS</v>
      </c>
      <c r="C19" s="59">
        <f ca="true">+IF(OFFSET('Water Data'!$C$3,0,10*ROW('Water Data'!C13))="",NA(),OFFSET('Water Data'!$C$3,0,10*ROW('Water Data'!C13)))</f>
        <v>2011</v>
      </c>
      <c r="D19" s="60">
        <f ca="true">+IF(AND(ISNUMBER(OFFSET('Water Data'!$C$5,0,10*ROW('Water Data'!C13))),'Data Summary'!BS19="Yes"),100-OFFSET('Water Data'!$C$5,0,10*ROW('Water Data'!C13)),NA())</f>
        <v>92.735919543520581</v>
      </c>
      <c r="E19" s="60">
        <f ca="true">+IF(AND(ISNUMBER(OFFSET('Water Data'!$C$7,0,10*ROW('Water Data'!C13))),'Data Summary'!BT19="Yes"),OFFSET('Water Data'!$C$7,0,10*ROW('Water Data'!C13)),NA())</f>
        <v>84.831316958976757</v>
      </c>
      <c r="F19" s="60" t="e">
        <f ca="true">+IF(AND(ISNUMBER(OFFSET('Water Data'!$C$10,0,10*ROW('Water Data'!C13))),'Data Summary'!BU19="Yes"),OFFSET('Water Data'!$C$10,0,10*ROW('Water Data'!C13)),NA())</f>
        <v>#N/A</v>
      </c>
      <c r="G19" s="60">
        <f ca="true">+IF(AND(ISNUMBER(OFFSET('Water Data'!$D$5,0,10*ROW('Water Data'!D13))),'Data Summary'!BV19="Yes"),100-OFFSET('Water Data'!$D$5,0,10*ROW('Water Data'!D13)),NA())</f>
        <v>96.72</v>
      </c>
      <c r="H19" s="60">
        <f ca="true">+IF(AND(ISNUMBER(OFFSET('Water Data'!$D$7,0,10*ROW('Water Data'!D13))),'Data Summary'!BW19="Yes"),OFFSET('Water Data'!$D$7,0,10*ROW('Water Data'!D13)),NA())</f>
        <v>88.555000000000007</v>
      </c>
      <c r="I19" s="60" t="e">
        <f ca="true">+IF(AND(ISNUMBER(OFFSET('Water Data'!$D$10,0,10*ROW('Water Data'!D13))),'Data Summary'!BX19="Yes"),OFFSET('Water Data'!$D$10,0,10*ROW('Water Data'!D13)),NA())</f>
        <v>#N/A</v>
      </c>
      <c r="J19" s="60">
        <f ca="true">+IF(AND(ISNUMBER(OFFSET('Water Data'!$E$5,0,10*ROW('Water Data'!E13))),'Data Summary'!BY19="Yes"),100-OFFSET('Water Data'!$E$5,0,10*ROW('Water Data'!E13)),NA())</f>
        <v>92.13</v>
      </c>
      <c r="K19" s="60">
        <f ca="true">+IF(AND(ISNUMBER(OFFSET('Water Data'!$E$7,0,10*ROW('Water Data'!E13))),'Data Summary'!BZ19="Yes"),OFFSET('Water Data'!$E$7,0,10*ROW('Water Data'!E13)),NA())</f>
        <v>84.265000000000001</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f ca="true">+IF(AND(ISNUMBER(OFFSET('Water Data'!$G$5,0,10*ROW('Water Data'!G13))),'Data Summary'!CE19="Yes"),100-OFFSET('Water Data'!$G$5,0,10*ROW('Water Data'!G13)),NA())</f>
        <v>92.735919543520581</v>
      </c>
      <c r="Q19" s="60">
        <f ca="true">+IF(AND(ISNUMBER(OFFSET('Water Data'!$G$7,0,10*ROW('Water Data'!G13))),'Data Summary'!CF19="Yes"),OFFSET('Water Data'!$G$7,0,10*ROW('Water Data'!G13)),NA())</f>
        <v>84.831316958976757</v>
      </c>
      <c r="R19" s="60" t="e">
        <f ca="true">+IF(AND(ISNUMBER(OFFSET('Water Data'!$G$10,0,10*ROW('Water Data'!G13))),'Data Summary'!CG19="Yes"),OFFSET('Water Data'!$G$10,0,10*ROW('Water Data'!G13)),NA())</f>
        <v>#N/A</v>
      </c>
      <c r="S19" s="60">
        <f ca="true">+IF(AND(ISNUMBER(OFFSET('Water Data'!$H$5,0,10*ROW('Water Data'!H13))),'Data Summary'!CH19="Yes"),100-OFFSET('Water Data'!$H$5,0,10*ROW('Water Data'!H13)),NA())</f>
        <v>89.14</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f ca="true">+IF(AND(ISNUMBER(OFFSET('Sanitation Data'!$C$5,0,10*ROW('Sanitation Data'!C13))),'Data Summary'!CK19="Yes"),100-OFFSET('Sanitation Data'!$C$5,0,10*ROW('Sanitation Data'!C13)),NA())</f>
        <v>82.9</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f ca="true">+IF(AND(ISNUMBER(OFFSET('Sanitation Data'!$G$5,0,10*ROW('Sanitation Data'!G13))),'Data Summary'!DE19="Yes"),100-OFFSET('Sanitation Data'!$G$5,0,10*ROW('Sanitation Data'!G13)),NA())</f>
        <v>82.9</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str">
        <f ca="true">+IF(OFFSET('Water Data'!$B$1,0,10*ROW('Water Data'!B14))="",NA(),OFFSET('Water Data'!$B$1,0,10*ROW('Water Data'!B14)))</f>
        <v>ASER11</v>
      </c>
      <c r="B20" s="59" t="str">
        <f ca="true">+IF(OFFSET('Water Data'!$A$3,0,10*ROW('Water Data'!A14))="",NA(),OFFSET('Water Data'!$A$3,0,10*ROW('Water Data'!A14)))</f>
        <v>Survey</v>
      </c>
      <c r="C20" s="59">
        <f ca="true">+IF(OFFSET('Water Data'!$C$3,0,10*ROW('Water Data'!C14))="",NA(),OFFSET('Water Data'!$C$3,0,10*ROW('Water Data'!C14)))</f>
        <v>2011</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str">
        <f ca="true">+IF(OFFSET('Water Data'!$B$1,0,10*ROW('Water Data'!B15))="",NA(),OFFSET('Water Data'!$B$1,0,10*ROW('Water Data'!B15)))</f>
        <v>EMIS12</v>
      </c>
      <c r="B21" s="59" t="str">
        <f ca="true">+IF(OFFSET('Water Data'!$A$3,0,10*ROW('Water Data'!A15))="",NA(),OFFSET('Water Data'!$A$3,0,10*ROW('Water Data'!A15)))</f>
        <v>EMIS</v>
      </c>
      <c r="C21" s="59">
        <f ca="true">+IF(OFFSET('Water Data'!$C$3,0,10*ROW('Water Data'!C15))="",NA(),OFFSET('Water Data'!$C$3,0,10*ROW('Water Data'!C15)))</f>
        <v>2012</v>
      </c>
      <c r="D21" s="60">
        <f ca="true">+IF(AND(ISNUMBER(OFFSET('Water Data'!$C$5,0,10*ROW('Water Data'!C15))),'Data Summary'!BS21="Yes"),100-OFFSET('Water Data'!$C$5,0,10*ROW('Water Data'!C15)),NA())</f>
        <v>94.45</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f ca="true">+IF(AND(ISNUMBER(OFFSET('Water Data'!$G$5,0,10*ROW('Water Data'!G15))),'Data Summary'!CE21="Yes"),100-OFFSET('Water Data'!$G$5,0,10*ROW('Water Data'!G15)),NA())</f>
        <v>94.4</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f ca="true">+IF(AND(ISNUMBER(OFFSET('Sanitation Data'!$C$5,0,10*ROW('Sanitation Data'!C15))),'Data Summary'!CK21="Yes"),100-OFFSET('Sanitation Data'!$C$5,0,10*ROW('Sanitation Data'!C15)),NA())</f>
        <v>92.64</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f ca="true">+IF(AND(ISNUMBER(OFFSET('Sanitation Data'!$G$5,0,10*ROW('Sanitation Data'!G15))),'Data Summary'!DE21="Yes"),100-OFFSET('Sanitation Data'!$G$5,0,10*ROW('Sanitation Data'!G15)),NA())</f>
        <v>92.64</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str">
        <f ca="true">+IF(OFFSET('Water Data'!$B$1,0,10*ROW('Water Data'!B16))="",NA(),OFFSET('Water Data'!$B$1,0,10*ROW('Water Data'!B16)))</f>
        <v>ASER12</v>
      </c>
      <c r="B22" s="59" t="str">
        <f ca="true">+IF(OFFSET('Water Data'!$A$3,0,10*ROW('Water Data'!A16))="",NA(),OFFSET('Water Data'!$A$3,0,10*ROW('Water Data'!A16)))</f>
        <v>Survey</v>
      </c>
      <c r="C22" s="59">
        <f ca="true">+IF(OFFSET('Water Data'!$C$3,0,10*ROW('Water Data'!C16))="",NA(),OFFSET('Water Data'!$C$3,0,10*ROW('Water Data'!C16)))</f>
        <v>2012</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str">
        <f ca="true">+IF(OFFSET('Water Data'!$B$1,0,10*ROW('Water Data'!B17))="",NA(),OFFSET('Water Data'!$B$1,0,10*ROW('Water Data'!B17)))</f>
        <v>HDS12</v>
      </c>
      <c r="B23" s="59" t="str">
        <f ca="true">+IF(OFFSET('Water Data'!$A$3,0,10*ROW('Water Data'!A17))="",NA(),OFFSET('Water Data'!$A$3,0,10*ROW('Water Data'!A17)))</f>
        <v>Survey</v>
      </c>
      <c r="C23" s="59">
        <f ca="true">+IF(OFFSET('Water Data'!$C$3,0,10*ROW('Water Data'!C17))="",NA(),OFFSET('Water Data'!$C$3,0,10*ROW('Water Data'!C17)))</f>
        <v>2012</v>
      </c>
      <c r="D23" s="60">
        <f ca="true">+IF(AND(ISNUMBER(OFFSET('Water Data'!$C$5,0,10*ROW('Water Data'!C17))),'Data Summary'!BS23="Yes"),100-OFFSET('Water Data'!$C$5,0,10*ROW('Water Data'!C17)),NA())</f>
        <v>99.516390000000001</v>
      </c>
      <c r="E23" s="60">
        <f ca="true">+IF(AND(ISNUMBER(OFFSET('Water Data'!$C$7,0,10*ROW('Water Data'!C17))),'Data Summary'!BT23="Yes"),OFFSET('Water Data'!$C$7,0,10*ROW('Water Data'!C17)),NA())</f>
        <v>95.924315000000007</v>
      </c>
      <c r="F23" s="60" t="e">
        <f ca="true">+IF(AND(ISNUMBER(OFFSET('Water Data'!$C$10,0,10*ROW('Water Data'!C17))),'Data Summary'!BU23="Yes"),OFFSET('Water Data'!$C$10,0,10*ROW('Water Data'!C17)),NA())</f>
        <v>#N/A</v>
      </c>
      <c r="G23" s="60">
        <f ca="true">+IF(AND(ISNUMBER(OFFSET('Water Data'!$D$5,0,10*ROW('Water Data'!D17))),'Data Summary'!BV23="Yes"),100-OFFSET('Water Data'!$D$5,0,10*ROW('Water Data'!D17)),NA())</f>
        <v>99.59</v>
      </c>
      <c r="H23" s="60">
        <f ca="true">+IF(AND(ISNUMBER(OFFSET('Water Data'!$D$7,0,10*ROW('Water Data'!D17))),'Data Summary'!BW23="Yes"),OFFSET('Water Data'!$D$7,0,10*ROW('Water Data'!D17)),NA())</f>
        <v>96.39</v>
      </c>
      <c r="I23" s="60" t="e">
        <f ca="true">+IF(AND(ISNUMBER(OFFSET('Water Data'!$D$10,0,10*ROW('Water Data'!D17))),'Data Summary'!BX23="Yes"),OFFSET('Water Data'!$D$10,0,10*ROW('Water Data'!D17)),NA())</f>
        <v>#N/A</v>
      </c>
      <c r="J23" s="60">
        <f ca="true">+IF(AND(ISNUMBER(OFFSET('Water Data'!$E$5,0,10*ROW('Water Data'!E17))),'Data Summary'!BY23="Yes"),100-OFFSET('Water Data'!$E$5,0,10*ROW('Water Data'!E17)),NA())</f>
        <v>99.483000000000004</v>
      </c>
      <c r="K23" s="60">
        <f ca="true">+IF(AND(ISNUMBER(OFFSET('Water Data'!$E$7,0,10*ROW('Water Data'!E17))),'Data Summary'!BZ23="Yes"),OFFSET('Water Data'!$E$7,0,10*ROW('Water Data'!E17)),NA())</f>
        <v>95.709699999999984</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f ca="true">+IF(AND(ISNUMBER(OFFSET('Water Data'!$G$5,0,10*ROW('Water Data'!G17))),'Data Summary'!CE23="Yes"),100-OFFSET('Water Data'!$G$5,0,10*ROW('Water Data'!G17)),NA())</f>
        <v>99.516000000000005</v>
      </c>
      <c r="Q23" s="60">
        <f ca="true">+IF(AND(ISNUMBER(OFFSET('Water Data'!$G$7,0,10*ROW('Water Data'!G17))),'Data Summary'!CF23="Yes"),OFFSET('Water Data'!$G$7,0,10*ROW('Water Data'!G17)),NA())</f>
        <v>95.914999999999992</v>
      </c>
      <c r="R23" s="60" t="e">
        <f ca="true">+IF(AND(ISNUMBER(OFFSET('Water Data'!$G$10,0,10*ROW('Water Data'!G17))),'Data Summary'!CG23="Yes"),OFFSET('Water Data'!$G$10,0,10*ROW('Water Data'!G17)),NA())</f>
        <v>#N/A</v>
      </c>
      <c r="S23" s="60">
        <f ca="true">+IF(AND(ISNUMBER(OFFSET('Water Data'!$H$5,0,10*ROW('Water Data'!H17))),'Data Summary'!CH23="Yes"),100-OFFSET('Water Data'!$H$5,0,10*ROW('Water Data'!H17)),NA())</f>
        <v>98.76</v>
      </c>
      <c r="T23" s="60">
        <f ca="true">+IF(AND(ISNUMBER(OFFSET('Water Data'!$H$7,0,10*ROW('Water Data'!H17))),'Data Summary'!CI23="Yes"),OFFSET('Water Data'!$H$7,0,10*ROW('Water Data'!H17)),NA())</f>
        <v>95.202500000000015</v>
      </c>
      <c r="U23" s="60" t="e">
        <f ca="true">+IF(AND(ISNUMBER(OFFSET('Water Data'!$H$10,0,10*ROW('Water Data'!H17))),'Data Summary'!CJ23="Yes"),OFFSET('Water Data'!$H$10,0,10*ROW('Water Data'!H17)),NA())</f>
        <v>#N/A</v>
      </c>
      <c r="V23" s="106">
        <f ca="true">+IF(AND(ISNUMBER(OFFSET('Sanitation Data'!$C$5,0,10*ROW('Sanitation Data'!C17))),'Data Summary'!CK23="Yes"),100-OFFSET('Sanitation Data'!$C$5,0,10*ROW('Sanitation Data'!C17)),NA())</f>
        <v>85.575000000000003</v>
      </c>
      <c r="W23" s="106">
        <f ca="true">+IF(AND(ISNUMBER(OFFSET('Sanitation Data'!$C$7,0,10*ROW('Sanitation Data'!C17))),'Data Summary'!CL23="Yes"),OFFSET('Sanitation Data'!$C$7,0,10*ROW('Sanitation Data'!C17)),NA())</f>
        <v>70.875000000000014</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f ca="true">+IF(AND(ISNUMBER(OFFSET('Sanitation Data'!$C$13,0,10*ROW('Sanitation Data'!C17))),'Data Summary'!CO23="Yes"),OFFSET('Sanitation Data'!$C$13,0,10*ROW('Sanitation Data'!C17)),NA())</f>
        <v>49.365000000000002</v>
      </c>
      <c r="AA23" s="106">
        <f ca="true">+IF(AND(ISNUMBER(OFFSET('Sanitation Data'!$D$5,0,10*ROW('Sanitation Data'!D17))),'Data Summary'!CP23="Yes"),100-OFFSET('Sanitation Data'!$D$5,0,10*ROW('Sanitation Data'!D17)),NA())</f>
        <v>92.927499999999995</v>
      </c>
      <c r="AB23" s="106">
        <f ca="true">+IF(AND(ISNUMBER(OFFSET('Sanitation Data'!$D$7,0,10*ROW('Sanitation Data'!D17))),'Data Summary'!CQ23="Yes"),OFFSET('Sanitation Data'!$D$7,0,10*ROW('Sanitation Data'!D17)),NA())</f>
        <v>80.417000000000016</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f ca="true">+IF(AND(ISNUMBER(OFFSET('Sanitation Data'!$D$13,0,10*ROW('Sanitation Data'!D17))),'Data Summary'!CT23="Yes"),OFFSET('Sanitation Data'!$D$13,0,10*ROW('Sanitation Data'!D17)),NA())</f>
        <v>57.5</v>
      </c>
      <c r="AF23" s="106">
        <f ca="true">+IF(AND(ISNUMBER(OFFSET('Sanitation Data'!$E$5,0,10*ROW('Sanitation Data'!E17))),'Data Summary'!CU23="Yes"),100-OFFSET('Sanitation Data'!$E$5,0,10*ROW('Sanitation Data'!E17)),NA())</f>
        <v>82.31</v>
      </c>
      <c r="AG23" s="106">
        <f ca="true">+IF(AND(ISNUMBER(OFFSET('Sanitation Data'!$E$7,0,10*ROW('Sanitation Data'!E17))),'Data Summary'!CV23="Yes"),OFFSET('Sanitation Data'!$E$7,0,10*ROW('Sanitation Data'!E17)),NA())</f>
        <v>66.617499999999993</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f ca="true">+IF(AND(ISNUMBER(OFFSET('Sanitation Data'!$E$13,0,10*ROW('Sanitation Data'!E17))),'Data Summary'!CY23="Yes"),OFFSET('Sanitation Data'!$E$13,0,10*ROW('Sanitation Data'!E17)),NA())</f>
        <v>45.730000000000004</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f ca="true">+IF(AND(ISNUMBER(OFFSET('Sanitation Data'!$G$5,0,10*ROW('Sanitation Data'!G17))),'Data Summary'!DE23="Yes"),100-OFFSET('Sanitation Data'!$G$5,0,10*ROW('Sanitation Data'!G17)),NA())</f>
        <v>85.575000000000003</v>
      </c>
      <c r="AQ23" s="106">
        <f ca="true">+IF(AND(ISNUMBER(OFFSET('Sanitation Data'!$G$7,0,10*ROW('Sanitation Data'!G17))),'Data Summary'!DF23="Yes"),OFFSET('Sanitation Data'!$G$7,0,10*ROW('Sanitation Data'!G17)),NA())</f>
        <v>70.875000000000014</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f ca="true">+IF(AND(ISNUMBER(OFFSET('Sanitation Data'!$G$13,0,10*ROW('Sanitation Data'!G17))),'Data Summary'!DI23="Yes"),OFFSET('Sanitation Data'!$G$13,0,10*ROW('Sanitation Data'!G17)),NA())</f>
        <v>49.344999999999999</v>
      </c>
      <c r="AU23" s="106">
        <f ca="true">+IF(AND(ISNUMBER(OFFSET('Sanitation Data'!$H$5,0,10*ROW('Sanitation Data'!H17))),'Data Summary'!DJ23="Yes"),100-OFFSET('Sanitation Data'!$H$5,0,10*ROW('Sanitation Data'!H17)),NA())</f>
        <v>91.18</v>
      </c>
      <c r="AV23" s="106">
        <f ca="true">+IF(AND(ISNUMBER(OFFSET('Sanitation Data'!$H$7,0,10*ROW('Sanitation Data'!H17))),'Data Summary'!DK23="Yes"),OFFSET('Sanitation Data'!$H$7,0,10*ROW('Sanitation Data'!H17)),NA())</f>
        <v>74.209999999999994</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f ca="true">+IF(AND(ISNUMBER(OFFSET('Sanitation Data'!$H$13,0,10*ROW('Sanitation Data'!H17))),'Data Summary'!DN23="Yes"),OFFSET('Sanitation Data'!$H$13,0,10*ROW('Sanitation Data'!H17)),NA())</f>
        <v>52.634999999999998</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str">
        <f ca="true">+IF(OFFSET('Water Data'!$B$1,0,10*ROW('Water Data'!B18))="",NA(),OFFSET('Water Data'!$B$1,0,10*ROW('Water Data'!B18)))</f>
        <v>EMIS13</v>
      </c>
      <c r="B24" s="59" t="str">
        <f ca="true">+IF(OFFSET('Water Data'!$A$3,0,10*ROW('Water Data'!A18))="",NA(),OFFSET('Water Data'!$A$3,0,10*ROW('Water Data'!A18)))</f>
        <v>EMIS</v>
      </c>
      <c r="C24" s="59">
        <f ca="true">+IF(OFFSET('Water Data'!$C$3,0,10*ROW('Water Data'!C18))="",NA(),OFFSET('Water Data'!$C$3,0,10*ROW('Water Data'!C18)))</f>
        <v>2013</v>
      </c>
      <c r="D24" s="60">
        <f ca="true">+IF(AND(ISNUMBER(OFFSET('Water Data'!$C$5,0,10*ROW('Water Data'!C18))),'Data Summary'!BS24="Yes"),100-OFFSET('Water Data'!$C$5,0,10*ROW('Water Data'!C18)),NA())</f>
        <v>94.841650001956992</v>
      </c>
      <c r="E24" s="60">
        <f ca="true">+IF(AND(ISNUMBER(OFFSET('Water Data'!$C$7,0,10*ROW('Water Data'!C18))),'Data Summary'!BT24="Yes"),OFFSET('Water Data'!$C$7,0,10*ROW('Water Data'!C18)),NA())</f>
        <v>86.664536874601609</v>
      </c>
      <c r="F24" s="60" t="e">
        <f ca="true">+IF(AND(ISNUMBER(OFFSET('Water Data'!$C$10,0,10*ROW('Water Data'!C18))),'Data Summary'!BU24="Yes"),OFFSET('Water Data'!$C$10,0,10*ROW('Water Data'!C18)),NA())</f>
        <v>#N/A</v>
      </c>
      <c r="G24" s="60">
        <f ca="true">+IF(AND(ISNUMBER(OFFSET('Water Data'!$D$5,0,10*ROW('Water Data'!D18))),'Data Summary'!BV24="Yes"),100-OFFSET('Water Data'!$D$5,0,10*ROW('Water Data'!D18)),NA())</f>
        <v>97.41</v>
      </c>
      <c r="H24" s="60">
        <f ca="true">+IF(AND(ISNUMBER(OFFSET('Water Data'!$D$7,0,10*ROW('Water Data'!D18))),'Data Summary'!BW24="Yes"),OFFSET('Water Data'!$D$7,0,10*ROW('Water Data'!D18)),NA())</f>
        <v>88.884999999999991</v>
      </c>
      <c r="I24" s="60" t="e">
        <f ca="true">+IF(AND(ISNUMBER(OFFSET('Water Data'!$D$10,0,10*ROW('Water Data'!D18))),'Data Summary'!BX24="Yes"),OFFSET('Water Data'!$D$10,0,10*ROW('Water Data'!D18)),NA())</f>
        <v>#N/A</v>
      </c>
      <c r="J24" s="60">
        <f ca="true">+IF(AND(ISNUMBER(OFFSET('Water Data'!$E$5,0,10*ROW('Water Data'!E18))),'Data Summary'!BY24="Yes"),100-OFFSET('Water Data'!$E$5,0,10*ROW('Water Data'!E18)),NA())</f>
        <v>94.42</v>
      </c>
      <c r="K24" s="60">
        <f ca="true">+IF(AND(ISNUMBER(OFFSET('Water Data'!$E$7,0,10*ROW('Water Data'!E18))),'Data Summary'!BZ24="Yes"),OFFSET('Water Data'!$E$7,0,10*ROW('Water Data'!E18)),NA())</f>
        <v>86.300000000000011</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f ca="true">+IF(AND(ISNUMBER(OFFSET('Water Data'!$G$5,0,10*ROW('Water Data'!G18))),'Data Summary'!CE24="Yes"),100-OFFSET('Water Data'!$G$5,0,10*ROW('Water Data'!G18)),NA())</f>
        <v>94.841650001956992</v>
      </c>
      <c r="Q24" s="60">
        <f ca="true">+IF(AND(ISNUMBER(OFFSET('Water Data'!$G$7,0,10*ROW('Water Data'!G18))),'Data Summary'!CF24="Yes"),OFFSET('Water Data'!$G$7,0,10*ROW('Water Data'!G18)),NA())</f>
        <v>86.664536874601609</v>
      </c>
      <c r="R24" s="60" t="e">
        <f ca="true">+IF(AND(ISNUMBER(OFFSET('Water Data'!$G$10,0,10*ROW('Water Data'!G18))),'Data Summary'!CG24="Yes"),OFFSET('Water Data'!$G$10,0,10*ROW('Water Data'!G18)),NA())</f>
        <v>#N/A</v>
      </c>
      <c r="S24" s="60">
        <f ca="true">+IF(AND(ISNUMBER(OFFSET('Water Data'!$H$5,0,10*ROW('Water Data'!H18))),'Data Summary'!CH24="Yes"),100-OFFSET('Water Data'!$H$5,0,10*ROW('Water Data'!H18)),NA())</f>
        <v>97.37</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f ca="true">+IF(AND(ISNUMBER(OFFSET('Hygiene Data'!$C$6,0,10*ROW('Hygiene Data'!C18))),'Data Summary'!DO24="Yes"),OFFSET('Hygiene Data'!$C$6,0,10*ROW('Hygiene Data'!C18)),NA())</f>
        <v>27.602606141335507</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f ca="true">+IF(AND(ISNUMBER(OFFSET('Hygiene Data'!$G$6,0,10*ROW('Hygiene Data'!G18))),'Data Summary'!EA24="Yes"),OFFSET('Hygiene Data'!$G$6,0,10*ROW('Hygiene Data'!G18)),NA())</f>
        <v>22.72</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f ca="true">+IF(AND(ISNUMBER(OFFSET('Hygiene Data'!$H$6,0,10*ROW('Hygiene Data'!H18))),'Data Summary'!ED24="Yes"),OFFSET('Hygiene Data'!$H$6,0,10*ROW('Hygiene Data'!H18)),NA())</f>
        <v>58.14</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str">
        <f ca="true">+IF(OFFSET('Water Data'!$B$1,0,10*ROW('Water Data'!B19))="",NA(),OFFSET('Water Data'!$B$1,0,10*ROW('Water Data'!B19)))</f>
        <v>ASER13</v>
      </c>
      <c r="B25" s="59" t="str">
        <f ca="true">+IF(OFFSET('Water Data'!$A$3,0,10*ROW('Water Data'!A19))="",NA(),OFFSET('Water Data'!$A$3,0,10*ROW('Water Data'!A19)))</f>
        <v>Survey</v>
      </c>
      <c r="C25" s="59">
        <f ca="true">+IF(OFFSET('Water Data'!$C$3,0,10*ROW('Water Data'!C19))="",NA(),OFFSET('Water Data'!$C$3,0,10*ROW('Water Data'!C19)))</f>
        <v>2013</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str">
        <f ca="true">+IF(OFFSET('Water Data'!$B$1,0,10*ROW('Water Data'!B20))="",NA(),OFFSET('Water Data'!$B$1,0,10*ROW('Water Data'!B20)))</f>
        <v>EMIS14</v>
      </c>
      <c r="B26" s="59" t="str">
        <f ca="true">+IF(OFFSET('Water Data'!$A$3,0,10*ROW('Water Data'!A20))="",NA(),OFFSET('Water Data'!$A$3,0,10*ROW('Water Data'!A20)))</f>
        <v>EMIS</v>
      </c>
      <c r="C26" s="59">
        <f ca="true">+IF(OFFSET('Water Data'!$C$3,0,10*ROW('Water Data'!C20))="",NA(),OFFSET('Water Data'!$C$3,0,10*ROW('Water Data'!C20)))</f>
        <v>2014</v>
      </c>
      <c r="D26" s="60">
        <f ca="true">+IF(AND(ISNUMBER(OFFSET('Water Data'!$C$5,0,10*ROW('Water Data'!C20))),'Data Summary'!BS26="Yes"),100-OFFSET('Water Data'!$C$5,0,10*ROW('Water Data'!C20)),NA())</f>
        <v>93.553441160228644</v>
      </c>
      <c r="E26" s="60">
        <f ca="true">+IF(AND(ISNUMBER(OFFSET('Water Data'!$C$7,0,10*ROW('Water Data'!C20))),'Data Summary'!BT26="Yes"),OFFSET('Water Data'!$C$7,0,10*ROW('Water Data'!C20)),NA())</f>
        <v>86.853469318494831</v>
      </c>
      <c r="F26" s="60" t="e">
        <f ca="true">+IF(AND(ISNUMBER(OFFSET('Water Data'!$C$10,0,10*ROW('Water Data'!C20))),'Data Summary'!BU26="Yes"),OFFSET('Water Data'!$C$10,0,10*ROW('Water Data'!C20)),NA())</f>
        <v>#N/A</v>
      </c>
      <c r="G26" s="60">
        <f ca="true">+IF(AND(ISNUMBER(OFFSET('Water Data'!$D$5,0,10*ROW('Water Data'!D20))),'Data Summary'!BV26="Yes"),100-OFFSET('Water Data'!$D$5,0,10*ROW('Water Data'!D20)),NA())</f>
        <v>97.74</v>
      </c>
      <c r="H26" s="60">
        <f ca="true">+IF(AND(ISNUMBER(OFFSET('Water Data'!$D$7,0,10*ROW('Water Data'!D20))),'Data Summary'!BW26="Yes"),OFFSET('Water Data'!$D$7,0,10*ROW('Water Data'!D20)),NA())</f>
        <v>90.555000000000007</v>
      </c>
      <c r="I26" s="60" t="e">
        <f ca="true">+IF(AND(ISNUMBER(OFFSET('Water Data'!$D$10,0,10*ROW('Water Data'!D20))),'Data Summary'!BX26="Yes"),OFFSET('Water Data'!$D$10,0,10*ROW('Water Data'!D20)),NA())</f>
        <v>#N/A</v>
      </c>
      <c r="J26" s="60">
        <f ca="true">+IF(AND(ISNUMBER(OFFSET('Water Data'!$E$5,0,10*ROW('Water Data'!E20))),'Data Summary'!BY26="Yes"),100-OFFSET('Water Data'!$E$5,0,10*ROW('Water Data'!E20)),NA())</f>
        <v>92.82</v>
      </c>
      <c r="K26" s="60">
        <f ca="true">+IF(AND(ISNUMBER(OFFSET('Water Data'!$E$7,0,10*ROW('Water Data'!E20))),'Data Summary'!BZ26="Yes"),OFFSET('Water Data'!$E$7,0,10*ROW('Water Data'!E20)),NA())</f>
        <v>86.204999999999998</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f ca="true">+IF(AND(ISNUMBER(OFFSET('Water Data'!$G$5,0,10*ROW('Water Data'!G20))),'Data Summary'!CE26="Yes"),100-OFFSET('Water Data'!$G$5,0,10*ROW('Water Data'!G20)),NA())</f>
        <v>93.553441160228644</v>
      </c>
      <c r="Q26" s="60">
        <f ca="true">+IF(AND(ISNUMBER(OFFSET('Water Data'!$G$7,0,10*ROW('Water Data'!G20))),'Data Summary'!CF26="Yes"),OFFSET('Water Data'!$G$7,0,10*ROW('Water Data'!G20)),NA())</f>
        <v>86.853469318494831</v>
      </c>
      <c r="R26" s="60" t="e">
        <f ca="true">+IF(AND(ISNUMBER(OFFSET('Water Data'!$G$10,0,10*ROW('Water Data'!G20))),'Data Summary'!CG26="Yes"),OFFSET('Water Data'!$G$10,0,10*ROW('Water Data'!G20)),NA())</f>
        <v>#N/A</v>
      </c>
      <c r="S26" s="60">
        <f ca="true">+IF(AND(ISNUMBER(OFFSET('Water Data'!$H$5,0,10*ROW('Water Data'!H20))),'Data Summary'!CH26="Yes"),100-OFFSET('Water Data'!$H$5,0,10*ROW('Water Data'!H20)),NA())</f>
        <v>98.08</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f ca="true">+IF(AND(ISNUMBER(OFFSET('Sanitation Data'!$C$5,0,10*ROW('Sanitation Data'!C20))),'Data Summary'!CK26="Yes"),100-OFFSET('Sanitation Data'!$C$5,0,10*ROW('Sanitation Data'!C20)),NA())</f>
        <v>91.23</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f ca="true">+IF(AND(ISNUMBER(OFFSET('Sanitation Data'!$D$5,0,10*ROW('Sanitation Data'!D20))),'Data Summary'!CP26="Yes"),100-OFFSET('Sanitation Data'!$D$5,0,10*ROW('Sanitation Data'!D20)),NA())</f>
        <v>96.96</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f ca="true">+IF(AND(ISNUMBER(OFFSET('Sanitation Data'!$G$5,0,10*ROW('Sanitation Data'!G20))),'Data Summary'!DE26="Yes"),100-OFFSET('Sanitation Data'!$G$5,0,10*ROW('Sanitation Data'!G20)),NA())</f>
        <v>91.23</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f ca="true">+IF(AND(ISNUMBER(OFFSET('Hygiene Data'!$C$6,0,10*ROW('Hygiene Data'!C20))),'Data Summary'!DO26="Yes"),OFFSET('Hygiene Data'!$C$6,0,10*ROW('Hygiene Data'!C20)),NA())</f>
        <v>46.555961960419324</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f ca="true">+IF(AND(ISNUMBER(OFFSET('Hygiene Data'!$G$6,0,10*ROW('Hygiene Data'!G20))),'Data Summary'!EA26="Yes"),OFFSET('Hygiene Data'!$G$6,0,10*ROW('Hygiene Data'!G20)),NA())</f>
        <v>44.66</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f ca="true">+IF(AND(ISNUMBER(OFFSET('Hygiene Data'!$H$6,0,10*ROW('Hygiene Data'!H20))),'Data Summary'!ED26="Yes"),OFFSET('Hygiene Data'!$H$6,0,10*ROW('Hygiene Data'!H20)),NA())</f>
        <v>58.14</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str">
        <f ca="true">+IF(OFFSET('Water Data'!$B$1,0,10*ROW('Water Data'!B21))="",NA(),OFFSET('Water Data'!$B$1,0,10*ROW('Water Data'!B21)))</f>
        <v>ASER14</v>
      </c>
      <c r="B27" s="59" t="str">
        <f ca="true">+IF(OFFSET('Water Data'!$A$3,0,10*ROW('Water Data'!A21))="",NA(),OFFSET('Water Data'!$A$3,0,10*ROW('Water Data'!A21)))</f>
        <v>Survey</v>
      </c>
      <c r="C27" s="59">
        <f ca="true">+IF(OFFSET('Water Data'!$C$3,0,10*ROW('Water Data'!C21))="",NA(),OFFSET('Water Data'!$C$3,0,10*ROW('Water Data'!C21)))</f>
        <v>2014</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str">
        <f ca="true">+IF(OFFSET('Water Data'!$B$1,0,10*ROW('Water Data'!B22))="",NA(),OFFSET('Water Data'!$B$1,0,10*ROW('Water Data'!B22)))</f>
        <v>EMIS15</v>
      </c>
      <c r="B28" s="59" t="str">
        <f ca="true">+IF(OFFSET('Water Data'!$A$3,0,10*ROW('Water Data'!A22))="",NA(),OFFSET('Water Data'!$A$3,0,10*ROW('Water Data'!A22)))</f>
        <v>EMIS</v>
      </c>
      <c r="C28" s="59">
        <f ca="true">+IF(OFFSET('Water Data'!$C$3,0,10*ROW('Water Data'!C22))="",NA(),OFFSET('Water Data'!$C$3,0,10*ROW('Water Data'!C22)))</f>
        <v>2015</v>
      </c>
      <c r="D28" s="60">
        <f ca="true">+IF(AND(ISNUMBER(OFFSET('Water Data'!$C$5,0,10*ROW('Water Data'!C22))),'Data Summary'!BS28="Yes"),100-OFFSET('Water Data'!$C$5,0,10*ROW('Water Data'!C22)),NA())</f>
        <v>96.091239999999999</v>
      </c>
      <c r="E28" s="60">
        <f ca="true">+IF(AND(ISNUMBER(OFFSET('Water Data'!$C$7,0,10*ROW('Water Data'!C22))),'Data Summary'!BT28="Yes"),OFFSET('Water Data'!$C$7,0,10*ROW('Water Data'!C22)),NA())</f>
        <v>87.969090000000008</v>
      </c>
      <c r="F28" s="60" t="e">
        <f ca="true">+IF(AND(ISNUMBER(OFFSET('Water Data'!$C$10,0,10*ROW('Water Data'!C22))),'Data Summary'!BU28="Yes"),OFFSET('Water Data'!$C$10,0,10*ROW('Water Data'!C22)),NA())</f>
        <v>#N/A</v>
      </c>
      <c r="G28" s="60">
        <f ca="true">+IF(AND(ISNUMBER(OFFSET('Water Data'!$D$5,0,10*ROW('Water Data'!D22))),'Data Summary'!BV28="Yes"),100-OFFSET('Water Data'!$D$5,0,10*ROW('Water Data'!D22)),NA())</f>
        <v>98.44</v>
      </c>
      <c r="H28" s="60">
        <f ca="true">+IF(AND(ISNUMBER(OFFSET('Water Data'!$D$7,0,10*ROW('Water Data'!D22))),'Data Summary'!BW28="Yes"),OFFSET('Water Data'!$D$7,0,10*ROW('Water Data'!D22)),NA())</f>
        <v>90.02</v>
      </c>
      <c r="I28" s="60" t="e">
        <f ca="true">+IF(AND(ISNUMBER(OFFSET('Water Data'!$D$10,0,10*ROW('Water Data'!D22))),'Data Summary'!BX28="Yes"),OFFSET('Water Data'!$D$10,0,10*ROW('Water Data'!D22)),NA())</f>
        <v>#N/A</v>
      </c>
      <c r="J28" s="60">
        <f ca="true">+IF(AND(ISNUMBER(OFFSET('Water Data'!$E$5,0,10*ROW('Water Data'!E22))),'Data Summary'!BY28="Yes"),100-OFFSET('Water Data'!$E$5,0,10*ROW('Water Data'!E22)),NA())</f>
        <v>95.68</v>
      </c>
      <c r="K28" s="60">
        <f ca="true">+IF(AND(ISNUMBER(OFFSET('Water Data'!$E$7,0,10*ROW('Water Data'!E22))),'Data Summary'!BZ28="Yes"),OFFSET('Water Data'!$E$7,0,10*ROW('Water Data'!E22)),NA())</f>
        <v>87.61</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f ca="true">+IF(AND(ISNUMBER(OFFSET('Water Data'!$G$5,0,10*ROW('Water Data'!G22))),'Data Summary'!CE28="Yes"),100-OFFSET('Water Data'!$G$5,0,10*ROW('Water Data'!G22)),NA())</f>
        <v>96.09757844056989</v>
      </c>
      <c r="Q28" s="60">
        <f ca="true">+IF(AND(ISNUMBER(OFFSET('Water Data'!$G$7,0,10*ROW('Water Data'!G22))),'Data Summary'!CF28="Yes"),OFFSET('Water Data'!$G$7,0,10*ROW('Water Data'!G22)),NA())</f>
        <v>87.974624652816459</v>
      </c>
      <c r="R28" s="60" t="e">
        <f ca="true">+IF(AND(ISNUMBER(OFFSET('Water Data'!$G$10,0,10*ROW('Water Data'!G22))),'Data Summary'!CG28="Yes"),OFFSET('Water Data'!$G$10,0,10*ROW('Water Data'!G22)),NA())</f>
        <v>#N/A</v>
      </c>
      <c r="S28" s="60">
        <f ca="true">+IF(AND(ISNUMBER(OFFSET('Water Data'!$H$5,0,10*ROW('Water Data'!H22))),'Data Summary'!CH28="Yes"),100-OFFSET('Water Data'!$H$5,0,10*ROW('Water Data'!H22)),NA())</f>
        <v>98.56</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f ca="true">+IF(AND(ISNUMBER(OFFSET('Sanitation Data'!$C$5,0,10*ROW('Sanitation Data'!C22))),'Data Summary'!CK28="Yes"),100-OFFSET('Sanitation Data'!$C$5,0,10*ROW('Sanitation Data'!C22)),NA())</f>
        <v>93.08</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f ca="true">+IF(AND(ISNUMBER(OFFSET('Sanitation Data'!$D$5,0,10*ROW('Sanitation Data'!D22))),'Data Summary'!CP28="Yes"),100-OFFSET('Sanitation Data'!$D$5,0,10*ROW('Sanitation Data'!D22)),NA())</f>
        <v>97.75</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f ca="true">+IF(AND(ISNUMBER(OFFSET('Sanitation Data'!$E$5,0,10*ROW('Sanitation Data'!E22))),'Data Summary'!CU28="Yes"),100-OFFSET('Sanitation Data'!$E$5,0,10*ROW('Sanitation Data'!E22)),NA())</f>
        <v>95.05</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f ca="true">+IF(AND(ISNUMBER(OFFSET('Hygiene Data'!$C$6,0,10*ROW('Hygiene Data'!C22))),'Data Summary'!DO28="Yes"),OFFSET('Hygiene Data'!$C$6,0,10*ROW('Hygiene Data'!C22)),NA())</f>
        <v>46.023552240218642</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f ca="true">+IF(AND(ISNUMBER(OFFSET('Hygiene Data'!$G$6,0,10*ROW('Hygiene Data'!G22))),'Data Summary'!EA28="Yes"),OFFSET('Hygiene Data'!$G$6,0,10*ROW('Hygiene Data'!G22)),NA())</f>
        <v>44.31</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f ca="true">+IF(AND(ISNUMBER(OFFSET('Hygiene Data'!$H$6,0,10*ROW('Hygiene Data'!H22))),'Data Summary'!ED28="Yes"),OFFSET('Hygiene Data'!$H$6,0,10*ROW('Hygiene Data'!H22)),NA())</f>
        <v>56.15</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str">
        <f ca="true">+IF(OFFSET('Water Data'!$B$1,0,10*ROW('Water Data'!B23))="",NA(),OFFSET('Water Data'!$B$1,0,10*ROW('Water Data'!B23)))</f>
        <v>ASER16</v>
      </c>
      <c r="B29" s="59" t="str">
        <f ca="true">+IF(OFFSET('Water Data'!$A$3,0,10*ROW('Water Data'!A23))="",NA(),OFFSET('Water Data'!$A$3,0,10*ROW('Water Data'!A23)))</f>
        <v>Survey</v>
      </c>
      <c r="C29" s="59">
        <f ca="true">+IF(OFFSET('Water Data'!$C$3,0,10*ROW('Water Data'!C23))="",NA(),OFFSET('Water Data'!$C$3,0,10*ROW('Water Data'!C23)))</f>
        <v>2016</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str">
        <f ca="true">+IF(OFFSET('Water Data'!$B$1,0,10*ROW('Water Data'!B24))="",NA(),OFFSET('Water Data'!$B$1,0,10*ROW('Water Data'!B24)))</f>
        <v>EMIS16</v>
      </c>
      <c r="B30" s="59" t="str">
        <f ca="true">+IF(OFFSET('Water Data'!$A$3,0,10*ROW('Water Data'!A24))="",NA(),OFFSET('Water Data'!$A$3,0,10*ROW('Water Data'!A24)))</f>
        <v>EMIS</v>
      </c>
      <c r="C30" s="59">
        <f ca="true">+IF(OFFSET('Water Data'!$C$3,0,10*ROW('Water Data'!C24))="",NA(),OFFSET('Water Data'!$C$3,0,10*ROW('Water Data'!C24)))</f>
        <v>2016</v>
      </c>
      <c r="D30" s="60">
        <f ca="true">+IF(AND(ISNUMBER(OFFSET('Water Data'!$C$5,0,10*ROW('Water Data'!C24))),'Data Summary'!BS30="Yes"),100-OFFSET('Water Data'!$C$5,0,10*ROW('Water Data'!C24)),NA())</f>
        <v>96.781639999999996</v>
      </c>
      <c r="E30" s="60">
        <f ca="true">+IF(AND(ISNUMBER(OFFSET('Water Data'!$C$7,0,10*ROW('Water Data'!C24))),'Data Summary'!BT30="Yes"),OFFSET('Water Data'!$C$7,0,10*ROW('Water Data'!C24)),NA())</f>
        <v>88.621824999999987</v>
      </c>
      <c r="F30" s="60" t="e">
        <f ca="true">+IF(AND(ISNUMBER(OFFSET('Water Data'!$C$10,0,10*ROW('Water Data'!C24))),'Data Summary'!BU30="Yes"),OFFSET('Water Data'!$C$10,0,10*ROW('Water Data'!C24)),NA())</f>
        <v>#N/A</v>
      </c>
      <c r="G30" s="60">
        <f ca="true">+IF(AND(ISNUMBER(OFFSET('Water Data'!$D$5,0,10*ROW('Water Data'!D24))),'Data Summary'!BV30="Yes"),100-OFFSET('Water Data'!$D$5,0,10*ROW('Water Data'!D24)),NA())</f>
        <v>98.79</v>
      </c>
      <c r="H30" s="60">
        <f ca="true">+IF(AND(ISNUMBER(OFFSET('Water Data'!$D$7,0,10*ROW('Water Data'!D24))),'Data Summary'!BW30="Yes"),OFFSET('Water Data'!$D$7,0,10*ROW('Water Data'!D24)),NA())</f>
        <v>90.26</v>
      </c>
      <c r="I30" s="60" t="e">
        <f ca="true">+IF(AND(ISNUMBER(OFFSET('Water Data'!$D$10,0,10*ROW('Water Data'!D24))),'Data Summary'!BX30="Yes"),OFFSET('Water Data'!$D$10,0,10*ROW('Water Data'!D24)),NA())</f>
        <v>#N/A</v>
      </c>
      <c r="J30" s="60">
        <f ca="true">+IF(AND(ISNUMBER(OFFSET('Water Data'!$E$5,0,10*ROW('Water Data'!E24))),'Data Summary'!BY30="Yes"),100-OFFSET('Water Data'!$E$5,0,10*ROW('Water Data'!E24)),NA())</f>
        <v>96.43</v>
      </c>
      <c r="K30" s="60">
        <f ca="true">+IF(AND(ISNUMBER(OFFSET('Water Data'!$E$7,0,10*ROW('Water Data'!E24))),'Data Summary'!BZ30="Yes"),OFFSET('Water Data'!$E$7,0,10*ROW('Water Data'!E24)),NA())</f>
        <v>88.334999999999994</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f ca="true">+IF(AND(ISNUMBER(OFFSET('Water Data'!$G$5,0,10*ROW('Water Data'!G24))),'Data Summary'!CE30="Yes"),100-OFFSET('Water Data'!$G$5,0,10*ROW('Water Data'!G24)),NA())</f>
        <v>96.8</v>
      </c>
      <c r="Q30" s="60">
        <f ca="true">+IF(AND(ISNUMBER(OFFSET('Water Data'!$G$7,0,10*ROW('Water Data'!G24))),'Data Summary'!CF30="Yes"),OFFSET('Water Data'!$G$7,0,10*ROW('Water Data'!G24)),NA())</f>
        <v>88.616417910344751</v>
      </c>
      <c r="R30" s="60" t="e">
        <f ca="true">+IF(AND(ISNUMBER(OFFSET('Water Data'!$G$10,0,10*ROW('Water Data'!G24))),'Data Summary'!CG30="Yes"),OFFSET('Water Data'!$G$10,0,10*ROW('Water Data'!G24)),NA())</f>
        <v>#N/A</v>
      </c>
      <c r="S30" s="60">
        <f ca="true">+IF(AND(ISNUMBER(OFFSET('Water Data'!$H$5,0,10*ROW('Water Data'!H24))),'Data Summary'!CH30="Yes"),100-OFFSET('Water Data'!$H$5,0,10*ROW('Water Data'!H24)),NA())</f>
        <v>98.84</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f ca="true">+IF(AND(ISNUMBER(OFFSET('Sanitation Data'!$C$5,0,10*ROW('Sanitation Data'!C24))),'Data Summary'!CK30="Yes"),100-OFFSET('Sanitation Data'!$C$5,0,10*ROW('Sanitation Data'!C24)),NA())</f>
        <v>97.02</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f ca="true">+IF(AND(ISNUMBER(OFFSET('Sanitation Data'!$D$5,0,10*ROW('Sanitation Data'!D24))),'Data Summary'!CP30="Yes"),100-OFFSET('Sanitation Data'!$D$5,0,10*ROW('Sanitation Data'!D24)),NA())</f>
        <v>98.35</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f ca="true">+IF(AND(ISNUMBER(OFFSET('Sanitation Data'!$E$5,0,10*ROW('Sanitation Data'!E24))),'Data Summary'!CU30="Yes"),100-OFFSET('Sanitation Data'!$E$5,0,10*ROW('Sanitation Data'!E24)),NA())</f>
        <v>96.86</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f ca="true">+IF(AND(ISNUMBER(OFFSET('Sanitation Data'!$G$5,0,10*ROW('Sanitation Data'!G24))),'Data Summary'!DE30="Yes"),100-OFFSET('Sanitation Data'!$G$5,0,10*ROW('Sanitation Data'!G24)),NA())</f>
        <v>97.07</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f ca="true">+IF(AND(ISNUMBER(OFFSET('Sanitation Data'!$H$5,0,10*ROW('Sanitation Data'!H24))),'Data Summary'!DJ30="Yes"),100-OFFSET('Sanitation Data'!$H$5,0,10*ROW('Sanitation Data'!H24)),NA())</f>
        <v>97.98</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f ca="true">+IF(AND(ISNUMBER(OFFSET('Hygiene Data'!$C$6,0,10*ROW('Hygiene Data'!C24))),'Data Summary'!DO30="Yes"),OFFSET('Hygiene Data'!$C$6,0,10*ROW('Hygiene Data'!C24)),NA())</f>
        <v>53.798797710394794</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f ca="true">+IF(AND(ISNUMBER(OFFSET('Hygiene Data'!$G$6,0,10*ROW('Hygiene Data'!G24))),'Data Summary'!EA30="Yes"),OFFSET('Hygiene Data'!$G$6,0,10*ROW('Hygiene Data'!G24)),NA())</f>
        <v>51.94</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f ca="true">+IF(AND(ISNUMBER(OFFSET('Hygiene Data'!$H$6,0,10*ROW('Hygiene Data'!H24))),'Data Summary'!ED30="Yes"),OFFSET('Hygiene Data'!$H$6,0,10*ROW('Hygiene Data'!H24)),NA())</f>
        <v>64.48</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str">
        <f ca="true">+IF(OFFSET('Water Data'!$B$1,0,10*ROW('Water Data'!B25))="",NA(),OFFSET('Water Data'!$B$1,0,10*ROW('Water Data'!B25)))</f>
        <v>UIS16</v>
      </c>
      <c r="B31" s="59" t="str">
        <f ca="true">+IF(OFFSET('Water Data'!$A$3,0,10*ROW('Water Data'!A25))="",NA(),OFFSET('Water Data'!$A$3,0,10*ROW('Water Data'!A25)))</f>
        <v>Other</v>
      </c>
      <c r="C31" s="59">
        <f ca="true">+IF(OFFSET('Water Data'!$C$3,0,10*ROW('Water Data'!C25))="",NA(),OFFSET('Water Data'!$C$3,0,10*ROW('Water Data'!C25)))</f>
        <v>2016</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str">
        <f ca="true">+IF(OFFSET('Water Data'!$B$1,0,10*ROW('Water Data'!B26))="",NA(),OFFSET('Water Data'!$B$1,0,10*ROW('Water Data'!B26)))</f>
        <v>SVP17</v>
      </c>
      <c r="B32" s="59" t="str">
        <f ca="true">+IF(OFFSET('Water Data'!$A$3,0,10*ROW('Water Data'!A26))="",NA(),OFFSET('Water Data'!$A$3,0,10*ROW('Water Data'!A26)))</f>
        <v>Survey</v>
      </c>
      <c r="C32" s="59">
        <f ca="true">+IF(OFFSET('Water Data'!$C$3,0,10*ROW('Water Data'!C26))="",NA(),OFFSET('Water Data'!$C$3,0,10*ROW('Water Data'!C26)))</f>
        <v>2017</v>
      </c>
      <c r="D32" s="60">
        <f ca="true">+IF(AND(ISNUMBER(OFFSET('Water Data'!$C$5,0,10*ROW('Water Data'!C26))),'Data Summary'!BS32="Yes"),100-OFFSET('Water Data'!$C$5,0,10*ROW('Water Data'!C26)),NA())</f>
        <v>94.02</v>
      </c>
      <c r="E32" s="60">
        <f ca="true">+IF(AND(ISNUMBER(OFFSET('Water Data'!$C$7,0,10*ROW('Water Data'!C26))),'Data Summary'!BT32="Yes"),OFFSET('Water Data'!$C$7,0,10*ROW('Water Data'!C26)),NA())</f>
        <v>91.579000000000008</v>
      </c>
      <c r="F32" s="60">
        <f ca="true">+IF(AND(ISNUMBER(OFFSET('Water Data'!$C$10,0,10*ROW('Water Data'!C26))),'Data Summary'!BU32="Yes"),OFFSET('Water Data'!$C$10,0,10*ROW('Water Data'!C26)),NA())</f>
        <v>68.961850670070206</v>
      </c>
      <c r="G32" s="60">
        <f ca="true">+IF(AND(ISNUMBER(OFFSET('Water Data'!$D$5,0,10*ROW('Water Data'!D26))),'Data Summary'!BV32="Yes"),100-OFFSET('Water Data'!$D$5,0,10*ROW('Water Data'!D26)),NA())</f>
        <v>95</v>
      </c>
      <c r="H32" s="60">
        <f ca="true">+IF(AND(ISNUMBER(OFFSET('Water Data'!$D$7,0,10*ROW('Water Data'!D26))),'Data Summary'!BW32="Yes"),OFFSET('Water Data'!$D$7,0,10*ROW('Water Data'!D26)),NA())</f>
        <v>93.351500000000001</v>
      </c>
      <c r="I32" s="60">
        <f ca="true">+IF(AND(ISNUMBER(OFFSET('Water Data'!$D$10,0,10*ROW('Water Data'!D26))),'Data Summary'!BX32="Yes"),OFFSET('Water Data'!$D$10,0,10*ROW('Water Data'!D26)),NA())</f>
        <v>71.900307947368418</v>
      </c>
      <c r="J32" s="60">
        <f ca="true">+IF(AND(ISNUMBER(OFFSET('Water Data'!$E$5,0,10*ROW('Water Data'!E26))),'Data Summary'!BY32="Yes"),100-OFFSET('Water Data'!$E$5,0,10*ROW('Water Data'!E26)),NA())</f>
        <v>93.9</v>
      </c>
      <c r="K32" s="60">
        <f ca="true">+IF(AND(ISNUMBER(OFFSET('Water Data'!$E$7,0,10*ROW('Water Data'!E26))),'Data Summary'!BZ32="Yes"),OFFSET('Water Data'!$E$7,0,10*ROW('Water Data'!E26)),NA())</f>
        <v>91.366500000000002</v>
      </c>
      <c r="L32" s="60">
        <f ca="true">+IF(AND(ISNUMBER(OFFSET('Water Data'!$E$10,0,10*ROW('Water Data'!E26))),'Data Summary'!CA32="Yes"),OFFSET('Water Data'!$E$10,0,10*ROW('Water Data'!E26)),NA())</f>
        <v>68.685423162939301</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f ca="true">+IF(AND(ISNUMBER(OFFSET('Water Data'!$G$5,0,10*ROW('Water Data'!G26))),'Data Summary'!CE32="Yes"),100-OFFSET('Water Data'!$G$5,0,10*ROW('Water Data'!G26)),NA())</f>
        <v>93.64</v>
      </c>
      <c r="Q32" s="60">
        <f ca="true">+IF(AND(ISNUMBER(OFFSET('Water Data'!$G$7,0,10*ROW('Water Data'!G26))),'Data Summary'!CF32="Yes"),OFFSET('Water Data'!$G$7,0,10*ROW('Water Data'!G26)),NA())</f>
        <v>91.141499999999994</v>
      </c>
      <c r="R32" s="60">
        <f ca="true">+IF(AND(ISNUMBER(OFFSET('Water Data'!$G$10,0,10*ROW('Water Data'!G26))),'Data Summary'!CG32="Yes"),OFFSET('Water Data'!$G$10,0,10*ROW('Water Data'!G26)),NA())</f>
        <v>68.141995034173434</v>
      </c>
      <c r="S32" s="60">
        <f ca="true">+IF(AND(ISNUMBER(OFFSET('Water Data'!$H$5,0,10*ROW('Water Data'!H26))),'Data Summary'!CH32="Yes"),100-OFFSET('Water Data'!$H$5,0,10*ROW('Water Data'!H26)),NA())</f>
        <v>96.88</v>
      </c>
      <c r="T32" s="60">
        <f ca="true">+IF(AND(ISNUMBER(OFFSET('Water Data'!$H$7,0,10*ROW('Water Data'!H26))),'Data Summary'!CI32="Yes"),OFFSET('Water Data'!$H$7,0,10*ROW('Water Data'!H26)),NA())</f>
        <v>94.790500000000009</v>
      </c>
      <c r="U32" s="60">
        <f ca="true">+IF(AND(ISNUMBER(OFFSET('Water Data'!$H$10,0,10*ROW('Water Data'!H26))),'Data Summary'!CJ32="Yes"),OFFSET('Water Data'!$H$10,0,10*ROW('Water Data'!H26)),NA())</f>
        <v>75.124015173410413</v>
      </c>
      <c r="V32" s="106">
        <f ca="true">+IF(AND(ISNUMBER(OFFSET('Sanitation Data'!$C$5,0,10*ROW('Sanitation Data'!C26))),'Data Summary'!CK32="Yes"),100-OFFSET('Sanitation Data'!$C$5,0,10*ROW('Sanitation Data'!C26)),NA())</f>
        <v>97.65</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f ca="true">+IF(AND(ISNUMBER(OFFSET('Sanitation Data'!$C$13,0,10*ROW('Sanitation Data'!C26))),'Data Summary'!CO32="Yes"),OFFSET('Sanitation Data'!$C$13,0,10*ROW('Sanitation Data'!C26)),NA())</f>
        <v>78.399180073564452</v>
      </c>
      <c r="AA32" s="106">
        <f ca="true">+IF(AND(ISNUMBER(OFFSET('Sanitation Data'!$D$5,0,10*ROW('Sanitation Data'!D26))),'Data Summary'!CP32="Yes"),100-OFFSET('Sanitation Data'!$D$5,0,10*ROW('Sanitation Data'!D26)),NA())</f>
        <v>97.87</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f ca="true">+IF(AND(ISNUMBER(OFFSET('Sanitation Data'!$D$13,0,10*ROW('Sanitation Data'!D26))),'Data Summary'!CT32="Yes"),OFFSET('Sanitation Data'!$D$13,0,10*ROW('Sanitation Data'!D26)),NA())</f>
        <v>81.732348652423511</v>
      </c>
      <c r="AF32" s="106">
        <f ca="true">+IF(AND(ISNUMBER(OFFSET('Sanitation Data'!$E$5,0,10*ROW('Sanitation Data'!E26))),'Data Summary'!CU32="Yes"),100-OFFSET('Sanitation Data'!$E$5,0,10*ROW('Sanitation Data'!E26)),NA())</f>
        <v>97.58</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f ca="true">+IF(AND(ISNUMBER(OFFSET('Sanitation Data'!$E$13,0,10*ROW('Sanitation Data'!E26))),'Data Summary'!CY32="Yes"),OFFSET('Sanitation Data'!$E$13,0,10*ROW('Sanitation Data'!E26)),NA())</f>
        <v>78.095500687709162</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f ca="true">+IF(AND(ISNUMBER(OFFSET('Sanitation Data'!$G$5,0,10*ROW('Sanitation Data'!G26))),'Data Summary'!DE32="Yes"),100-OFFSET('Sanitation Data'!$G$5,0,10*ROW('Sanitation Data'!G26)),NA())</f>
        <v>97.53</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f ca="true">+IF(AND(ISNUMBER(OFFSET('Sanitation Data'!$G$13,0,10*ROW('Sanitation Data'!G26))),'Data Summary'!DI32="Yes"),OFFSET('Sanitation Data'!$G$13,0,10*ROW('Sanitation Data'!G26)),NA())</f>
        <v>77.474118448961278</v>
      </c>
      <c r="AU32" s="106">
        <f ca="true">+IF(AND(ISNUMBER(OFFSET('Sanitation Data'!$H$5,0,10*ROW('Sanitation Data'!H26))),'Data Summary'!DJ32="Yes"),100-OFFSET('Sanitation Data'!$H$5,0,10*ROW('Sanitation Data'!H26)),NA())</f>
        <v>98.19</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f ca="true">+IF(AND(ISNUMBER(OFFSET('Sanitation Data'!$H$13,0,10*ROW('Sanitation Data'!H26))),'Data Summary'!DN32="Yes"),OFFSET('Sanitation Data'!$H$13,0,10*ROW('Sanitation Data'!H26)),NA())</f>
        <v>85.415315473760245</v>
      </c>
      <c r="AZ32" s="111">
        <f ca="true">+IF(AND(ISNUMBER(OFFSET('Hygiene Data'!$C$6,0,10*ROW('Hygiene Data'!C26))),'Data Summary'!DO32="Yes"),OFFSET('Hygiene Data'!$C$6,0,10*ROW('Hygiene Data'!C26)),NA())</f>
        <v>73.539999999999992</v>
      </c>
      <c r="BA32" s="111">
        <f ca="true">+IF(AND(ISNUMBER(OFFSET('Hygiene Data'!$C$8,0,10*ROW('Hygiene Data'!C26))),'Data Summary'!DP32="Yes"),OFFSET('Hygiene Data'!$C$8,0,10*ROW('Hygiene Data'!C26)),NA())</f>
        <v>72.319235999999989</v>
      </c>
      <c r="BB32" s="111">
        <f ca="true">+IF(AND(ISNUMBER(OFFSET('Hygiene Data'!$C$10,0,10*ROW('Hygiene Data'!C26))),'Data Summary'!DQ32="Yes"),OFFSET('Hygiene Data'!$C$10,0,10*ROW('Hygiene Data'!C26)),NA())</f>
        <v>54.411521999999998</v>
      </c>
      <c r="BC32" s="111">
        <f ca="true">+IF(AND(ISNUMBER(OFFSET('Hygiene Data'!$D$6,0,10*ROW('Hygiene Data'!D26))),'Data Summary'!DR32="Yes"),OFFSET('Hygiene Data'!$D$6,0,10*ROW('Hygiene Data'!D26)),NA())</f>
        <v>79.710000000000008</v>
      </c>
      <c r="BD32" s="111">
        <f ca="true">+IF(AND(ISNUMBER(OFFSET('Hygiene Data'!$D$8,0,10*ROW('Hygiene Data'!D26))),'Data Summary'!DS32="Yes"),OFFSET('Hygiene Data'!$D$8,0,10*ROW('Hygiene Data'!D26)),NA())</f>
        <v>78.649856999999997</v>
      </c>
      <c r="BE32" s="111">
        <f ca="true">+IF(AND(ISNUMBER(OFFSET('Hygiene Data'!$D$10,0,10*ROW('Hygiene Data'!D26))),'Data Summary'!DT32="Yes"),OFFSET('Hygiene Data'!$D$10,0,10*ROW('Hygiene Data'!D26)),NA())</f>
        <v>57.198998999999993</v>
      </c>
      <c r="BF32" s="111">
        <f ca="true">+IF(AND(ISNUMBER(OFFSET('Hygiene Data'!$E$6,0,10*ROW('Hygiene Data'!E26))),'Data Summary'!DU32="Yes"),OFFSET('Hygiene Data'!$E$6,0,10*ROW('Hygiene Data'!E26)),NA())</f>
        <v>72.98</v>
      </c>
      <c r="BG32" s="111">
        <f ca="true">+IF(AND(ISNUMBER(OFFSET('Hygiene Data'!$E$8,0,10*ROW('Hygiene Data'!E26))),'Data Summary'!DV32="Yes"),OFFSET('Hygiene Data'!$E$8,0,10*ROW('Hygiene Data'!E26)),NA())</f>
        <v>71.732041999999993</v>
      </c>
      <c r="BH32" s="111">
        <f ca="true">+IF(AND(ISNUMBER(OFFSET('Hygiene Data'!$E$10,0,10*ROW('Hygiene Data'!E26))),'Data Summary'!DW32="Yes"),OFFSET('Hygiene Data'!$E$10,0,10*ROW('Hygiene Data'!E26)),NA())</f>
        <v>54.147961000000002</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f ca="true">+IF(AND(ISNUMBER(OFFSET('Hygiene Data'!$G$6,0,10*ROW('Hygiene Data'!G26))),'Data Summary'!EA32="Yes"),OFFSET('Hygiene Data'!$G$6,0,10*ROW('Hygiene Data'!G26)),NA())</f>
        <v>72.849999999999994</v>
      </c>
      <c r="BM32" s="111">
        <f ca="true">+IF(AND(ISNUMBER(OFFSET('Hygiene Data'!$G$8,0,10*ROW('Hygiene Data'!G26))),'Data Summary'!EB32="Yes"),OFFSET('Hygiene Data'!$G$8,0,10*ROW('Hygiene Data'!G26)),NA())</f>
        <v>71.582409999999996</v>
      </c>
      <c r="BN32" s="111">
        <f ca="true">+IF(AND(ISNUMBER(OFFSET('Hygiene Data'!$G$10,0,10*ROW('Hygiene Data'!G26))),'Data Summary'!EC32="Yes"),OFFSET('Hygiene Data'!$G$10,0,10*ROW('Hygiene Data'!G26)),NA())</f>
        <v>54.61290799999999</v>
      </c>
      <c r="BO32" s="111">
        <f ca="true">+IF(AND(ISNUMBER(OFFSET('Hygiene Data'!$H$6,0,10*ROW('Hygiene Data'!H26))),'Data Summary'!ED32="Yes"),OFFSET('Hygiene Data'!$H$6,0,10*ROW('Hygiene Data'!H26)),NA())</f>
        <v>78.650000000000006</v>
      </c>
      <c r="BP32" s="111">
        <f ca="true">+IF(AND(ISNUMBER(OFFSET('Hygiene Data'!$H$8,0,10*ROW('Hygiene Data'!H26))),'Data Summary'!EE32="Yes"),OFFSET('Hygiene Data'!$H$8,0,10*ROW('Hygiene Data'!H26)),NA())</f>
        <v>77.745525000000001</v>
      </c>
      <c r="BQ32" s="111">
        <f ca="true">+IF(AND(ISNUMBER(OFFSET('Hygiene Data'!$H$10,0,10*ROW('Hygiene Data'!H26))),'Data Summary'!EF32="Yes"),OFFSET('Hygiene Data'!$H$10,0,10*ROW('Hygiene Data'!H26)),NA())</f>
        <v>52.815554999999989</v>
      </c>
    </row>
    <row r="33" x14ac:dyDescent="0.2">
      <c r="A33" s="59" t="e">
        <f ca="true">+IF(OFFSET('Water Data'!$B$1,0,10*ROW('Water Data'!B27))="",NA(),OFFSET('Water Data'!$B$1,0,10*ROW('Water Data'!B27)))</f>
        <v>#N/A</v>
      </c>
      <c r="B33" s="59" t="e">
        <f ca="true">+IF(OFFSET('Water Data'!$A$3,0,10*ROW('Water Data'!A27))="",NA(),OFFSET('Water Data'!$A$3,0,10*ROW('Water Data'!A27)))</f>
        <v>#N/A</v>
      </c>
      <c r="C33" s="59" t="e">
        <f ca="true">+IF(OFFSET('Water Data'!$C$3,0,10*ROW('Water Data'!C27))="",NA(),OFFSET('Water Data'!$C$3,0,10*ROW('Water Data'!C27)))</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Data'!A28))="",NA(),OFFSET('Water Data'!$A$3,0,10*ROW('Water Data'!A28)))</f>
        <v>#N/A</v>
      </c>
      <c r="C34" s="59" t="e">
        <f ca="true">+IF(OFFSET('Water Data'!$C$3,0,10*ROW('Water Data'!C28))="",NA(),OFFSET('Water Data'!$C$3,0,10*ROW('Water Data'!C28)))</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Data'!A29))="",NA(),OFFSET('Water Data'!$A$3,0,10*ROW('Water Data'!A29)))</f>
        <v>#N/A</v>
      </c>
      <c r="C35" s="59" t="e">
        <f ca="true">+IF(OFFSET('Water Data'!$C$3,0,10*ROW('Water Data'!C29))="",NA(),OFFSET('Water Data'!$C$3,0,10*ROW('Water Data'!C29)))</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Data'!A30))="",NA(),OFFSET('Water Data'!$A$3,0,10*ROW('Water Data'!A30)))</f>
        <v>#N/A</v>
      </c>
      <c r="C36" s="59" t="e">
        <f ca="true">+IF(OFFSET('Water Data'!$C$3,0,10*ROW('Water Data'!C30))="",NA(),OFFSET('Water Data'!$C$3,0,10*ROW('Water Data'!C30)))</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Data'!A31))="",NA(),OFFSET('Water Data'!$A$3,0,10*ROW('Water Data'!A31)))</f>
        <v>#N/A</v>
      </c>
      <c r="C37" s="59" t="e">
        <f ca="true">+IF(OFFSET('Water Data'!$C$3,0,10*ROW('Water Data'!C31))="",NA(),OFFSET('Water Data'!$C$3,0,10*ROW('Water Data'!C31)))</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Data'!A32))="",NA(),OFFSET('Water Data'!$A$3,0,10*ROW('Water Data'!A32)))</f>
        <v>#N/A</v>
      </c>
      <c r="C38" s="59" t="e">
        <f ca="true">+IF(OFFSET('Water Data'!$C$3,0,10*ROW('Water Data'!C32))="",NA(),OFFSET('Water Data'!$C$3,0,10*ROW('Water Data'!C32)))</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Data'!A33))="",NA(),OFFSET('Water Data'!$A$3,0,10*ROW('Water Data'!A33)))</f>
        <v>#N/A</v>
      </c>
      <c r="C39" s="59" t="e">
        <f ca="true">+IF(OFFSET('Water Data'!$C$3,0,10*ROW('Water Data'!C33))="",NA(),OFFSET('Water Data'!$C$3,0,10*ROW('Water Data'!C33)))</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Data'!A34))="",NA(),OFFSET('Water Data'!$A$3,0,10*ROW('Water Data'!A34)))</f>
        <v>#N/A</v>
      </c>
      <c r="C40" s="59" t="e">
        <f ca="true">+IF(OFFSET('Water Data'!$C$3,0,10*ROW('Water Data'!C34))="",NA(),OFFSET('Water Data'!$C$3,0,10*ROW('Water Data'!C34)))</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Data'!A35))="",NA(),OFFSET('Water Data'!$A$3,0,10*ROW('Water Data'!A35)))</f>
        <v>#N/A</v>
      </c>
      <c r="C41" s="59" t="e">
        <f ca="true">+IF(OFFSET('Water Data'!$C$3,0,10*ROW('Water Data'!C35))="",NA(),OFFSET('Water Data'!$C$3,0,10*ROW('Water Data'!C35)))</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Data'!A36))="",NA(),OFFSET('Water Data'!$A$3,0,10*ROW('Water Data'!A36)))</f>
        <v>#N/A</v>
      </c>
      <c r="C42" s="59" t="e">
        <f ca="true">+IF(OFFSET('Water Data'!$C$3,0,10*ROW('Water Data'!C36))="",NA(),OFFSET('Water Data'!$C$3,0,10*ROW('Water Data'!C36)))</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1" customWidth="true"/>
    <col min="2" max="2" width="6.5" style="131" customWidth="true"/>
    <col min="3" max="3" width="9" style="239" customWidth="true"/>
    <col min="4" max="4" width="9.75" style="36" customWidth="true"/>
    <col min="5" max="5" width="8" style="232" customWidth="true"/>
    <col min="6" max="6" width="8" style="233" customWidth="true"/>
    <col min="7" max="7" width="8" style="234" customWidth="true"/>
    <col min="8" max="8" width="8" style="236" customWidth="true"/>
    <col min="9" max="9" width="8" style="119" customWidth="true"/>
    <col min="10" max="10" width="8" style="237" customWidth="true"/>
    <col min="11" max="11" width="8" style="254" customWidth="true"/>
    <col min="12" max="12" width="8" style="233" customWidth="true"/>
    <col min="13" max="13" width="8" style="253" customWidth="true"/>
    <col min="14" max="14" width="8" style="260" customWidth="true"/>
    <col min="15" max="19" width="8" style="36" customWidth="true"/>
    <col min="20" max="16384" width="9" style="36"/>
  </cols>
  <sheetData>
    <row r="1" ht="20.25" customHeight="true" x14ac:dyDescent="0.2">
      <c r="A1" s="580" t="s">
        <v>291</v>
      </c>
      <c r="B1" s="581"/>
      <c r="C1" s="581"/>
      <c r="D1" s="581"/>
      <c r="E1" s="582" t="s">
        <v>53</v>
      </c>
      <c r="F1" s="583"/>
      <c r="G1" s="583"/>
      <c r="H1" s="583"/>
      <c r="I1" s="584"/>
      <c r="J1" s="585" t="s">
        <v>10</v>
      </c>
      <c r="K1" s="585"/>
      <c r="L1" s="585"/>
      <c r="M1" s="585"/>
      <c r="N1" s="585"/>
      <c r="O1" s="577" t="s">
        <v>11</v>
      </c>
      <c r="P1" s="578"/>
      <c r="Q1" s="578"/>
      <c r="R1" s="578"/>
      <c r="S1" s="579"/>
    </row>
    <row r="2" x14ac:dyDescent="0.2">
      <c r="A2" s="581"/>
      <c r="B2" s="581"/>
      <c r="C2" s="581"/>
      <c r="D2" s="581"/>
      <c r="E2" s="394"/>
      <c r="F2" s="395"/>
      <c r="G2" s="396"/>
      <c r="H2" s="397"/>
      <c r="I2" s="398"/>
      <c r="J2" s="399"/>
      <c r="K2" s="395"/>
      <c r="L2" s="400"/>
      <c r="M2" s="397"/>
      <c r="N2" s="401"/>
      <c r="O2" s="394"/>
      <c r="P2" s="395"/>
      <c r="Q2" s="402"/>
      <c r="R2" s="397"/>
      <c r="S2" s="398"/>
    </row>
    <row r="3" ht="81" customHeight="true" x14ac:dyDescent="0.2">
      <c r="A3" s="429" t="s">
        <v>9</v>
      </c>
      <c r="B3" s="430" t="s">
        <v>4</v>
      </c>
      <c r="C3" s="433" t="s">
        <v>8</v>
      </c>
      <c r="D3" s="431" t="s">
        <v>314</v>
      </c>
      <c r="E3" s="403" t="s">
        <v>25</v>
      </c>
      <c r="F3" s="404" t="s">
        <v>19</v>
      </c>
      <c r="G3" s="405" t="s">
        <v>292</v>
      </c>
      <c r="H3" s="406" t="s">
        <v>301</v>
      </c>
      <c r="I3" s="407" t="s">
        <v>37</v>
      </c>
      <c r="J3" s="408" t="s">
        <v>25</v>
      </c>
      <c r="K3" s="409" t="s">
        <v>19</v>
      </c>
      <c r="L3" s="410" t="s">
        <v>293</v>
      </c>
      <c r="M3" s="406" t="s">
        <v>301</v>
      </c>
      <c r="N3" s="411" t="s">
        <v>37</v>
      </c>
      <c r="O3" s="403" t="s">
        <v>25</v>
      </c>
      <c r="P3" s="404" t="s">
        <v>160</v>
      </c>
      <c r="Q3" s="412" t="s">
        <v>294</v>
      </c>
      <c r="R3" s="406" t="s">
        <v>301</v>
      </c>
      <c r="S3" s="407" t="s">
        <v>37</v>
      </c>
    </row>
    <row r="4" x14ac:dyDescent="0.2">
      <c r="A4" s="240" t="str">
        <f>IF(ISBLANK(Regressions!A14), " ", Regressions!A14)</f>
        <v>India</v>
      </c>
      <c r="B4" s="235">
        <f>IF(ISBLANK(Regressions!B14), " ", Regressions!B14)</f>
        <v>2000</v>
      </c>
      <c r="C4" s="432" t="str">
        <f>IF(ISBLANK(Regressions!C14), " ", Regressions!C14)</f>
        <v>National</v>
      </c>
      <c r="D4" s="242">
        <f>IF(ISBLANK(Regressions!D14), " ", Regressions!D14)</f>
        <v>352048160</v>
      </c>
      <c r="E4" s="413">
        <f>IF(ISNUMBER(Regressions!E14),ROUND(Regressions!E14, 1), NA())</f>
        <v>78</v>
      </c>
      <c r="F4" s="317">
        <f>IF(ISNUMBER(Regressions!F14),ROUND(Regressions!F14, 1), NA())</f>
        <v>71.599999999999994</v>
      </c>
      <c r="G4" s="414" t="e">
        <f>IF(ISNUMBER(Regressions!G14),ROUND(Regressions!G14, 1), NA())</f>
        <v>#N/A</v>
      </c>
      <c r="H4" s="415" t="e">
        <f>IF(ISNUMBER(Regressions!H14),ROUND(Regressions!H14, 1), NA())</f>
        <v>#N/A</v>
      </c>
      <c r="I4" s="416">
        <f>IF(ISNUMBER(Regressions!I14),ROUND(Regressions!I14, 1), NA())</f>
        <v>28.4</v>
      </c>
      <c r="J4" s="417">
        <f>IF(ISNUMBER(Regressions!J14),ROUND(Regressions!J14, 1), NA())</f>
        <v>32.700000000000003</v>
      </c>
      <c r="K4" s="317">
        <f>IF(ISNUMBER(Regressions!K14),ROUND(Regressions!K14, 1), NA())</f>
        <v>32.700000000000003</v>
      </c>
      <c r="L4" s="418" t="e">
        <f>IF(ISNUMBER(Regressions!L14),ROUND(Regressions!L14, 1), NA())</f>
        <v>#N/A</v>
      </c>
      <c r="M4" s="415" t="e">
        <f>IF(ISNUMBER(Regressions!M14),ROUND(Regressions!M14, 1), NA())</f>
        <v>#N/A</v>
      </c>
      <c r="N4" s="419">
        <f>IF(ISNUMBER(Regressions!N14),ROUND(Regressions!N14, 1), NA())</f>
        <v>67.3</v>
      </c>
      <c r="O4" s="413" t="e">
        <f>IF(ISNUMBER(Regressions!O14),ROUND(Regressions!O14, 1), NA())</f>
        <v>#N/A</v>
      </c>
      <c r="P4" s="317" t="e">
        <f>IF(ISNUMBER(Regressions!P14),ROUND(Regressions!P14, 1), NA())</f>
        <v>#N/A</v>
      </c>
      <c r="Q4" s="420" t="e">
        <f>IF(ISNUMBER(Regressions!Q14),ROUND(Regressions!Q14, 1), NA())</f>
        <v>#N/A</v>
      </c>
      <c r="R4" s="415" t="e">
        <f>IF(ISNUMBER(Regressions!R14),ROUND(Regressions!R14, 1), NA())</f>
        <v>#N/A</v>
      </c>
      <c r="S4" s="416" t="e">
        <f>IF(ISNUMBER(Regressions!S14),ROUND(Regressions!S14, 1), NA())</f>
        <v>#N/A</v>
      </c>
    </row>
    <row r="5" x14ac:dyDescent="0.2">
      <c r="A5" s="240" t="str">
        <f>IF(ISBLANK(Regressions!A15), " ", Regressions!A15)</f>
        <v>India</v>
      </c>
      <c r="B5" s="235">
        <f>IF(ISBLANK(Regressions!B15), " ", Regressions!B15)</f>
        <v>2001</v>
      </c>
      <c r="C5" s="238" t="str">
        <f>IF(ISBLANK(Regressions!C15), " ", Regressions!C15)</f>
        <v>National</v>
      </c>
      <c r="D5" s="242">
        <f>IF(ISBLANK(Regressions!D15), " ", Regressions!D15)</f>
        <v>354820800</v>
      </c>
      <c r="E5" s="413">
        <f>IF(ISNUMBER(Regressions!E15),ROUND(Regressions!E15, 1), NA())</f>
        <v>78</v>
      </c>
      <c r="F5" s="317">
        <f>IF(ISNUMBER(Regressions!F15),ROUND(Regressions!F15, 1), NA())</f>
        <v>71.599999999999994</v>
      </c>
      <c r="G5" s="414" t="e">
        <f>IF(ISNUMBER(Regressions!G15),ROUND(Regressions!G15, 1), NA())</f>
        <v>#N/A</v>
      </c>
      <c r="H5" s="415" t="e">
        <f>IF(ISNUMBER(Regressions!H15),ROUND(Regressions!H15, 1), NA())</f>
        <v>#N/A</v>
      </c>
      <c r="I5" s="416">
        <f>IF(ISNUMBER(Regressions!I15),ROUND(Regressions!I15, 1), NA())</f>
        <v>28.4</v>
      </c>
      <c r="J5" s="417">
        <f>IF(ISNUMBER(Regressions!J15),ROUND(Regressions!J15, 1), NA())</f>
        <v>32.700000000000003</v>
      </c>
      <c r="K5" s="317">
        <f>IF(ISNUMBER(Regressions!K15),ROUND(Regressions!K15, 1), NA())</f>
        <v>32.700000000000003</v>
      </c>
      <c r="L5" s="418" t="e">
        <f>IF(ISNUMBER(Regressions!L15),ROUND(Regressions!L15, 1), NA())</f>
        <v>#N/A</v>
      </c>
      <c r="M5" s="415" t="e">
        <f>IF(ISNUMBER(Regressions!M15),ROUND(Regressions!M15, 1), NA())</f>
        <v>#N/A</v>
      </c>
      <c r="N5" s="419">
        <f>IF(ISNUMBER(Regressions!N15),ROUND(Regressions!N15, 1), NA())</f>
        <v>67.3</v>
      </c>
      <c r="O5" s="413" t="e">
        <f>IF(ISNUMBER(Regressions!O15),ROUND(Regressions!O15, 1), NA())</f>
        <v>#N/A</v>
      </c>
      <c r="P5" s="317" t="e">
        <f>IF(ISNUMBER(Regressions!P15),ROUND(Regressions!P15, 1), NA())</f>
        <v>#N/A</v>
      </c>
      <c r="Q5" s="420" t="e">
        <f>IF(ISNUMBER(Regressions!Q15),ROUND(Regressions!Q15, 1), NA())</f>
        <v>#N/A</v>
      </c>
      <c r="R5" s="415" t="e">
        <f>IF(ISNUMBER(Regressions!R15),ROUND(Regressions!R15, 1), NA())</f>
        <v>#N/A</v>
      </c>
      <c r="S5" s="416" t="e">
        <f>IF(ISNUMBER(Regressions!S15),ROUND(Regressions!S15, 1), NA())</f>
        <v>#N/A</v>
      </c>
      <c r="T5" s="119"/>
      <c r="U5" s="119"/>
      <c r="V5" s="119"/>
      <c r="W5" s="119"/>
      <c r="X5" s="119"/>
      <c r="Y5" s="119"/>
      <c r="Z5" s="119"/>
      <c r="AA5" s="119"/>
    </row>
    <row r="6" x14ac:dyDescent="0.2">
      <c r="A6" s="240" t="str">
        <f>IF(ISBLANK(Regressions!A16), " ", Regressions!A16)</f>
        <v>India</v>
      </c>
      <c r="B6" s="235">
        <f>IF(ISBLANK(Regressions!B16), " ", Regressions!B16)</f>
        <v>2002</v>
      </c>
      <c r="C6" s="238" t="str">
        <f>IF(ISBLANK(Regressions!C16), " ", Regressions!C16)</f>
        <v>National</v>
      </c>
      <c r="D6" s="242">
        <f>IF(ISBLANK(Regressions!D16), " ", Regressions!D16)</f>
        <v>357680384</v>
      </c>
      <c r="E6" s="413">
        <f>IF(ISNUMBER(Regressions!E16),ROUND(Regressions!E16, 1), NA())</f>
        <v>79.3</v>
      </c>
      <c r="F6" s="317">
        <f>IF(ISNUMBER(Regressions!F16),ROUND(Regressions!F16, 1), NA())</f>
        <v>72.900000000000006</v>
      </c>
      <c r="G6" s="414" t="e">
        <f>IF(ISNUMBER(Regressions!G16),ROUND(Regressions!G16, 1), NA())</f>
        <v>#N/A</v>
      </c>
      <c r="H6" s="415" t="e">
        <f>IF(ISNUMBER(Regressions!H16),ROUND(Regressions!H16, 1), NA())</f>
        <v>#N/A</v>
      </c>
      <c r="I6" s="416">
        <f>IF(ISNUMBER(Regressions!I16),ROUND(Regressions!I16, 1), NA())</f>
        <v>27.1</v>
      </c>
      <c r="J6" s="417">
        <f>IF(ISNUMBER(Regressions!J16),ROUND(Regressions!J16, 1), NA())</f>
        <v>37.200000000000003</v>
      </c>
      <c r="K6" s="317">
        <f>IF(ISNUMBER(Regressions!K16),ROUND(Regressions!K16, 1), NA())</f>
        <v>37.200000000000003</v>
      </c>
      <c r="L6" s="418" t="e">
        <f>IF(ISNUMBER(Regressions!L16),ROUND(Regressions!L16, 1), NA())</f>
        <v>#N/A</v>
      </c>
      <c r="M6" s="415" t="e">
        <f>IF(ISNUMBER(Regressions!M16),ROUND(Regressions!M16, 1), NA())</f>
        <v>#N/A</v>
      </c>
      <c r="N6" s="419">
        <f>IF(ISNUMBER(Regressions!N16),ROUND(Regressions!N16, 1), NA())</f>
        <v>62.8</v>
      </c>
      <c r="O6" s="413" t="e">
        <f>IF(ISNUMBER(Regressions!O16),ROUND(Regressions!O16, 1), NA())</f>
        <v>#N/A</v>
      </c>
      <c r="P6" s="317" t="e">
        <f>IF(ISNUMBER(Regressions!P16),ROUND(Regressions!P16, 1), NA())</f>
        <v>#N/A</v>
      </c>
      <c r="Q6" s="420" t="e">
        <f>IF(ISNUMBER(Regressions!Q16),ROUND(Regressions!Q16, 1), NA())</f>
        <v>#N/A</v>
      </c>
      <c r="R6" s="415" t="e">
        <f>IF(ISNUMBER(Regressions!R16),ROUND(Regressions!R16, 1), NA())</f>
        <v>#N/A</v>
      </c>
      <c r="S6" s="416" t="e">
        <f>IF(ISNUMBER(Regressions!S16),ROUND(Regressions!S16, 1), NA())</f>
        <v>#N/A</v>
      </c>
      <c r="T6" s="119"/>
      <c r="U6" s="119"/>
      <c r="V6" s="119"/>
      <c r="W6" s="119"/>
      <c r="X6" s="119"/>
      <c r="Y6" s="119"/>
      <c r="Z6" s="119"/>
      <c r="AA6" s="119"/>
    </row>
    <row r="7" x14ac:dyDescent="0.2">
      <c r="A7" s="240" t="str">
        <f>IF(ISBLANK(Regressions!A17), " ", Regressions!A17)</f>
        <v>India</v>
      </c>
      <c r="B7" s="235">
        <f>IF(ISBLANK(Regressions!B17), " ", Regressions!B17)</f>
        <v>2003</v>
      </c>
      <c r="C7" s="238" t="str">
        <f>IF(ISBLANK(Regressions!C17), " ", Regressions!C17)</f>
        <v>National</v>
      </c>
      <c r="D7" s="242">
        <f>IF(ISBLANK(Regressions!D17), " ", Regressions!D17)</f>
        <v>360445312</v>
      </c>
      <c r="E7" s="413">
        <f>IF(ISNUMBER(Regressions!E17),ROUND(Regressions!E17, 1), NA())</f>
        <v>80.7</v>
      </c>
      <c r="F7" s="317">
        <f>IF(ISNUMBER(Regressions!F17),ROUND(Regressions!F17, 1), NA())</f>
        <v>74.2</v>
      </c>
      <c r="G7" s="414" t="e">
        <f>IF(ISNUMBER(Regressions!G17),ROUND(Regressions!G17, 1), NA())</f>
        <v>#N/A</v>
      </c>
      <c r="H7" s="415" t="e">
        <f>IF(ISNUMBER(Regressions!H17),ROUND(Regressions!H17, 1), NA())</f>
        <v>#N/A</v>
      </c>
      <c r="I7" s="416">
        <f>IF(ISNUMBER(Regressions!I17),ROUND(Regressions!I17, 1), NA())</f>
        <v>25.8</v>
      </c>
      <c r="J7" s="417">
        <f>IF(ISNUMBER(Regressions!J17),ROUND(Regressions!J17, 1), NA())</f>
        <v>41.8</v>
      </c>
      <c r="K7" s="317">
        <f>IF(ISNUMBER(Regressions!K17),ROUND(Regressions!K17, 1), NA())</f>
        <v>41.8</v>
      </c>
      <c r="L7" s="418" t="e">
        <f>IF(ISNUMBER(Regressions!L17),ROUND(Regressions!L17, 1), NA())</f>
        <v>#N/A</v>
      </c>
      <c r="M7" s="415" t="e">
        <f>IF(ISNUMBER(Regressions!M17),ROUND(Regressions!M17, 1), NA())</f>
        <v>#N/A</v>
      </c>
      <c r="N7" s="419">
        <f>IF(ISNUMBER(Regressions!N17),ROUND(Regressions!N17, 1), NA())</f>
        <v>58.2</v>
      </c>
      <c r="O7" s="413" t="e">
        <f>IF(ISNUMBER(Regressions!O17),ROUND(Regressions!O17, 1), NA())</f>
        <v>#N/A</v>
      </c>
      <c r="P7" s="317" t="e">
        <f>IF(ISNUMBER(Regressions!P17),ROUND(Regressions!P17, 1), NA())</f>
        <v>#N/A</v>
      </c>
      <c r="Q7" s="420" t="e">
        <f>IF(ISNUMBER(Regressions!Q17),ROUND(Regressions!Q17, 1), NA())</f>
        <v>#N/A</v>
      </c>
      <c r="R7" s="415" t="e">
        <f>IF(ISNUMBER(Regressions!R17),ROUND(Regressions!R17, 1), NA())</f>
        <v>#N/A</v>
      </c>
      <c r="S7" s="416" t="e">
        <f>IF(ISNUMBER(Regressions!S17),ROUND(Regressions!S17, 1), NA())</f>
        <v>#N/A</v>
      </c>
      <c r="T7" s="119"/>
      <c r="U7" s="119"/>
      <c r="V7" s="119"/>
      <c r="W7" s="119"/>
      <c r="X7" s="119"/>
      <c r="Y7" s="119"/>
      <c r="Z7" s="119"/>
      <c r="AA7" s="119"/>
    </row>
    <row r="8" x14ac:dyDescent="0.2">
      <c r="A8" s="240" t="str">
        <f>IF(ISBLANK(Regressions!A18), " ", Regressions!A18)</f>
        <v>India</v>
      </c>
      <c r="B8" s="235">
        <f>IF(ISBLANK(Regressions!B18), " ", Regressions!B18)</f>
        <v>2004</v>
      </c>
      <c r="C8" s="238" t="str">
        <f>IF(ISBLANK(Regressions!C18), " ", Regressions!C18)</f>
        <v>National</v>
      </c>
      <c r="D8" s="242">
        <f>IF(ISBLANK(Regressions!D18), " ", Regressions!D18)</f>
        <v>363060448</v>
      </c>
      <c r="E8" s="413">
        <f>IF(ISNUMBER(Regressions!E18),ROUND(Regressions!E18, 1), NA())</f>
        <v>82</v>
      </c>
      <c r="F8" s="317">
        <f>IF(ISNUMBER(Regressions!F18),ROUND(Regressions!F18, 1), NA())</f>
        <v>75.5</v>
      </c>
      <c r="G8" s="414" t="e">
        <f>IF(ISNUMBER(Regressions!G18),ROUND(Regressions!G18, 1), NA())</f>
        <v>#N/A</v>
      </c>
      <c r="H8" s="415" t="e">
        <f>IF(ISNUMBER(Regressions!H18),ROUND(Regressions!H18, 1), NA())</f>
        <v>#N/A</v>
      </c>
      <c r="I8" s="416">
        <f>IF(ISNUMBER(Regressions!I18),ROUND(Regressions!I18, 1), NA())</f>
        <v>24.5</v>
      </c>
      <c r="J8" s="417">
        <f>IF(ISNUMBER(Regressions!J18),ROUND(Regressions!J18, 1), NA())</f>
        <v>46.3</v>
      </c>
      <c r="K8" s="317">
        <f>IF(ISNUMBER(Regressions!K18),ROUND(Regressions!K18, 1), NA())</f>
        <v>46.3</v>
      </c>
      <c r="L8" s="418" t="e">
        <f>IF(ISNUMBER(Regressions!L18),ROUND(Regressions!L18, 1), NA())</f>
        <v>#N/A</v>
      </c>
      <c r="M8" s="415" t="e">
        <f>IF(ISNUMBER(Regressions!M18),ROUND(Regressions!M18, 1), NA())</f>
        <v>#N/A</v>
      </c>
      <c r="N8" s="419">
        <f>IF(ISNUMBER(Regressions!N18),ROUND(Regressions!N18, 1), NA())</f>
        <v>53.7</v>
      </c>
      <c r="O8" s="413" t="e">
        <f>IF(ISNUMBER(Regressions!O18),ROUND(Regressions!O18, 1), NA())</f>
        <v>#N/A</v>
      </c>
      <c r="P8" s="317" t="e">
        <f>IF(ISNUMBER(Regressions!P18),ROUND(Regressions!P18, 1), NA())</f>
        <v>#N/A</v>
      </c>
      <c r="Q8" s="420" t="e">
        <f>IF(ISNUMBER(Regressions!Q18),ROUND(Regressions!Q18, 1), NA())</f>
        <v>#N/A</v>
      </c>
      <c r="R8" s="415" t="e">
        <f>IF(ISNUMBER(Regressions!R18),ROUND(Regressions!R18, 1), NA())</f>
        <v>#N/A</v>
      </c>
      <c r="S8" s="416" t="e">
        <f>IF(ISNUMBER(Regressions!S18),ROUND(Regressions!S18, 1), NA())</f>
        <v>#N/A</v>
      </c>
      <c r="T8" s="119"/>
      <c r="U8" s="119"/>
      <c r="V8" s="119"/>
      <c r="W8" s="119"/>
      <c r="X8" s="119"/>
      <c r="Y8" s="119"/>
      <c r="Z8" s="119"/>
      <c r="AA8" s="119"/>
    </row>
    <row r="9" x14ac:dyDescent="0.2">
      <c r="A9" s="240" t="str">
        <f>IF(ISBLANK(Regressions!A19), " ", Regressions!A19)</f>
        <v>India</v>
      </c>
      <c r="B9" s="235">
        <f>IF(ISBLANK(Regressions!B19), " ", Regressions!B19)</f>
        <v>2005</v>
      </c>
      <c r="C9" s="238" t="str">
        <f>IF(ISBLANK(Regressions!C19), " ", Regressions!C19)</f>
        <v>National</v>
      </c>
      <c r="D9" s="242">
        <f>IF(ISBLANK(Regressions!D19), " ", Regressions!D19)</f>
        <v>365191040</v>
      </c>
      <c r="E9" s="413">
        <f>IF(ISNUMBER(Regressions!E19),ROUND(Regressions!E19, 1), NA())</f>
        <v>83.3</v>
      </c>
      <c r="F9" s="317">
        <f>IF(ISNUMBER(Regressions!F19),ROUND(Regressions!F19, 1), NA())</f>
        <v>76.900000000000006</v>
      </c>
      <c r="G9" s="414" t="e">
        <f>IF(ISNUMBER(Regressions!G19),ROUND(Regressions!G19, 1), NA())</f>
        <v>#N/A</v>
      </c>
      <c r="H9" s="415" t="e">
        <f>IF(ISNUMBER(Regressions!H19),ROUND(Regressions!H19, 1), NA())</f>
        <v>#N/A</v>
      </c>
      <c r="I9" s="416">
        <f>IF(ISNUMBER(Regressions!I19),ROUND(Regressions!I19, 1), NA())</f>
        <v>23.1</v>
      </c>
      <c r="J9" s="417">
        <f>IF(ISNUMBER(Regressions!J19),ROUND(Regressions!J19, 1), NA())</f>
        <v>50.8</v>
      </c>
      <c r="K9" s="317">
        <f>IF(ISNUMBER(Regressions!K19),ROUND(Regressions!K19, 1), NA())</f>
        <v>50.8</v>
      </c>
      <c r="L9" s="418" t="e">
        <f>IF(ISNUMBER(Regressions!L19),ROUND(Regressions!L19, 1), NA())</f>
        <v>#N/A</v>
      </c>
      <c r="M9" s="415" t="e">
        <f>IF(ISNUMBER(Regressions!M19),ROUND(Regressions!M19, 1), NA())</f>
        <v>#N/A</v>
      </c>
      <c r="N9" s="419">
        <f>IF(ISNUMBER(Regressions!N19),ROUND(Regressions!N19, 1), NA())</f>
        <v>49.2</v>
      </c>
      <c r="O9" s="413" t="e">
        <f>IF(ISNUMBER(Regressions!O19),ROUND(Regressions!O19, 1), NA())</f>
        <v>#N/A</v>
      </c>
      <c r="P9" s="317" t="e">
        <f>IF(ISNUMBER(Regressions!P19),ROUND(Regressions!P19, 1), NA())</f>
        <v>#N/A</v>
      </c>
      <c r="Q9" s="420" t="e">
        <f>IF(ISNUMBER(Regressions!Q19),ROUND(Regressions!Q19, 1), NA())</f>
        <v>#N/A</v>
      </c>
      <c r="R9" s="415" t="e">
        <f>IF(ISNUMBER(Regressions!R19),ROUND(Regressions!R19, 1), NA())</f>
        <v>#N/A</v>
      </c>
      <c r="S9" s="416" t="e">
        <f>IF(ISNUMBER(Regressions!S19),ROUND(Regressions!S19, 1), NA())</f>
        <v>#N/A</v>
      </c>
    </row>
    <row r="10" x14ac:dyDescent="0.2">
      <c r="A10" s="240" t="str">
        <f>IF(ISBLANK(Regressions!A20), " ", Regressions!A20)</f>
        <v>India</v>
      </c>
      <c r="B10" s="235">
        <f>IF(ISBLANK(Regressions!B20), " ", Regressions!B20)</f>
        <v>2006</v>
      </c>
      <c r="C10" s="238" t="str">
        <f>IF(ISBLANK(Regressions!C20), " ", Regressions!C20)</f>
        <v>National</v>
      </c>
      <c r="D10" s="242">
        <f>IF(ISBLANK(Regressions!D20), " ", Regressions!D20)</f>
        <v>367076800</v>
      </c>
      <c r="E10" s="413">
        <f>IF(ISNUMBER(Regressions!E20),ROUND(Regressions!E20, 1), NA())</f>
        <v>84.7</v>
      </c>
      <c r="F10" s="317">
        <f>IF(ISNUMBER(Regressions!F20),ROUND(Regressions!F20, 1), NA())</f>
        <v>78.2</v>
      </c>
      <c r="G10" s="414" t="e">
        <f>IF(ISNUMBER(Regressions!G20),ROUND(Regressions!G20, 1), NA())</f>
        <v>#N/A</v>
      </c>
      <c r="H10" s="415" t="e">
        <f>IF(ISNUMBER(Regressions!H20),ROUND(Regressions!H20, 1), NA())</f>
        <v>#N/A</v>
      </c>
      <c r="I10" s="416">
        <f>IF(ISNUMBER(Regressions!I20),ROUND(Regressions!I20, 1), NA())</f>
        <v>21.8</v>
      </c>
      <c r="J10" s="417">
        <f>IF(ISNUMBER(Regressions!J20),ROUND(Regressions!J20, 1), NA())</f>
        <v>55.3</v>
      </c>
      <c r="K10" s="317">
        <f>IF(ISNUMBER(Regressions!K20),ROUND(Regressions!K20, 1), NA())</f>
        <v>55.3</v>
      </c>
      <c r="L10" s="418">
        <f>IF(ISNUMBER(Regressions!L20),ROUND(Regressions!L20, 1), NA())</f>
        <v>37.799999999999997</v>
      </c>
      <c r="M10" s="415">
        <f>IF(ISNUMBER(Regressions!M20),ROUND(Regressions!M20, 1), NA())</f>
        <v>17.5</v>
      </c>
      <c r="N10" s="419">
        <f>IF(ISNUMBER(Regressions!N20),ROUND(Regressions!N20, 1), NA())</f>
        <v>44.7</v>
      </c>
      <c r="O10" s="413" t="e">
        <f>IF(ISNUMBER(Regressions!O20),ROUND(Regressions!O20, 1), NA())</f>
        <v>#N/A</v>
      </c>
      <c r="P10" s="317" t="e">
        <f>IF(ISNUMBER(Regressions!P20),ROUND(Regressions!P20, 1), NA())</f>
        <v>#N/A</v>
      </c>
      <c r="Q10" s="420" t="e">
        <f>IF(ISNUMBER(Regressions!Q20),ROUND(Regressions!Q20, 1), NA())</f>
        <v>#N/A</v>
      </c>
      <c r="R10" s="415" t="e">
        <f>IF(ISNUMBER(Regressions!R20),ROUND(Regressions!R20, 1), NA())</f>
        <v>#N/A</v>
      </c>
      <c r="S10" s="416" t="e">
        <f>IF(ISNUMBER(Regressions!S20),ROUND(Regressions!S20, 1), NA())</f>
        <v>#N/A</v>
      </c>
    </row>
    <row r="11" x14ac:dyDescent="0.2">
      <c r="A11" s="240" t="str">
        <f>IF(ISBLANK(Regressions!A21), " ", Regressions!A21)</f>
        <v>India</v>
      </c>
      <c r="B11" s="235">
        <f>IF(ISBLANK(Regressions!B21), " ", Regressions!B21)</f>
        <v>2007</v>
      </c>
      <c r="C11" s="238" t="str">
        <f>IF(ISBLANK(Regressions!C21), " ", Regressions!C21)</f>
        <v>National</v>
      </c>
      <c r="D11" s="242">
        <f>IF(ISBLANK(Regressions!D21), " ", Regressions!D21)</f>
        <v>369098816</v>
      </c>
      <c r="E11" s="413">
        <f>IF(ISNUMBER(Regressions!E21),ROUND(Regressions!E21, 1), NA())</f>
        <v>86</v>
      </c>
      <c r="F11" s="317">
        <f>IF(ISNUMBER(Regressions!F21),ROUND(Regressions!F21, 1), NA())</f>
        <v>79.5</v>
      </c>
      <c r="G11" s="414" t="e">
        <f>IF(ISNUMBER(Regressions!G21),ROUND(Regressions!G21, 1), NA())</f>
        <v>#N/A</v>
      </c>
      <c r="H11" s="415" t="e">
        <f>IF(ISNUMBER(Regressions!H21),ROUND(Regressions!H21, 1), NA())</f>
        <v>#N/A</v>
      </c>
      <c r="I11" s="416">
        <f>IF(ISNUMBER(Regressions!I21),ROUND(Regressions!I21, 1), NA())</f>
        <v>20.5</v>
      </c>
      <c r="J11" s="417">
        <f>IF(ISNUMBER(Regressions!J21),ROUND(Regressions!J21, 1), NA())</f>
        <v>59.9</v>
      </c>
      <c r="K11" s="317">
        <f>IF(ISNUMBER(Regressions!K21),ROUND(Regressions!K21, 1), NA())</f>
        <v>57.9</v>
      </c>
      <c r="L11" s="418">
        <f>IF(ISNUMBER(Regressions!L21),ROUND(Regressions!L21, 1), NA())</f>
        <v>37.799999999999997</v>
      </c>
      <c r="M11" s="415">
        <f>IF(ISNUMBER(Regressions!M21),ROUND(Regressions!M21, 1), NA())</f>
        <v>20.100000000000001</v>
      </c>
      <c r="N11" s="419">
        <f>IF(ISNUMBER(Regressions!N21),ROUND(Regressions!N21, 1), NA())</f>
        <v>42.1</v>
      </c>
      <c r="O11" s="413">
        <f>IF(ISNUMBER(Regressions!O21),ROUND(Regressions!O21, 1), NA())</f>
        <v>9.9</v>
      </c>
      <c r="P11" s="317" t="e">
        <f>IF(ISNUMBER(Regressions!P21),ROUND(Regressions!P21, 1), NA())</f>
        <v>#N/A</v>
      </c>
      <c r="Q11" s="420" t="e">
        <f>IF(ISNUMBER(Regressions!Q21),ROUND(Regressions!Q21, 1), NA())</f>
        <v>#N/A</v>
      </c>
      <c r="R11" s="415" t="e">
        <f>IF(ISNUMBER(Regressions!R21),ROUND(Regressions!R21, 1), NA())</f>
        <v>#N/A</v>
      </c>
      <c r="S11" s="416" t="e">
        <f>IF(ISNUMBER(Regressions!S21),ROUND(Regressions!S21, 1), NA())</f>
        <v>#N/A</v>
      </c>
    </row>
    <row r="12" x14ac:dyDescent="0.2">
      <c r="A12" s="240" t="str">
        <f>IF(ISBLANK(Regressions!A22), " ", Regressions!A22)</f>
        <v>India</v>
      </c>
      <c r="B12" s="235">
        <f>IF(ISBLANK(Regressions!B22), " ", Regressions!B22)</f>
        <v>2008</v>
      </c>
      <c r="C12" s="238" t="str">
        <f>IF(ISBLANK(Regressions!C22), " ", Regressions!C22)</f>
        <v>National</v>
      </c>
      <c r="D12" s="242">
        <f>IF(ISBLANK(Regressions!D22), " ", Regressions!D22)</f>
        <v>371003904</v>
      </c>
      <c r="E12" s="413">
        <f>IF(ISNUMBER(Regressions!E22),ROUND(Regressions!E22, 1), NA())</f>
        <v>87.3</v>
      </c>
      <c r="F12" s="317">
        <f>IF(ISNUMBER(Regressions!F22),ROUND(Regressions!F22, 1), NA())</f>
        <v>80.8</v>
      </c>
      <c r="G12" s="414" t="e">
        <f>IF(ISNUMBER(Regressions!G22),ROUND(Regressions!G22, 1), NA())</f>
        <v>#N/A</v>
      </c>
      <c r="H12" s="415" t="e">
        <f>IF(ISNUMBER(Regressions!H22),ROUND(Regressions!H22, 1), NA())</f>
        <v>#N/A</v>
      </c>
      <c r="I12" s="416">
        <f>IF(ISNUMBER(Regressions!I22),ROUND(Regressions!I22, 1), NA())</f>
        <v>19.2</v>
      </c>
      <c r="J12" s="417">
        <f>IF(ISNUMBER(Regressions!J22),ROUND(Regressions!J22, 1), NA())</f>
        <v>64.400000000000006</v>
      </c>
      <c r="K12" s="317">
        <f>IF(ISNUMBER(Regressions!K22),ROUND(Regressions!K22, 1), NA())</f>
        <v>60.5</v>
      </c>
      <c r="L12" s="418">
        <f>IF(ISNUMBER(Regressions!L22),ROUND(Regressions!L22, 1), NA())</f>
        <v>37.799999999999997</v>
      </c>
      <c r="M12" s="415">
        <f>IF(ISNUMBER(Regressions!M22),ROUND(Regressions!M22, 1), NA())</f>
        <v>22.7</v>
      </c>
      <c r="N12" s="419">
        <f>IF(ISNUMBER(Regressions!N22),ROUND(Regressions!N22, 1), NA())</f>
        <v>39.5</v>
      </c>
      <c r="O12" s="413">
        <f>IF(ISNUMBER(Regressions!O22),ROUND(Regressions!O22, 1), NA())</f>
        <v>9.9</v>
      </c>
      <c r="P12" s="317" t="e">
        <f>IF(ISNUMBER(Regressions!P22),ROUND(Regressions!P22, 1), NA())</f>
        <v>#N/A</v>
      </c>
      <c r="Q12" s="420" t="e">
        <f>IF(ISNUMBER(Regressions!Q22),ROUND(Regressions!Q22, 1), NA())</f>
        <v>#N/A</v>
      </c>
      <c r="R12" s="415" t="e">
        <f>IF(ISNUMBER(Regressions!R22),ROUND(Regressions!R22, 1), NA())</f>
        <v>#N/A</v>
      </c>
      <c r="S12" s="416" t="e">
        <f>IF(ISNUMBER(Regressions!S22),ROUND(Regressions!S22, 1), NA())</f>
        <v>#N/A</v>
      </c>
    </row>
    <row r="13" x14ac:dyDescent="0.2">
      <c r="A13" s="240" t="str">
        <f>IF(ISBLANK(Regressions!A23), " ", Regressions!A23)</f>
        <v>India</v>
      </c>
      <c r="B13" s="235">
        <f>IF(ISBLANK(Regressions!B23), " ", Regressions!B23)</f>
        <v>2009</v>
      </c>
      <c r="C13" s="238" t="str">
        <f>IF(ISBLANK(Regressions!C23), " ", Regressions!C23)</f>
        <v>National</v>
      </c>
      <c r="D13" s="242">
        <f>IF(ISBLANK(Regressions!D23), " ", Regressions!D23)</f>
        <v>372738048</v>
      </c>
      <c r="E13" s="413">
        <f>IF(ISNUMBER(Regressions!E23),ROUND(Regressions!E23, 1), NA())</f>
        <v>88.7</v>
      </c>
      <c r="F13" s="317">
        <f>IF(ISNUMBER(Regressions!F23),ROUND(Regressions!F23, 1), NA())</f>
        <v>82.1</v>
      </c>
      <c r="G13" s="414" t="e">
        <f>IF(ISNUMBER(Regressions!G23),ROUND(Regressions!G23, 1), NA())</f>
        <v>#N/A</v>
      </c>
      <c r="H13" s="415" t="e">
        <f>IF(ISNUMBER(Regressions!H23),ROUND(Regressions!H23, 1), NA())</f>
        <v>#N/A</v>
      </c>
      <c r="I13" s="416">
        <f>IF(ISNUMBER(Regressions!I23),ROUND(Regressions!I23, 1), NA())</f>
        <v>17.899999999999999</v>
      </c>
      <c r="J13" s="417">
        <f>IF(ISNUMBER(Regressions!J23),ROUND(Regressions!J23, 1), NA())</f>
        <v>68.900000000000006</v>
      </c>
      <c r="K13" s="317">
        <f>IF(ISNUMBER(Regressions!K23),ROUND(Regressions!K23, 1), NA())</f>
        <v>63.1</v>
      </c>
      <c r="L13" s="418">
        <f>IF(ISNUMBER(Regressions!L23),ROUND(Regressions!L23, 1), NA())</f>
        <v>37.799999999999997</v>
      </c>
      <c r="M13" s="415">
        <f>IF(ISNUMBER(Regressions!M23),ROUND(Regressions!M23, 1), NA())</f>
        <v>25.3</v>
      </c>
      <c r="N13" s="419">
        <f>IF(ISNUMBER(Regressions!N23),ROUND(Regressions!N23, 1), NA())</f>
        <v>36.9</v>
      </c>
      <c r="O13" s="413">
        <f>IF(ISNUMBER(Regressions!O23),ROUND(Regressions!O23, 1), NA())</f>
        <v>9.9</v>
      </c>
      <c r="P13" s="317" t="e">
        <f>IF(ISNUMBER(Regressions!P23),ROUND(Regressions!P23, 1), NA())</f>
        <v>#N/A</v>
      </c>
      <c r="Q13" s="420" t="e">
        <f>IF(ISNUMBER(Regressions!Q23),ROUND(Regressions!Q23, 1), NA())</f>
        <v>#N/A</v>
      </c>
      <c r="R13" s="415" t="e">
        <f>IF(ISNUMBER(Regressions!R23),ROUND(Regressions!R23, 1), NA())</f>
        <v>#N/A</v>
      </c>
      <c r="S13" s="416" t="e">
        <f>IF(ISNUMBER(Regressions!S23),ROUND(Regressions!S23, 1), NA())</f>
        <v>#N/A</v>
      </c>
    </row>
    <row r="14" x14ac:dyDescent="0.2">
      <c r="A14" s="240" t="str">
        <f>IF(ISBLANK(Regressions!A24), " ", Regressions!A24)</f>
        <v>India</v>
      </c>
      <c r="B14" s="235">
        <f>IF(ISBLANK(Regressions!B24), " ", Regressions!B24)</f>
        <v>2010</v>
      </c>
      <c r="C14" s="238" t="str">
        <f>IF(ISBLANK(Regressions!C24), " ", Regressions!C24)</f>
        <v>National</v>
      </c>
      <c r="D14" s="242">
        <f>IF(ISBLANK(Regressions!D24), " ", Regressions!D24)</f>
        <v>374214624</v>
      </c>
      <c r="E14" s="413">
        <f>IF(ISNUMBER(Regressions!E24),ROUND(Regressions!E24, 1), NA())</f>
        <v>90</v>
      </c>
      <c r="F14" s="317">
        <f>IF(ISNUMBER(Regressions!F24),ROUND(Regressions!F24, 1), NA())</f>
        <v>83.4</v>
      </c>
      <c r="G14" s="414" t="e">
        <f>IF(ISNUMBER(Regressions!G24),ROUND(Regressions!G24, 1), NA())</f>
        <v>#N/A</v>
      </c>
      <c r="H14" s="415" t="e">
        <f>IF(ISNUMBER(Regressions!H24),ROUND(Regressions!H24, 1), NA())</f>
        <v>#N/A</v>
      </c>
      <c r="I14" s="416">
        <f>IF(ISNUMBER(Regressions!I24),ROUND(Regressions!I24, 1), NA())</f>
        <v>16.600000000000001</v>
      </c>
      <c r="J14" s="417">
        <f>IF(ISNUMBER(Regressions!J24),ROUND(Regressions!J24, 1), NA())</f>
        <v>73.5</v>
      </c>
      <c r="K14" s="317">
        <f>IF(ISNUMBER(Regressions!K24),ROUND(Regressions!K24, 1), NA())</f>
        <v>65.7</v>
      </c>
      <c r="L14" s="418">
        <f>IF(ISNUMBER(Regressions!L24),ROUND(Regressions!L24, 1), NA())</f>
        <v>37.799999999999997</v>
      </c>
      <c r="M14" s="415">
        <f>IF(ISNUMBER(Regressions!M24),ROUND(Regressions!M24, 1), NA())</f>
        <v>27.9</v>
      </c>
      <c r="N14" s="419">
        <f>IF(ISNUMBER(Regressions!N24),ROUND(Regressions!N24, 1), NA())</f>
        <v>34.299999999999997</v>
      </c>
      <c r="O14" s="413">
        <f>IF(ISNUMBER(Regressions!O24),ROUND(Regressions!O24, 1), NA())</f>
        <v>9.9</v>
      </c>
      <c r="P14" s="317" t="e">
        <f>IF(ISNUMBER(Regressions!P24),ROUND(Regressions!P24, 1), NA())</f>
        <v>#N/A</v>
      </c>
      <c r="Q14" s="420" t="e">
        <f>IF(ISNUMBER(Regressions!Q24),ROUND(Regressions!Q24, 1), NA())</f>
        <v>#N/A</v>
      </c>
      <c r="R14" s="415" t="e">
        <f>IF(ISNUMBER(Regressions!R24),ROUND(Regressions!R24, 1), NA())</f>
        <v>#N/A</v>
      </c>
      <c r="S14" s="416" t="e">
        <f>IF(ISNUMBER(Regressions!S24),ROUND(Regressions!S24, 1), NA())</f>
        <v>#N/A</v>
      </c>
    </row>
    <row r="15" x14ac:dyDescent="0.2">
      <c r="A15" s="240" t="str">
        <f>IF(ISBLANK(Regressions!A25), " ", Regressions!A25)</f>
        <v>India</v>
      </c>
      <c r="B15" s="235">
        <f>IF(ISBLANK(Regressions!B25), " ", Regressions!B25)</f>
        <v>2011</v>
      </c>
      <c r="C15" s="238" t="str">
        <f>IF(ISBLANK(Regressions!C25), " ", Regressions!C25)</f>
        <v>National</v>
      </c>
      <c r="D15" s="242">
        <f>IF(ISBLANK(Regressions!D25), " ", Regressions!D25)</f>
        <v>375445760</v>
      </c>
      <c r="E15" s="413">
        <f>IF(ISNUMBER(Regressions!E25),ROUND(Regressions!E25, 1), NA())</f>
        <v>91.3</v>
      </c>
      <c r="F15" s="317">
        <f>IF(ISNUMBER(Regressions!F25),ROUND(Regressions!F25, 1), NA())</f>
        <v>84.7</v>
      </c>
      <c r="G15" s="414" t="e">
        <f>IF(ISNUMBER(Regressions!G25),ROUND(Regressions!G25, 1), NA())</f>
        <v>#N/A</v>
      </c>
      <c r="H15" s="415" t="e">
        <f>IF(ISNUMBER(Regressions!H25),ROUND(Regressions!H25, 1), NA())</f>
        <v>#N/A</v>
      </c>
      <c r="I15" s="416">
        <f>IF(ISNUMBER(Regressions!I25),ROUND(Regressions!I25, 1), NA())</f>
        <v>15.3</v>
      </c>
      <c r="J15" s="417">
        <f>IF(ISNUMBER(Regressions!J25),ROUND(Regressions!J25, 1), NA())</f>
        <v>78</v>
      </c>
      <c r="K15" s="317">
        <f>IF(ISNUMBER(Regressions!K25),ROUND(Regressions!K25, 1), NA())</f>
        <v>68.3</v>
      </c>
      <c r="L15" s="418">
        <f>IF(ISNUMBER(Regressions!L25),ROUND(Regressions!L25, 1), NA())</f>
        <v>43.6</v>
      </c>
      <c r="M15" s="415">
        <f>IF(ISNUMBER(Regressions!M25),ROUND(Regressions!M25, 1), NA())</f>
        <v>24.7</v>
      </c>
      <c r="N15" s="419">
        <f>IF(ISNUMBER(Regressions!N25),ROUND(Regressions!N25, 1), NA())</f>
        <v>31.7</v>
      </c>
      <c r="O15" s="413">
        <f>IF(ISNUMBER(Regressions!O25),ROUND(Regressions!O25, 1), NA())</f>
        <v>9.9</v>
      </c>
      <c r="P15" s="317" t="e">
        <f>IF(ISNUMBER(Regressions!P25),ROUND(Regressions!P25, 1), NA())</f>
        <v>#N/A</v>
      </c>
      <c r="Q15" s="420" t="e">
        <f>IF(ISNUMBER(Regressions!Q25),ROUND(Regressions!Q25, 1), NA())</f>
        <v>#N/A</v>
      </c>
      <c r="R15" s="415" t="e">
        <f>IF(ISNUMBER(Regressions!R25),ROUND(Regressions!R25, 1), NA())</f>
        <v>#N/A</v>
      </c>
      <c r="S15" s="416" t="e">
        <f>IF(ISNUMBER(Regressions!S25),ROUND(Regressions!S25, 1), NA())</f>
        <v>#N/A</v>
      </c>
    </row>
    <row r="16" x14ac:dyDescent="0.2">
      <c r="A16" s="240" t="str">
        <f>IF(ISBLANK(Regressions!A26), " ", Regressions!A26)</f>
        <v>India</v>
      </c>
      <c r="B16" s="235">
        <f>IF(ISBLANK(Regressions!B26), " ", Regressions!B26)</f>
        <v>2012</v>
      </c>
      <c r="C16" s="238" t="str">
        <f>IF(ISBLANK(Regressions!C26), " ", Regressions!C26)</f>
        <v>National</v>
      </c>
      <c r="D16" s="242">
        <f>IF(ISBLANK(Regressions!D26), " ", Regressions!D26)</f>
        <v>376678848</v>
      </c>
      <c r="E16" s="413">
        <f>IF(ISNUMBER(Regressions!E26),ROUND(Regressions!E26, 1), NA())</f>
        <v>92.7</v>
      </c>
      <c r="F16" s="317">
        <f>IF(ISNUMBER(Regressions!F26),ROUND(Regressions!F26, 1), NA())</f>
        <v>86</v>
      </c>
      <c r="G16" s="414" t="e">
        <f>IF(ISNUMBER(Regressions!G26),ROUND(Regressions!G26, 1), NA())</f>
        <v>#N/A</v>
      </c>
      <c r="H16" s="415" t="e">
        <f>IF(ISNUMBER(Regressions!H26),ROUND(Regressions!H26, 1), NA())</f>
        <v>#N/A</v>
      </c>
      <c r="I16" s="416">
        <f>IF(ISNUMBER(Regressions!I26),ROUND(Regressions!I26, 1), NA())</f>
        <v>14</v>
      </c>
      <c r="J16" s="417">
        <f>IF(ISNUMBER(Regressions!J26),ROUND(Regressions!J26, 1), NA())</f>
        <v>82.5</v>
      </c>
      <c r="K16" s="317">
        <f>IF(ISNUMBER(Regressions!K26),ROUND(Regressions!K26, 1), NA())</f>
        <v>70.900000000000006</v>
      </c>
      <c r="L16" s="418">
        <f>IF(ISNUMBER(Regressions!L26),ROUND(Regressions!L26, 1), NA())</f>
        <v>49.4</v>
      </c>
      <c r="M16" s="415">
        <f>IF(ISNUMBER(Regressions!M26),ROUND(Regressions!M26, 1), NA())</f>
        <v>21.5</v>
      </c>
      <c r="N16" s="419">
        <f>IF(ISNUMBER(Regressions!N26),ROUND(Regressions!N26, 1), NA())</f>
        <v>29.1</v>
      </c>
      <c r="O16" s="413">
        <f>IF(ISNUMBER(Regressions!O26),ROUND(Regressions!O26, 1), NA())</f>
        <v>19.8</v>
      </c>
      <c r="P16" s="317" t="e">
        <f>IF(ISNUMBER(Regressions!P26),ROUND(Regressions!P26, 1), NA())</f>
        <v>#N/A</v>
      </c>
      <c r="Q16" s="420" t="e">
        <f>IF(ISNUMBER(Regressions!Q26),ROUND(Regressions!Q26, 1), NA())</f>
        <v>#N/A</v>
      </c>
      <c r="R16" s="415" t="e">
        <f>IF(ISNUMBER(Regressions!R26),ROUND(Regressions!R26, 1), NA())</f>
        <v>#N/A</v>
      </c>
      <c r="S16" s="416" t="e">
        <f>IF(ISNUMBER(Regressions!S26),ROUND(Regressions!S26, 1), NA())</f>
        <v>#N/A</v>
      </c>
    </row>
    <row r="17" x14ac:dyDescent="0.2">
      <c r="A17" s="240" t="str">
        <f>IF(ISBLANK(Regressions!A27), " ", Regressions!A27)</f>
        <v>India</v>
      </c>
      <c r="B17" s="235">
        <f>IF(ISBLANK(Regressions!B27), " ", Regressions!B27)</f>
        <v>2013</v>
      </c>
      <c r="C17" s="238" t="str">
        <f>IF(ISBLANK(Regressions!C27), " ", Regressions!C27)</f>
        <v>National</v>
      </c>
      <c r="D17" s="242">
        <f>IF(ISBLANK(Regressions!D27), " ", Regressions!D27)</f>
        <v>377716704</v>
      </c>
      <c r="E17" s="413">
        <f>IF(ISNUMBER(Regressions!E27),ROUND(Regressions!E27, 1), NA())</f>
        <v>94</v>
      </c>
      <c r="F17" s="317">
        <f>IF(ISNUMBER(Regressions!F27),ROUND(Regressions!F27, 1), NA())</f>
        <v>87.3</v>
      </c>
      <c r="G17" s="414">
        <f>IF(ISNUMBER(Regressions!G27),ROUND(Regressions!G27, 1), NA())</f>
        <v>69</v>
      </c>
      <c r="H17" s="415">
        <f>IF(ISNUMBER(Regressions!H27),ROUND(Regressions!H27, 1), NA())</f>
        <v>18.399999999999999</v>
      </c>
      <c r="I17" s="416">
        <f>IF(ISNUMBER(Regressions!I27),ROUND(Regressions!I27, 1), NA())</f>
        <v>12.7</v>
      </c>
      <c r="J17" s="417">
        <f>IF(ISNUMBER(Regressions!J27),ROUND(Regressions!J27, 1), NA())</f>
        <v>87</v>
      </c>
      <c r="K17" s="317">
        <f>IF(ISNUMBER(Regressions!K27),ROUND(Regressions!K27, 1), NA())</f>
        <v>73.5</v>
      </c>
      <c r="L17" s="418">
        <f>IF(ISNUMBER(Regressions!L27),ROUND(Regressions!L27, 1), NA())</f>
        <v>55.2</v>
      </c>
      <c r="M17" s="415">
        <f>IF(ISNUMBER(Regressions!M27),ROUND(Regressions!M27, 1), NA())</f>
        <v>18.3</v>
      </c>
      <c r="N17" s="419">
        <f>IF(ISNUMBER(Regressions!N27),ROUND(Regressions!N27, 1), NA())</f>
        <v>26.5</v>
      </c>
      <c r="O17" s="413">
        <f>IF(ISNUMBER(Regressions!O27),ROUND(Regressions!O27, 1), NA())</f>
        <v>29.7</v>
      </c>
      <c r="P17" s="317">
        <f>IF(ISNUMBER(Regressions!P27),ROUND(Regressions!P27, 1), NA())</f>
        <v>29.7</v>
      </c>
      <c r="Q17" s="420">
        <f>IF(ISNUMBER(Regressions!Q27),ROUND(Regressions!Q27, 1), NA())</f>
        <v>29.7</v>
      </c>
      <c r="R17" s="415">
        <f>IF(ISNUMBER(Regressions!R27),ROUND(Regressions!R27, 1), NA())</f>
        <v>0</v>
      </c>
      <c r="S17" s="416">
        <f>IF(ISNUMBER(Regressions!S27),ROUND(Regressions!S27, 1), NA())</f>
        <v>70.3</v>
      </c>
    </row>
    <row r="18" x14ac:dyDescent="0.2">
      <c r="A18" s="240" t="str">
        <f>IF(ISBLANK(Regressions!A28), " ", Regressions!A28)</f>
        <v>India</v>
      </c>
      <c r="B18" s="235">
        <f>IF(ISBLANK(Regressions!B28), " ", Regressions!B28)</f>
        <v>2014</v>
      </c>
      <c r="C18" s="238" t="str">
        <f>IF(ISBLANK(Regressions!C28), " ", Regressions!C28)</f>
        <v>National</v>
      </c>
      <c r="D18" s="242">
        <f>IF(ISBLANK(Regressions!D28), " ", Regressions!D28)</f>
        <v>378394112</v>
      </c>
      <c r="E18" s="413">
        <f>IF(ISNUMBER(Regressions!E28),ROUND(Regressions!E28, 1), NA())</f>
        <v>95.3</v>
      </c>
      <c r="F18" s="317">
        <f>IF(ISNUMBER(Regressions!F28),ROUND(Regressions!F28, 1), NA())</f>
        <v>88.6</v>
      </c>
      <c r="G18" s="414">
        <f>IF(ISNUMBER(Regressions!G28),ROUND(Regressions!G28, 1), NA())</f>
        <v>69</v>
      </c>
      <c r="H18" s="415">
        <f>IF(ISNUMBER(Regressions!H28),ROUND(Regressions!H28, 1), NA())</f>
        <v>19.7</v>
      </c>
      <c r="I18" s="416">
        <f>IF(ISNUMBER(Regressions!I28),ROUND(Regressions!I28, 1), NA())</f>
        <v>11.4</v>
      </c>
      <c r="J18" s="417">
        <f>IF(ISNUMBER(Regressions!J28),ROUND(Regressions!J28, 1), NA())</f>
        <v>91.6</v>
      </c>
      <c r="K18" s="317">
        <f>IF(ISNUMBER(Regressions!K28),ROUND(Regressions!K28, 1), NA())</f>
        <v>76.099999999999994</v>
      </c>
      <c r="L18" s="418">
        <f>IF(ISNUMBER(Regressions!L28),ROUND(Regressions!L28, 1), NA())</f>
        <v>61</v>
      </c>
      <c r="M18" s="415">
        <f>IF(ISNUMBER(Regressions!M28),ROUND(Regressions!M28, 1), NA())</f>
        <v>15.1</v>
      </c>
      <c r="N18" s="419">
        <f>IF(ISNUMBER(Regressions!N28),ROUND(Regressions!N28, 1), NA())</f>
        <v>23.9</v>
      </c>
      <c r="O18" s="413">
        <f>IF(ISNUMBER(Regressions!O28),ROUND(Regressions!O28, 1), NA())</f>
        <v>39.6</v>
      </c>
      <c r="P18" s="317">
        <f>IF(ISNUMBER(Regressions!P28),ROUND(Regressions!P28, 1), NA())</f>
        <v>39.6</v>
      </c>
      <c r="Q18" s="420">
        <f>IF(ISNUMBER(Regressions!Q28),ROUND(Regressions!Q28, 1), NA())</f>
        <v>39.6</v>
      </c>
      <c r="R18" s="415">
        <f>IF(ISNUMBER(Regressions!R28),ROUND(Regressions!R28, 1), NA())</f>
        <v>0</v>
      </c>
      <c r="S18" s="416">
        <f>IF(ISNUMBER(Regressions!S28),ROUND(Regressions!S28, 1), NA())</f>
        <v>60.4</v>
      </c>
    </row>
    <row r="19" x14ac:dyDescent="0.2">
      <c r="A19" s="240" t="str">
        <f>IF(ISBLANK(Regressions!A29), " ", Regressions!A29)</f>
        <v>India</v>
      </c>
      <c r="B19" s="235">
        <f>IF(ISBLANK(Regressions!B29), " ", Regressions!B29)</f>
        <v>2015</v>
      </c>
      <c r="C19" s="238" t="str">
        <f>IF(ISBLANK(Regressions!C29), " ", Regressions!C29)</f>
        <v>National</v>
      </c>
      <c r="D19" s="242">
        <f>IF(ISBLANK(Regressions!D29), " ", Regressions!D29)</f>
        <v>378378688</v>
      </c>
      <c r="E19" s="413">
        <f>IF(ISNUMBER(Regressions!E29),ROUND(Regressions!E29, 1), NA())</f>
        <v>96.7</v>
      </c>
      <c r="F19" s="317">
        <f>IF(ISNUMBER(Regressions!F29),ROUND(Regressions!F29, 1), NA())</f>
        <v>90</v>
      </c>
      <c r="G19" s="414">
        <f>IF(ISNUMBER(Regressions!G29),ROUND(Regressions!G29, 1), NA())</f>
        <v>69</v>
      </c>
      <c r="H19" s="415">
        <f>IF(ISNUMBER(Regressions!H29),ROUND(Regressions!H29, 1), NA())</f>
        <v>21</v>
      </c>
      <c r="I19" s="416">
        <f>IF(ISNUMBER(Regressions!I29),ROUND(Regressions!I29, 1), NA())</f>
        <v>10</v>
      </c>
      <c r="J19" s="417">
        <f>IF(ISNUMBER(Regressions!J29),ROUND(Regressions!J29, 1), NA())</f>
        <v>96.1</v>
      </c>
      <c r="K19" s="317">
        <f>IF(ISNUMBER(Regressions!K29),ROUND(Regressions!K29, 1), NA())</f>
        <v>76.099999999999994</v>
      </c>
      <c r="L19" s="418">
        <f>IF(ISNUMBER(Regressions!L29),ROUND(Regressions!L29, 1), NA())</f>
        <v>66.8</v>
      </c>
      <c r="M19" s="415">
        <f>IF(ISNUMBER(Regressions!M29),ROUND(Regressions!M29, 1), NA())</f>
        <v>9.3000000000000007</v>
      </c>
      <c r="N19" s="419">
        <f>IF(ISNUMBER(Regressions!N29),ROUND(Regressions!N29, 1), NA())</f>
        <v>23.9</v>
      </c>
      <c r="O19" s="413">
        <f>IF(ISNUMBER(Regressions!O29),ROUND(Regressions!O29, 1), NA())</f>
        <v>49.5</v>
      </c>
      <c r="P19" s="317">
        <f>IF(ISNUMBER(Regressions!P29),ROUND(Regressions!P29, 1), NA())</f>
        <v>49.5</v>
      </c>
      <c r="Q19" s="420">
        <f>IF(ISNUMBER(Regressions!Q29),ROUND(Regressions!Q29, 1), NA())</f>
        <v>49.5</v>
      </c>
      <c r="R19" s="415">
        <f>IF(ISNUMBER(Regressions!R29),ROUND(Regressions!R29, 1), NA())</f>
        <v>0</v>
      </c>
      <c r="S19" s="416">
        <f>IF(ISNUMBER(Regressions!S29),ROUND(Regressions!S29, 1), NA())</f>
        <v>50.5</v>
      </c>
    </row>
    <row r="20" x14ac:dyDescent="0.2">
      <c r="A20" s="243" t="str">
        <f>IF(ISBLANK(Regressions!A30), " ", Regressions!A30)</f>
        <v>India</v>
      </c>
      <c r="B20" s="244">
        <f>IF(ISBLANK(Regressions!B30), " ", Regressions!B30)</f>
        <v>2016</v>
      </c>
      <c r="C20" s="245" t="str">
        <f>IF(ISBLANK(Regressions!C30), " ", Regressions!C30)</f>
        <v>National</v>
      </c>
      <c r="D20" s="246">
        <f>IF(ISBLANK(Regressions!D30), " ", Regressions!D30)</f>
        <v>377928928</v>
      </c>
      <c r="E20" s="421">
        <f>IF(ISNUMBER(Regressions!E30),ROUND(Regressions!E30, 1), NA())</f>
        <v>98</v>
      </c>
      <c r="F20" s="318">
        <f>IF(ISNUMBER(Regressions!F30),ROUND(Regressions!F30, 1), NA())</f>
        <v>91.3</v>
      </c>
      <c r="G20" s="422">
        <f>IF(ISNUMBER(Regressions!G30),ROUND(Regressions!G30, 1), NA())</f>
        <v>69</v>
      </c>
      <c r="H20" s="423">
        <f>IF(ISNUMBER(Regressions!H30),ROUND(Regressions!H30, 1), NA())</f>
        <v>22.3</v>
      </c>
      <c r="I20" s="424">
        <f>IF(ISNUMBER(Regressions!I30),ROUND(Regressions!I30, 1), NA())</f>
        <v>8.6999999999999993</v>
      </c>
      <c r="J20" s="425">
        <f>IF(ISNUMBER(Regressions!J30),ROUND(Regressions!J30, 1), NA())</f>
        <v>100</v>
      </c>
      <c r="K20" s="318">
        <f>IF(ISNUMBER(Regressions!K30),ROUND(Regressions!K30, 1), NA())</f>
        <v>76.099999999999994</v>
      </c>
      <c r="L20" s="426">
        <f>IF(ISNUMBER(Regressions!L30),ROUND(Regressions!L30, 1), NA())</f>
        <v>72.599999999999994</v>
      </c>
      <c r="M20" s="423">
        <f>IF(ISNUMBER(Regressions!M30),ROUND(Regressions!M30, 1), NA())</f>
        <v>3.5</v>
      </c>
      <c r="N20" s="427">
        <f>IF(ISNUMBER(Regressions!N30),ROUND(Regressions!N30, 1), NA())</f>
        <v>23.9</v>
      </c>
      <c r="O20" s="421">
        <f>IF(ISNUMBER(Regressions!O30),ROUND(Regressions!O30, 1), NA())</f>
        <v>59.4</v>
      </c>
      <c r="P20" s="318">
        <f>IF(ISNUMBER(Regressions!P30),ROUND(Regressions!P30, 1), NA())</f>
        <v>59.4</v>
      </c>
      <c r="Q20" s="428">
        <f>IF(ISNUMBER(Regressions!Q30),ROUND(Regressions!Q30, 1), NA())</f>
        <v>54.4</v>
      </c>
      <c r="R20" s="423">
        <f>IF(ISNUMBER(Regressions!R30),ROUND(Regressions!R30, 1), NA())</f>
        <v>5</v>
      </c>
      <c r="S20" s="424">
        <f>IF(ISNUMBER(Regressions!S30),ROUND(Regressions!S30, 1), NA())</f>
        <v>40.6</v>
      </c>
    </row>
    <row r="21" x14ac:dyDescent="0.2">
      <c r="A21" s="240" t="str">
        <f>IF(ISBLANK(Regressions!A31), " ", Regressions!A31)</f>
        <v>India</v>
      </c>
      <c r="B21" s="235">
        <f>IF(ISBLANK(Regressions!B31), " ", Regressions!B31)</f>
        <v>2000</v>
      </c>
      <c r="C21" s="238" t="str">
        <f>IF(ISBLANK(Regressions!C31), " ", Regressions!C31)</f>
        <v>Urban</v>
      </c>
      <c r="D21" s="242">
        <f>IF(ISBLANK(Regressions!D31), " ", Regressions!D31)</f>
        <v>97401157.0677948</v>
      </c>
      <c r="E21" s="413">
        <f>IF(ISNUMBER(Regressions!E31),ROUND(Regressions!E31, 1), NA())</f>
        <v>90.2</v>
      </c>
      <c r="F21" s="317">
        <f>IF(ISNUMBER(Regressions!F31),ROUND(Regressions!F31, 1), NA())</f>
        <v>84.4</v>
      </c>
      <c r="G21" s="414" t="e">
        <f>IF(ISNUMBER(Regressions!G31),ROUND(Regressions!G31, 1), NA())</f>
        <v>#N/A</v>
      </c>
      <c r="H21" s="415" t="e">
        <f>IF(ISNUMBER(Regressions!H31),ROUND(Regressions!H31, 1), NA())</f>
        <v>#N/A</v>
      </c>
      <c r="I21" s="416">
        <f>IF(ISNUMBER(Regressions!I31),ROUND(Regressions!I31, 1), NA())</f>
        <v>15.6</v>
      </c>
      <c r="J21" s="417">
        <f>IF(ISNUMBER(Regressions!J31),ROUND(Regressions!J31, 1), NA())</f>
        <v>61.8</v>
      </c>
      <c r="K21" s="317">
        <f>IF(ISNUMBER(Regressions!K31),ROUND(Regressions!K31, 1), NA())</f>
        <v>61.8</v>
      </c>
      <c r="L21" s="418" t="e">
        <f>IF(ISNUMBER(Regressions!L31),ROUND(Regressions!L31, 1), NA())</f>
        <v>#N/A</v>
      </c>
      <c r="M21" s="415" t="e">
        <f>IF(ISNUMBER(Regressions!M31),ROUND(Regressions!M31, 1), NA())</f>
        <v>#N/A</v>
      </c>
      <c r="N21" s="419">
        <f>IF(ISNUMBER(Regressions!N31),ROUND(Regressions!N31, 1), NA())</f>
        <v>38.200000000000003</v>
      </c>
      <c r="O21" s="413" t="e">
        <f>IF(ISNUMBER(Regressions!O31),ROUND(Regressions!O31, 1), NA())</f>
        <v>#N/A</v>
      </c>
      <c r="P21" s="317" t="e">
        <f>IF(ISNUMBER(Regressions!P31),ROUND(Regressions!P31, 1), NA())</f>
        <v>#N/A</v>
      </c>
      <c r="Q21" s="420" t="e">
        <f>IF(ISNUMBER(Regressions!Q31),ROUND(Regressions!Q31, 1), NA())</f>
        <v>#N/A</v>
      </c>
      <c r="R21" s="415" t="e">
        <f>IF(ISNUMBER(Regressions!R31),ROUND(Regressions!R31, 1), NA())</f>
        <v>#N/A</v>
      </c>
      <c r="S21" s="416" t="e">
        <f>IF(ISNUMBER(Regressions!S31),ROUND(Regressions!S31, 1), NA())</f>
        <v>#N/A</v>
      </c>
    </row>
    <row r="22" x14ac:dyDescent="0.2">
      <c r="A22" s="240" t="str">
        <f>IF(ISBLANK(Regressions!A32), " ", Regressions!A32)</f>
        <v>India</v>
      </c>
      <c r="B22" s="235">
        <f>IF(ISBLANK(Regressions!B32), " ", Regressions!B32)</f>
        <v>2001</v>
      </c>
      <c r="C22" s="238" t="str">
        <f>IF(ISBLANK(Regressions!C32), " ", Regressions!C32)</f>
        <v>Urban</v>
      </c>
      <c r="D22" s="242">
        <f>IF(ISBLANK(Regressions!D32), " ", Regressions!D32)</f>
        <v>99058875.112884521</v>
      </c>
      <c r="E22" s="413">
        <f>IF(ISNUMBER(Regressions!E32),ROUND(Regressions!E32, 1), NA())</f>
        <v>90.2</v>
      </c>
      <c r="F22" s="317">
        <f>IF(ISNUMBER(Regressions!F32),ROUND(Regressions!F32, 1), NA())</f>
        <v>84.4</v>
      </c>
      <c r="G22" s="414" t="e">
        <f>IF(ISNUMBER(Regressions!G32),ROUND(Regressions!G32, 1), NA())</f>
        <v>#N/A</v>
      </c>
      <c r="H22" s="415" t="e">
        <f>IF(ISNUMBER(Regressions!H32),ROUND(Regressions!H32, 1), NA())</f>
        <v>#N/A</v>
      </c>
      <c r="I22" s="416">
        <f>IF(ISNUMBER(Regressions!I32),ROUND(Regressions!I32, 1), NA())</f>
        <v>15.6</v>
      </c>
      <c r="J22" s="417">
        <f>IF(ISNUMBER(Regressions!J32),ROUND(Regressions!J32, 1), NA())</f>
        <v>61.8</v>
      </c>
      <c r="K22" s="317">
        <f>IF(ISNUMBER(Regressions!K32),ROUND(Regressions!K32, 1), NA())</f>
        <v>61.8</v>
      </c>
      <c r="L22" s="418" t="e">
        <f>IF(ISNUMBER(Regressions!L32),ROUND(Regressions!L32, 1), NA())</f>
        <v>#N/A</v>
      </c>
      <c r="M22" s="415" t="e">
        <f>IF(ISNUMBER(Regressions!M32),ROUND(Regressions!M32, 1), NA())</f>
        <v>#N/A</v>
      </c>
      <c r="N22" s="419">
        <f>IF(ISNUMBER(Regressions!N32),ROUND(Regressions!N32, 1), NA())</f>
        <v>38.200000000000003</v>
      </c>
      <c r="O22" s="413" t="e">
        <f>IF(ISNUMBER(Regressions!O32),ROUND(Regressions!O32, 1), NA())</f>
        <v>#N/A</v>
      </c>
      <c r="P22" s="317" t="e">
        <f>IF(ISNUMBER(Regressions!P32),ROUND(Regressions!P32, 1), NA())</f>
        <v>#N/A</v>
      </c>
      <c r="Q22" s="420" t="e">
        <f>IF(ISNUMBER(Regressions!Q32),ROUND(Regressions!Q32, 1), NA())</f>
        <v>#N/A</v>
      </c>
      <c r="R22" s="415" t="e">
        <f>IF(ISNUMBER(Regressions!R32),ROUND(Regressions!R32, 1), NA())</f>
        <v>#N/A</v>
      </c>
      <c r="S22" s="416" t="e">
        <f>IF(ISNUMBER(Regressions!S32),ROUND(Regressions!S32, 1), NA())</f>
        <v>#N/A</v>
      </c>
    </row>
    <row r="23" x14ac:dyDescent="0.2">
      <c r="A23" s="240" t="str">
        <f>IF(ISBLANK(Regressions!A33), " ", Regressions!A33)</f>
        <v>India</v>
      </c>
      <c r="B23" s="235">
        <f>IF(ISBLANK(Regressions!B33), " ", Regressions!B33)</f>
        <v>2002</v>
      </c>
      <c r="C23" s="238" t="str">
        <f>IF(ISBLANK(Regressions!C33), " ", Regressions!C33)</f>
        <v>Urban</v>
      </c>
      <c r="D23" s="242">
        <f>IF(ISBLANK(Regressions!D33), " ", Regressions!D33)</f>
        <v>101023245.80131836</v>
      </c>
      <c r="E23" s="413">
        <f>IF(ISNUMBER(Regressions!E33),ROUND(Regressions!E33, 1), NA())</f>
        <v>90.2</v>
      </c>
      <c r="F23" s="317">
        <f>IF(ISNUMBER(Regressions!F33),ROUND(Regressions!F33, 1), NA())</f>
        <v>84.4</v>
      </c>
      <c r="G23" s="414" t="e">
        <f>IF(ISNUMBER(Regressions!G33),ROUND(Regressions!G33, 1), NA())</f>
        <v>#N/A</v>
      </c>
      <c r="H23" s="415" t="e">
        <f>IF(ISNUMBER(Regressions!H33),ROUND(Regressions!H33, 1), NA())</f>
        <v>#N/A</v>
      </c>
      <c r="I23" s="416">
        <f>IF(ISNUMBER(Regressions!I33),ROUND(Regressions!I33, 1), NA())</f>
        <v>15.6</v>
      </c>
      <c r="J23" s="417">
        <f>IF(ISNUMBER(Regressions!J33),ROUND(Regressions!J33, 1), NA())</f>
        <v>61.8</v>
      </c>
      <c r="K23" s="317">
        <f>IF(ISNUMBER(Regressions!K33),ROUND(Regressions!K33, 1), NA())</f>
        <v>61.8</v>
      </c>
      <c r="L23" s="418" t="e">
        <f>IF(ISNUMBER(Regressions!L33),ROUND(Regressions!L33, 1), NA())</f>
        <v>#N/A</v>
      </c>
      <c r="M23" s="415" t="e">
        <f>IF(ISNUMBER(Regressions!M33),ROUND(Regressions!M33, 1), NA())</f>
        <v>#N/A</v>
      </c>
      <c r="N23" s="419">
        <f>IF(ISNUMBER(Regressions!N33),ROUND(Regressions!N33, 1), NA())</f>
        <v>38.200000000000003</v>
      </c>
      <c r="O23" s="413" t="e">
        <f>IF(ISNUMBER(Regressions!O33),ROUND(Regressions!O33, 1), NA())</f>
        <v>#N/A</v>
      </c>
      <c r="P23" s="317" t="e">
        <f>IF(ISNUMBER(Regressions!P33),ROUND(Regressions!P33, 1), NA())</f>
        <v>#N/A</v>
      </c>
      <c r="Q23" s="420" t="e">
        <f>IF(ISNUMBER(Regressions!Q33),ROUND(Regressions!Q33, 1), NA())</f>
        <v>#N/A</v>
      </c>
      <c r="R23" s="415" t="e">
        <f>IF(ISNUMBER(Regressions!R33),ROUND(Regressions!R33, 1), NA())</f>
        <v>#N/A</v>
      </c>
      <c r="S23" s="416" t="e">
        <f>IF(ISNUMBER(Regressions!S33),ROUND(Regressions!S33, 1), NA())</f>
        <v>#N/A</v>
      </c>
    </row>
    <row r="24" x14ac:dyDescent="0.2">
      <c r="A24" s="240" t="str">
        <f>IF(ISBLANK(Regressions!A34), " ", Regressions!A34)</f>
        <v>India</v>
      </c>
      <c r="B24" s="235">
        <f>IF(ISBLANK(Regressions!B34), " ", Regressions!B34)</f>
        <v>2003</v>
      </c>
      <c r="C24" s="238" t="str">
        <f>IF(ISBLANK(Regressions!C34), " ", Regressions!C34)</f>
        <v>Urban</v>
      </c>
      <c r="D24" s="242">
        <f>IF(ISBLANK(Regressions!D34), " ", Regressions!D34)</f>
        <v>102986443.23457518</v>
      </c>
      <c r="E24" s="413">
        <f>IF(ISNUMBER(Regressions!E34),ROUND(Regressions!E34, 1), NA())</f>
        <v>90.2</v>
      </c>
      <c r="F24" s="317">
        <f>IF(ISNUMBER(Regressions!F34),ROUND(Regressions!F34, 1), NA())</f>
        <v>84.4</v>
      </c>
      <c r="G24" s="414" t="e">
        <f>IF(ISNUMBER(Regressions!G34),ROUND(Regressions!G34, 1), NA())</f>
        <v>#N/A</v>
      </c>
      <c r="H24" s="415" t="e">
        <f>IF(ISNUMBER(Regressions!H34),ROUND(Regressions!H34, 1), NA())</f>
        <v>#N/A</v>
      </c>
      <c r="I24" s="416">
        <f>IF(ISNUMBER(Regressions!I34),ROUND(Regressions!I34, 1), NA())</f>
        <v>15.6</v>
      </c>
      <c r="J24" s="417">
        <f>IF(ISNUMBER(Regressions!J34),ROUND(Regressions!J34, 1), NA())</f>
        <v>61.8</v>
      </c>
      <c r="K24" s="317">
        <f>IF(ISNUMBER(Regressions!K34),ROUND(Regressions!K34, 1), NA())</f>
        <v>61.8</v>
      </c>
      <c r="L24" s="418" t="e">
        <f>IF(ISNUMBER(Regressions!L34),ROUND(Regressions!L34, 1), NA())</f>
        <v>#N/A</v>
      </c>
      <c r="M24" s="415" t="e">
        <f>IF(ISNUMBER(Regressions!M34),ROUND(Regressions!M34, 1), NA())</f>
        <v>#N/A</v>
      </c>
      <c r="N24" s="419">
        <f>IF(ISNUMBER(Regressions!N34),ROUND(Regressions!N34, 1), NA())</f>
        <v>38.200000000000003</v>
      </c>
      <c r="O24" s="413" t="e">
        <f>IF(ISNUMBER(Regressions!O34),ROUND(Regressions!O34, 1), NA())</f>
        <v>#N/A</v>
      </c>
      <c r="P24" s="317" t="e">
        <f>IF(ISNUMBER(Regressions!P34),ROUND(Regressions!P34, 1), NA())</f>
        <v>#N/A</v>
      </c>
      <c r="Q24" s="420" t="e">
        <f>IF(ISNUMBER(Regressions!Q34),ROUND(Regressions!Q34, 1), NA())</f>
        <v>#N/A</v>
      </c>
      <c r="R24" s="415" t="e">
        <f>IF(ISNUMBER(Regressions!R34),ROUND(Regressions!R34, 1), NA())</f>
        <v>#N/A</v>
      </c>
      <c r="S24" s="416" t="e">
        <f>IF(ISNUMBER(Regressions!S34),ROUND(Regressions!S34, 1), NA())</f>
        <v>#N/A</v>
      </c>
    </row>
    <row r="25" x14ac:dyDescent="0.2">
      <c r="A25" s="240" t="str">
        <f>IF(ISBLANK(Regressions!A35), " ", Regressions!A35)</f>
        <v>India</v>
      </c>
      <c r="B25" s="235">
        <f>IF(ISBLANK(Regressions!B35), " ", Regressions!B35)</f>
        <v>2004</v>
      </c>
      <c r="C25" s="238" t="str">
        <f>IF(ISBLANK(Regressions!C35), " ", Regressions!C35)</f>
        <v>Urban</v>
      </c>
      <c r="D25" s="242">
        <f>IF(ISBLANK(Regressions!D35), " ", Regressions!D35)</f>
        <v>104935360.84225097</v>
      </c>
      <c r="E25" s="413">
        <f>IF(ISNUMBER(Regressions!E35),ROUND(Regressions!E35, 1), NA())</f>
        <v>90.9</v>
      </c>
      <c r="F25" s="317">
        <f>IF(ISNUMBER(Regressions!F35),ROUND(Regressions!F35, 1), NA())</f>
        <v>84.9</v>
      </c>
      <c r="G25" s="414" t="e">
        <f>IF(ISNUMBER(Regressions!G35),ROUND(Regressions!G35, 1), NA())</f>
        <v>#N/A</v>
      </c>
      <c r="H25" s="415" t="e">
        <f>IF(ISNUMBER(Regressions!H35),ROUND(Regressions!H35, 1), NA())</f>
        <v>#N/A</v>
      </c>
      <c r="I25" s="416">
        <f>IF(ISNUMBER(Regressions!I35),ROUND(Regressions!I35, 1), NA())</f>
        <v>15.1</v>
      </c>
      <c r="J25" s="417">
        <f>IF(ISNUMBER(Regressions!J35),ROUND(Regressions!J35, 1), NA())</f>
        <v>64.599999999999994</v>
      </c>
      <c r="K25" s="317">
        <f>IF(ISNUMBER(Regressions!K35),ROUND(Regressions!K35, 1), NA())</f>
        <v>64.599999999999994</v>
      </c>
      <c r="L25" s="418" t="e">
        <f>IF(ISNUMBER(Regressions!L35),ROUND(Regressions!L35, 1), NA())</f>
        <v>#N/A</v>
      </c>
      <c r="M25" s="415" t="e">
        <f>IF(ISNUMBER(Regressions!M35),ROUND(Regressions!M35, 1), NA())</f>
        <v>#N/A</v>
      </c>
      <c r="N25" s="419">
        <f>IF(ISNUMBER(Regressions!N35),ROUND(Regressions!N35, 1), NA())</f>
        <v>35.4</v>
      </c>
      <c r="O25" s="413" t="e">
        <f>IF(ISNUMBER(Regressions!O35),ROUND(Regressions!O35, 1), NA())</f>
        <v>#N/A</v>
      </c>
      <c r="P25" s="317" t="e">
        <f>IF(ISNUMBER(Regressions!P35),ROUND(Regressions!P35, 1), NA())</f>
        <v>#N/A</v>
      </c>
      <c r="Q25" s="420" t="e">
        <f>IF(ISNUMBER(Regressions!Q35),ROUND(Regressions!Q35, 1), NA())</f>
        <v>#N/A</v>
      </c>
      <c r="R25" s="415" t="e">
        <f>IF(ISNUMBER(Regressions!R35),ROUND(Regressions!R35, 1), NA())</f>
        <v>#N/A</v>
      </c>
      <c r="S25" s="416" t="e">
        <f>IF(ISNUMBER(Regressions!S35),ROUND(Regressions!S35, 1), NA())</f>
        <v>#N/A</v>
      </c>
    </row>
    <row r="26" x14ac:dyDescent="0.2">
      <c r="A26" s="240" t="str">
        <f>IF(ISBLANK(Regressions!A36), " ", Regressions!A36)</f>
        <v>India</v>
      </c>
      <c r="B26" s="235">
        <f>IF(ISBLANK(Regressions!B36), " ", Regressions!B36)</f>
        <v>2005</v>
      </c>
      <c r="C26" s="238" t="str">
        <f>IF(ISBLANK(Regressions!C36), " ", Regressions!C36)</f>
        <v>Urban</v>
      </c>
      <c r="D26" s="242">
        <f>IF(ISBLANK(Regressions!D36), " ", Regressions!D36)</f>
        <v>106763602.77294922</v>
      </c>
      <c r="E26" s="413">
        <f>IF(ISNUMBER(Regressions!E36),ROUND(Regressions!E36, 1), NA())</f>
        <v>91.5</v>
      </c>
      <c r="F26" s="317">
        <f>IF(ISNUMBER(Regressions!F36),ROUND(Regressions!F36, 1), NA())</f>
        <v>85.5</v>
      </c>
      <c r="G26" s="414" t="e">
        <f>IF(ISNUMBER(Regressions!G36),ROUND(Regressions!G36, 1), NA())</f>
        <v>#N/A</v>
      </c>
      <c r="H26" s="415" t="e">
        <f>IF(ISNUMBER(Regressions!H36),ROUND(Regressions!H36, 1), NA())</f>
        <v>#N/A</v>
      </c>
      <c r="I26" s="416">
        <f>IF(ISNUMBER(Regressions!I36),ROUND(Regressions!I36, 1), NA())</f>
        <v>14.5</v>
      </c>
      <c r="J26" s="417">
        <f>IF(ISNUMBER(Regressions!J36),ROUND(Regressions!J36, 1), NA())</f>
        <v>67.5</v>
      </c>
      <c r="K26" s="317">
        <f>IF(ISNUMBER(Regressions!K36),ROUND(Regressions!K36, 1), NA())</f>
        <v>67.5</v>
      </c>
      <c r="L26" s="418" t="e">
        <f>IF(ISNUMBER(Regressions!L36),ROUND(Regressions!L36, 1), NA())</f>
        <v>#N/A</v>
      </c>
      <c r="M26" s="415" t="e">
        <f>IF(ISNUMBER(Regressions!M36),ROUND(Regressions!M36, 1), NA())</f>
        <v>#N/A</v>
      </c>
      <c r="N26" s="419">
        <f>IF(ISNUMBER(Regressions!N36),ROUND(Regressions!N36, 1), NA())</f>
        <v>32.5</v>
      </c>
      <c r="O26" s="413" t="e">
        <f>IF(ISNUMBER(Regressions!O36),ROUND(Regressions!O36, 1), NA())</f>
        <v>#N/A</v>
      </c>
      <c r="P26" s="317" t="e">
        <f>IF(ISNUMBER(Regressions!P36),ROUND(Regressions!P36, 1), NA())</f>
        <v>#N/A</v>
      </c>
      <c r="Q26" s="420" t="e">
        <f>IF(ISNUMBER(Regressions!Q36),ROUND(Regressions!Q36, 1), NA())</f>
        <v>#N/A</v>
      </c>
      <c r="R26" s="415" t="e">
        <f>IF(ISNUMBER(Regressions!R36),ROUND(Regressions!R36, 1), NA())</f>
        <v>#N/A</v>
      </c>
      <c r="S26" s="416" t="e">
        <f>IF(ISNUMBER(Regressions!S36),ROUND(Regressions!S36, 1), NA())</f>
        <v>#N/A</v>
      </c>
    </row>
    <row r="27" x14ac:dyDescent="0.2">
      <c r="A27" s="240" t="str">
        <f>IF(ISBLANK(Regressions!A37), " ", Regressions!A37)</f>
        <v>India</v>
      </c>
      <c r="B27" s="235">
        <f>IF(ISBLANK(Regressions!B37), " ", Regressions!B37)</f>
        <v>2006</v>
      </c>
      <c r="C27" s="238" t="str">
        <f>IF(ISBLANK(Regressions!C37), " ", Regressions!C37)</f>
        <v>Urban</v>
      </c>
      <c r="D27" s="242">
        <f>IF(ISBLANK(Regressions!D37), " ", Regressions!D37)</f>
        <v>108540932.88674927</v>
      </c>
      <c r="E27" s="413">
        <f>IF(ISNUMBER(Regressions!E37),ROUND(Regressions!E37, 1), NA())</f>
        <v>92.1</v>
      </c>
      <c r="F27" s="317">
        <f>IF(ISNUMBER(Regressions!F37),ROUND(Regressions!F37, 1), NA())</f>
        <v>86.1</v>
      </c>
      <c r="G27" s="414" t="e">
        <f>IF(ISNUMBER(Regressions!G37),ROUND(Regressions!G37, 1), NA())</f>
        <v>#N/A</v>
      </c>
      <c r="H27" s="415" t="e">
        <f>IF(ISNUMBER(Regressions!H37),ROUND(Regressions!H37, 1), NA())</f>
        <v>#N/A</v>
      </c>
      <c r="I27" s="416">
        <f>IF(ISNUMBER(Regressions!I37),ROUND(Regressions!I37, 1), NA())</f>
        <v>13.9</v>
      </c>
      <c r="J27" s="417">
        <f>IF(ISNUMBER(Regressions!J37),ROUND(Regressions!J37, 1), NA())</f>
        <v>70.3</v>
      </c>
      <c r="K27" s="317">
        <f>IF(ISNUMBER(Regressions!K37),ROUND(Regressions!K37, 1), NA())</f>
        <v>70.3</v>
      </c>
      <c r="L27" s="418">
        <f>IF(ISNUMBER(Regressions!L37),ROUND(Regressions!L37, 1), NA())</f>
        <v>47.8</v>
      </c>
      <c r="M27" s="415">
        <f>IF(ISNUMBER(Regressions!M37),ROUND(Regressions!M37, 1), NA())</f>
        <v>22.5</v>
      </c>
      <c r="N27" s="419">
        <f>IF(ISNUMBER(Regressions!N37),ROUND(Regressions!N37, 1), NA())</f>
        <v>29.7</v>
      </c>
      <c r="O27" s="413" t="e">
        <f>IF(ISNUMBER(Regressions!O37),ROUND(Regressions!O37, 1), NA())</f>
        <v>#N/A</v>
      </c>
      <c r="P27" s="317" t="e">
        <f>IF(ISNUMBER(Regressions!P37),ROUND(Regressions!P37, 1), NA())</f>
        <v>#N/A</v>
      </c>
      <c r="Q27" s="420" t="e">
        <f>IF(ISNUMBER(Regressions!Q37),ROUND(Regressions!Q37, 1), NA())</f>
        <v>#N/A</v>
      </c>
      <c r="R27" s="415" t="e">
        <f>IF(ISNUMBER(Regressions!R37),ROUND(Regressions!R37, 1), NA())</f>
        <v>#N/A</v>
      </c>
      <c r="S27" s="416" t="e">
        <f>IF(ISNUMBER(Regressions!S37),ROUND(Regressions!S37, 1), NA())</f>
        <v>#N/A</v>
      </c>
    </row>
    <row r="28" x14ac:dyDescent="0.2">
      <c r="A28" s="240" t="str">
        <f>IF(ISBLANK(Regressions!A38), " ", Regressions!A38)</f>
        <v>India</v>
      </c>
      <c r="B28" s="235">
        <f>IF(ISBLANK(Regressions!B38), " ", Regressions!B38)</f>
        <v>2007</v>
      </c>
      <c r="C28" s="238" t="str">
        <f>IF(ISBLANK(Regressions!C38), " ", Regressions!C38)</f>
        <v>Urban</v>
      </c>
      <c r="D28" s="242">
        <f>IF(ISBLANK(Regressions!D38), " ", Regressions!D38)</f>
        <v>110382699.4598413</v>
      </c>
      <c r="E28" s="413">
        <f>IF(ISNUMBER(Regressions!E38),ROUND(Regressions!E38, 1), NA())</f>
        <v>92.8</v>
      </c>
      <c r="F28" s="317">
        <f>IF(ISNUMBER(Regressions!F38),ROUND(Regressions!F38, 1), NA())</f>
        <v>86.6</v>
      </c>
      <c r="G28" s="414" t="e">
        <f>IF(ISNUMBER(Regressions!G38),ROUND(Regressions!G38, 1), NA())</f>
        <v>#N/A</v>
      </c>
      <c r="H28" s="415" t="e">
        <f>IF(ISNUMBER(Regressions!H38),ROUND(Regressions!H38, 1), NA())</f>
        <v>#N/A</v>
      </c>
      <c r="I28" s="416">
        <f>IF(ISNUMBER(Regressions!I38),ROUND(Regressions!I38, 1), NA())</f>
        <v>13.4</v>
      </c>
      <c r="J28" s="417">
        <f>IF(ISNUMBER(Regressions!J38),ROUND(Regressions!J38, 1), NA())</f>
        <v>73.2</v>
      </c>
      <c r="K28" s="317">
        <f>IF(ISNUMBER(Regressions!K38),ROUND(Regressions!K38, 1), NA())</f>
        <v>72.2</v>
      </c>
      <c r="L28" s="418">
        <f>IF(ISNUMBER(Regressions!L38),ROUND(Regressions!L38, 1), NA())</f>
        <v>47.8</v>
      </c>
      <c r="M28" s="415">
        <f>IF(ISNUMBER(Regressions!M38),ROUND(Regressions!M38, 1), NA())</f>
        <v>24.4</v>
      </c>
      <c r="N28" s="419">
        <f>IF(ISNUMBER(Regressions!N38),ROUND(Regressions!N38, 1), NA())</f>
        <v>27.8</v>
      </c>
      <c r="O28" s="413" t="e">
        <f>IF(ISNUMBER(Regressions!O38),ROUND(Regressions!O38, 1), NA())</f>
        <v>#N/A</v>
      </c>
      <c r="P28" s="317" t="e">
        <f>IF(ISNUMBER(Regressions!P38),ROUND(Regressions!P38, 1), NA())</f>
        <v>#N/A</v>
      </c>
      <c r="Q28" s="420" t="e">
        <f>IF(ISNUMBER(Regressions!Q38),ROUND(Regressions!Q38, 1), NA())</f>
        <v>#N/A</v>
      </c>
      <c r="R28" s="415" t="e">
        <f>IF(ISNUMBER(Regressions!R38),ROUND(Regressions!R38, 1), NA())</f>
        <v>#N/A</v>
      </c>
      <c r="S28" s="416" t="e">
        <f>IF(ISNUMBER(Regressions!S38),ROUND(Regressions!S38, 1), NA())</f>
        <v>#N/A</v>
      </c>
    </row>
    <row r="29" x14ac:dyDescent="0.2">
      <c r="A29" s="240" t="str">
        <f>IF(ISBLANK(Regressions!A39), " ", Regressions!A39)</f>
        <v>India</v>
      </c>
      <c r="B29" s="235">
        <f>IF(ISBLANK(Regressions!B39), " ", Regressions!B39)</f>
        <v>2008</v>
      </c>
      <c r="C29" s="238" t="str">
        <f>IF(ISBLANK(Regressions!C39), " ", Regressions!C39)</f>
        <v>Urban</v>
      </c>
      <c r="D29" s="242">
        <f>IF(ISBLANK(Regressions!D39), " ", Regressions!D39)</f>
        <v>112213841.87944336</v>
      </c>
      <c r="E29" s="413">
        <f>IF(ISNUMBER(Regressions!E39),ROUND(Regressions!E39, 1), NA())</f>
        <v>93.4</v>
      </c>
      <c r="F29" s="317">
        <f>IF(ISNUMBER(Regressions!F39),ROUND(Regressions!F39, 1), NA())</f>
        <v>87.2</v>
      </c>
      <c r="G29" s="414" t="e">
        <f>IF(ISNUMBER(Regressions!G39),ROUND(Regressions!G39, 1), NA())</f>
        <v>#N/A</v>
      </c>
      <c r="H29" s="415" t="e">
        <f>IF(ISNUMBER(Regressions!H39),ROUND(Regressions!H39, 1), NA())</f>
        <v>#N/A</v>
      </c>
      <c r="I29" s="416">
        <f>IF(ISNUMBER(Regressions!I39),ROUND(Regressions!I39, 1), NA())</f>
        <v>12.8</v>
      </c>
      <c r="J29" s="417">
        <f>IF(ISNUMBER(Regressions!J39),ROUND(Regressions!J39, 1), NA())</f>
        <v>76</v>
      </c>
      <c r="K29" s="317">
        <f>IF(ISNUMBER(Regressions!K39),ROUND(Regressions!K39, 1), NA())</f>
        <v>73.900000000000006</v>
      </c>
      <c r="L29" s="418">
        <f>IF(ISNUMBER(Regressions!L39),ROUND(Regressions!L39, 1), NA())</f>
        <v>47.8</v>
      </c>
      <c r="M29" s="415">
        <f>IF(ISNUMBER(Regressions!M39),ROUND(Regressions!M39, 1), NA())</f>
        <v>26.1</v>
      </c>
      <c r="N29" s="419">
        <f>IF(ISNUMBER(Regressions!N39),ROUND(Regressions!N39, 1), NA())</f>
        <v>26.1</v>
      </c>
      <c r="O29" s="413" t="e">
        <f>IF(ISNUMBER(Regressions!O39),ROUND(Regressions!O39, 1), NA())</f>
        <v>#N/A</v>
      </c>
      <c r="P29" s="317" t="e">
        <f>IF(ISNUMBER(Regressions!P39),ROUND(Regressions!P39, 1), NA())</f>
        <v>#N/A</v>
      </c>
      <c r="Q29" s="420" t="e">
        <f>IF(ISNUMBER(Regressions!Q39),ROUND(Regressions!Q39, 1), NA())</f>
        <v>#N/A</v>
      </c>
      <c r="R29" s="415" t="e">
        <f>IF(ISNUMBER(Regressions!R39),ROUND(Regressions!R39, 1), NA())</f>
        <v>#N/A</v>
      </c>
      <c r="S29" s="416" t="e">
        <f>IF(ISNUMBER(Regressions!S39),ROUND(Regressions!S39, 1), NA())</f>
        <v>#N/A</v>
      </c>
    </row>
    <row r="30" x14ac:dyDescent="0.2">
      <c r="A30" s="240" t="str">
        <f>IF(ISBLANK(Regressions!A40), " ", Regressions!A40)</f>
        <v>India</v>
      </c>
      <c r="B30" s="235">
        <f>IF(ISBLANK(Regressions!B40), " ", Regressions!B40)</f>
        <v>2009</v>
      </c>
      <c r="C30" s="238" t="str">
        <f>IF(ISBLANK(Regressions!C40), " ", Regressions!C40)</f>
        <v>Urban</v>
      </c>
      <c r="D30" s="242">
        <f>IF(ISBLANK(Regressions!D40), " ", Regressions!D40)</f>
        <v>114009386.34363282</v>
      </c>
      <c r="E30" s="413">
        <f>IF(ISNUMBER(Regressions!E40),ROUND(Regressions!E40, 1), NA())</f>
        <v>94</v>
      </c>
      <c r="F30" s="317">
        <f>IF(ISNUMBER(Regressions!F40),ROUND(Regressions!F40, 1), NA())</f>
        <v>87.8</v>
      </c>
      <c r="G30" s="414" t="e">
        <f>IF(ISNUMBER(Regressions!G40),ROUND(Regressions!G40, 1), NA())</f>
        <v>#N/A</v>
      </c>
      <c r="H30" s="415" t="e">
        <f>IF(ISNUMBER(Regressions!H40),ROUND(Regressions!H40, 1), NA())</f>
        <v>#N/A</v>
      </c>
      <c r="I30" s="416">
        <f>IF(ISNUMBER(Regressions!I40),ROUND(Regressions!I40, 1), NA())</f>
        <v>12.2</v>
      </c>
      <c r="J30" s="417">
        <f>IF(ISNUMBER(Regressions!J40),ROUND(Regressions!J40, 1), NA())</f>
        <v>78.8</v>
      </c>
      <c r="K30" s="317">
        <f>IF(ISNUMBER(Regressions!K40),ROUND(Regressions!K40, 1), NA())</f>
        <v>75.5</v>
      </c>
      <c r="L30" s="418">
        <f>IF(ISNUMBER(Regressions!L40),ROUND(Regressions!L40, 1), NA())</f>
        <v>47.8</v>
      </c>
      <c r="M30" s="415">
        <f>IF(ISNUMBER(Regressions!M40),ROUND(Regressions!M40, 1), NA())</f>
        <v>27.7</v>
      </c>
      <c r="N30" s="419">
        <f>IF(ISNUMBER(Regressions!N40),ROUND(Regressions!N40, 1), NA())</f>
        <v>24.5</v>
      </c>
      <c r="O30" s="413" t="e">
        <f>IF(ISNUMBER(Regressions!O40),ROUND(Regressions!O40, 1), NA())</f>
        <v>#N/A</v>
      </c>
      <c r="P30" s="317" t="e">
        <f>IF(ISNUMBER(Regressions!P40),ROUND(Regressions!P40, 1), NA())</f>
        <v>#N/A</v>
      </c>
      <c r="Q30" s="420" t="e">
        <f>IF(ISNUMBER(Regressions!Q40),ROUND(Regressions!Q40, 1), NA())</f>
        <v>#N/A</v>
      </c>
      <c r="R30" s="415" t="e">
        <f>IF(ISNUMBER(Regressions!R40),ROUND(Regressions!R40, 1), NA())</f>
        <v>#N/A</v>
      </c>
      <c r="S30" s="416" t="e">
        <f>IF(ISNUMBER(Regressions!S40),ROUND(Regressions!S40, 1), NA())</f>
        <v>#N/A</v>
      </c>
    </row>
    <row r="31" x14ac:dyDescent="0.2">
      <c r="A31" s="240" t="str">
        <f>IF(ISBLANK(Regressions!A41), " ", Regressions!A41)</f>
        <v>India</v>
      </c>
      <c r="B31" s="235">
        <f>IF(ISBLANK(Regressions!B41), " ", Regressions!B41)</f>
        <v>2010</v>
      </c>
      <c r="C31" s="238" t="str">
        <f>IF(ISBLANK(Regressions!C41), " ", Regressions!C41)</f>
        <v>Urban</v>
      </c>
      <c r="D31" s="242">
        <f>IF(ISBLANK(Regressions!D41), " ", Regressions!D41)</f>
        <v>115744584.3452124</v>
      </c>
      <c r="E31" s="413">
        <f>IF(ISNUMBER(Regressions!E41),ROUND(Regressions!E41, 1), NA())</f>
        <v>94.7</v>
      </c>
      <c r="F31" s="317">
        <f>IF(ISNUMBER(Regressions!F41),ROUND(Regressions!F41, 1), NA())</f>
        <v>88.3</v>
      </c>
      <c r="G31" s="414" t="e">
        <f>IF(ISNUMBER(Regressions!G41),ROUND(Regressions!G41, 1), NA())</f>
        <v>#N/A</v>
      </c>
      <c r="H31" s="415" t="e">
        <f>IF(ISNUMBER(Regressions!H41),ROUND(Regressions!H41, 1), NA())</f>
        <v>#N/A</v>
      </c>
      <c r="I31" s="416">
        <f>IF(ISNUMBER(Regressions!I41),ROUND(Regressions!I41, 1), NA())</f>
        <v>11.7</v>
      </c>
      <c r="J31" s="417">
        <f>IF(ISNUMBER(Regressions!J41),ROUND(Regressions!J41, 1), NA())</f>
        <v>81.7</v>
      </c>
      <c r="K31" s="317">
        <f>IF(ISNUMBER(Regressions!K41),ROUND(Regressions!K41, 1), NA())</f>
        <v>77.099999999999994</v>
      </c>
      <c r="L31" s="418">
        <f>IF(ISNUMBER(Regressions!L41),ROUND(Regressions!L41, 1), NA())</f>
        <v>47.8</v>
      </c>
      <c r="M31" s="415">
        <f>IF(ISNUMBER(Regressions!M41),ROUND(Regressions!M41, 1), NA())</f>
        <v>29.3</v>
      </c>
      <c r="N31" s="419">
        <f>IF(ISNUMBER(Regressions!N41),ROUND(Regressions!N41, 1), NA())</f>
        <v>22.9</v>
      </c>
      <c r="O31" s="413" t="e">
        <f>IF(ISNUMBER(Regressions!O41),ROUND(Regressions!O41, 1), NA())</f>
        <v>#N/A</v>
      </c>
      <c r="P31" s="317" t="e">
        <f>IF(ISNUMBER(Regressions!P41),ROUND(Regressions!P41, 1), NA())</f>
        <v>#N/A</v>
      </c>
      <c r="Q31" s="420" t="e">
        <f>IF(ISNUMBER(Regressions!Q41),ROUND(Regressions!Q41, 1), NA())</f>
        <v>#N/A</v>
      </c>
      <c r="R31" s="415" t="e">
        <f>IF(ISNUMBER(Regressions!R41),ROUND(Regressions!R41, 1), NA())</f>
        <v>#N/A</v>
      </c>
      <c r="S31" s="416" t="e">
        <f>IF(ISNUMBER(Regressions!S41),ROUND(Regressions!S41, 1), NA())</f>
        <v>#N/A</v>
      </c>
    </row>
    <row r="32" x14ac:dyDescent="0.2">
      <c r="A32" s="240" t="str">
        <f>IF(ISBLANK(Regressions!A42), " ", Regressions!A42)</f>
        <v>India</v>
      </c>
      <c r="B32" s="235">
        <f>IF(ISBLANK(Regressions!B42), " ", Regressions!B42)</f>
        <v>2011</v>
      </c>
      <c r="C32" s="238" t="str">
        <f>IF(ISBLANK(Regressions!C42), " ", Regressions!C42)</f>
        <v>Urban</v>
      </c>
      <c r="D32" s="242">
        <f>IF(ISBLANK(Regressions!D42), " ", Regressions!D42)</f>
        <v>117424419.56406251</v>
      </c>
      <c r="E32" s="413">
        <f>IF(ISNUMBER(Regressions!E42),ROUND(Regressions!E42, 1), NA())</f>
        <v>95.3</v>
      </c>
      <c r="F32" s="317">
        <f>IF(ISNUMBER(Regressions!F42),ROUND(Regressions!F42, 1), NA())</f>
        <v>88.9</v>
      </c>
      <c r="G32" s="414" t="e">
        <f>IF(ISNUMBER(Regressions!G42),ROUND(Regressions!G42, 1), NA())</f>
        <v>#N/A</v>
      </c>
      <c r="H32" s="415" t="e">
        <f>IF(ISNUMBER(Regressions!H42),ROUND(Regressions!H42, 1), NA())</f>
        <v>#N/A</v>
      </c>
      <c r="I32" s="416">
        <f>IF(ISNUMBER(Regressions!I42),ROUND(Regressions!I42, 1), NA())</f>
        <v>11.1</v>
      </c>
      <c r="J32" s="417">
        <f>IF(ISNUMBER(Regressions!J42),ROUND(Regressions!J42, 1), NA())</f>
        <v>84.5</v>
      </c>
      <c r="K32" s="317">
        <f>IF(ISNUMBER(Regressions!K42),ROUND(Regressions!K42, 1), NA())</f>
        <v>78.8</v>
      </c>
      <c r="L32" s="418">
        <f>IF(ISNUMBER(Regressions!L42),ROUND(Regressions!L42, 1), NA())</f>
        <v>52.7</v>
      </c>
      <c r="M32" s="415">
        <f>IF(ISNUMBER(Regressions!M42),ROUND(Regressions!M42, 1), NA())</f>
        <v>26.1</v>
      </c>
      <c r="N32" s="419">
        <f>IF(ISNUMBER(Regressions!N42),ROUND(Regressions!N42, 1), NA())</f>
        <v>21.2</v>
      </c>
      <c r="O32" s="413" t="e">
        <f>IF(ISNUMBER(Regressions!O42),ROUND(Regressions!O42, 1), NA())</f>
        <v>#N/A</v>
      </c>
      <c r="P32" s="317" t="e">
        <f>IF(ISNUMBER(Regressions!P42),ROUND(Regressions!P42, 1), NA())</f>
        <v>#N/A</v>
      </c>
      <c r="Q32" s="420" t="e">
        <f>IF(ISNUMBER(Regressions!Q42),ROUND(Regressions!Q42, 1), NA())</f>
        <v>#N/A</v>
      </c>
      <c r="R32" s="415" t="e">
        <f>IF(ISNUMBER(Regressions!R42),ROUND(Regressions!R42, 1), NA())</f>
        <v>#N/A</v>
      </c>
      <c r="S32" s="416" t="e">
        <f>IF(ISNUMBER(Regressions!S42),ROUND(Regressions!S42, 1), NA())</f>
        <v>#N/A</v>
      </c>
    </row>
    <row r="33" x14ac:dyDescent="0.2">
      <c r="A33" s="240" t="str">
        <f>IF(ISBLANK(Regressions!A43), " ", Regressions!A43)</f>
        <v>India</v>
      </c>
      <c r="B33" s="235">
        <f>IF(ISBLANK(Regressions!B43), " ", Regressions!B43)</f>
        <v>2012</v>
      </c>
      <c r="C33" s="238" t="str">
        <f>IF(ISBLANK(Regressions!C43), " ", Regressions!C43)</f>
        <v>Urban</v>
      </c>
      <c r="D33" s="242">
        <f>IF(ISBLANK(Regressions!D43), " ", Regressions!D43)</f>
        <v>119147288.36508545</v>
      </c>
      <c r="E33" s="413">
        <f>IF(ISNUMBER(Regressions!E43),ROUND(Regressions!E43, 1), NA())</f>
        <v>95.9</v>
      </c>
      <c r="F33" s="317">
        <f>IF(ISNUMBER(Regressions!F43),ROUND(Regressions!F43, 1), NA())</f>
        <v>89.5</v>
      </c>
      <c r="G33" s="414" t="e">
        <f>IF(ISNUMBER(Regressions!G43),ROUND(Regressions!G43, 1), NA())</f>
        <v>#N/A</v>
      </c>
      <c r="H33" s="415" t="e">
        <f>IF(ISNUMBER(Regressions!H43),ROUND(Regressions!H43, 1), NA())</f>
        <v>#N/A</v>
      </c>
      <c r="I33" s="416">
        <f>IF(ISNUMBER(Regressions!I43),ROUND(Regressions!I43, 1), NA())</f>
        <v>10.5</v>
      </c>
      <c r="J33" s="417">
        <f>IF(ISNUMBER(Regressions!J43),ROUND(Regressions!J43, 1), NA())</f>
        <v>87.4</v>
      </c>
      <c r="K33" s="317">
        <f>IF(ISNUMBER(Regressions!K43),ROUND(Regressions!K43, 1), NA())</f>
        <v>80.400000000000006</v>
      </c>
      <c r="L33" s="418">
        <f>IF(ISNUMBER(Regressions!L43),ROUND(Regressions!L43, 1), NA())</f>
        <v>57.5</v>
      </c>
      <c r="M33" s="415">
        <f>IF(ISNUMBER(Regressions!M43),ROUND(Regressions!M43, 1), NA())</f>
        <v>22.9</v>
      </c>
      <c r="N33" s="419">
        <f>IF(ISNUMBER(Regressions!N43),ROUND(Regressions!N43, 1), NA())</f>
        <v>19.600000000000001</v>
      </c>
      <c r="O33" s="413" t="e">
        <f>IF(ISNUMBER(Regressions!O43),ROUND(Regressions!O43, 1), NA())</f>
        <v>#N/A</v>
      </c>
      <c r="P33" s="317" t="e">
        <f>IF(ISNUMBER(Regressions!P43),ROUND(Regressions!P43, 1), NA())</f>
        <v>#N/A</v>
      </c>
      <c r="Q33" s="420" t="e">
        <f>IF(ISNUMBER(Regressions!Q43),ROUND(Regressions!Q43, 1), NA())</f>
        <v>#N/A</v>
      </c>
      <c r="R33" s="415" t="e">
        <f>IF(ISNUMBER(Regressions!R43),ROUND(Regressions!R43, 1), NA())</f>
        <v>#N/A</v>
      </c>
      <c r="S33" s="416" t="e">
        <f>IF(ISNUMBER(Regressions!S43),ROUND(Regressions!S43, 1), NA())</f>
        <v>#N/A</v>
      </c>
    </row>
    <row r="34" x14ac:dyDescent="0.2">
      <c r="A34" s="240" t="str">
        <f>IF(ISBLANK(Regressions!A44), " ", Regressions!A44)</f>
        <v>India</v>
      </c>
      <c r="B34" s="235">
        <f>IF(ISBLANK(Regressions!B44), " ", Regressions!B44)</f>
        <v>2013</v>
      </c>
      <c r="C34" s="238" t="str">
        <f>IF(ISBLANK(Regressions!C44), " ", Regressions!C44)</f>
        <v>Urban</v>
      </c>
      <c r="D34" s="242">
        <f>IF(ISBLANK(Regressions!D44), " ", Regressions!D44)</f>
        <v>120846680.31817017</v>
      </c>
      <c r="E34" s="413">
        <f>IF(ISNUMBER(Regressions!E44),ROUND(Regressions!E44, 1), NA())</f>
        <v>96.6</v>
      </c>
      <c r="F34" s="317">
        <f>IF(ISNUMBER(Regressions!F44),ROUND(Regressions!F44, 1), NA())</f>
        <v>90</v>
      </c>
      <c r="G34" s="414">
        <f>IF(ISNUMBER(Regressions!G44),ROUND(Regressions!G44, 1), NA())</f>
        <v>71.900000000000006</v>
      </c>
      <c r="H34" s="415">
        <f>IF(ISNUMBER(Regressions!H44),ROUND(Regressions!H44, 1), NA())</f>
        <v>18.100000000000001</v>
      </c>
      <c r="I34" s="416">
        <f>IF(ISNUMBER(Regressions!I44),ROUND(Regressions!I44, 1), NA())</f>
        <v>10</v>
      </c>
      <c r="J34" s="417">
        <f>IF(ISNUMBER(Regressions!J44),ROUND(Regressions!J44, 1), NA())</f>
        <v>90.2</v>
      </c>
      <c r="K34" s="317">
        <f>IF(ISNUMBER(Regressions!K44),ROUND(Regressions!K44, 1), NA())</f>
        <v>82.1</v>
      </c>
      <c r="L34" s="418">
        <f>IF(ISNUMBER(Regressions!L44),ROUND(Regressions!L44, 1), NA())</f>
        <v>62.3</v>
      </c>
      <c r="M34" s="415">
        <f>IF(ISNUMBER(Regressions!M44),ROUND(Regressions!M44, 1), NA())</f>
        <v>19.7</v>
      </c>
      <c r="N34" s="419">
        <f>IF(ISNUMBER(Regressions!N44),ROUND(Regressions!N44, 1), NA())</f>
        <v>17.899999999999999</v>
      </c>
      <c r="O34" s="413">
        <f>IF(ISNUMBER(Regressions!O44),ROUND(Regressions!O44, 1), NA())</f>
        <v>79.7</v>
      </c>
      <c r="P34" s="317">
        <f>IF(ISNUMBER(Regressions!P44),ROUND(Regressions!P44, 1), NA())</f>
        <v>78.599999999999994</v>
      </c>
      <c r="Q34" s="420">
        <f>IF(ISNUMBER(Regressions!Q44),ROUND(Regressions!Q44, 1), NA())</f>
        <v>57.2</v>
      </c>
      <c r="R34" s="415">
        <f>IF(ISNUMBER(Regressions!R44),ROUND(Regressions!R44, 1), NA())</f>
        <v>21.5</v>
      </c>
      <c r="S34" s="416">
        <f>IF(ISNUMBER(Regressions!S44),ROUND(Regressions!S44, 1), NA())</f>
        <v>21.4</v>
      </c>
    </row>
    <row r="35" x14ac:dyDescent="0.2">
      <c r="A35" s="240" t="str">
        <f>IF(ISBLANK(Regressions!A45), " ", Regressions!A45)</f>
        <v>India</v>
      </c>
      <c r="B35" s="235">
        <f>IF(ISBLANK(Regressions!B45), " ", Regressions!B45)</f>
        <v>2014</v>
      </c>
      <c r="C35" s="238" t="str">
        <f>IF(ISBLANK(Regressions!C45), " ", Regressions!C45)</f>
        <v>Urban</v>
      </c>
      <c r="D35" s="242">
        <f>IF(ISBLANK(Regressions!D45), " ", Regressions!D45)</f>
        <v>122471042.56255859</v>
      </c>
      <c r="E35" s="413">
        <f>IF(ISNUMBER(Regressions!E45),ROUND(Regressions!E45, 1), NA())</f>
        <v>97.2</v>
      </c>
      <c r="F35" s="317">
        <f>IF(ISNUMBER(Regressions!F45),ROUND(Regressions!F45, 1), NA())</f>
        <v>90.6</v>
      </c>
      <c r="G35" s="414">
        <f>IF(ISNUMBER(Regressions!G45),ROUND(Regressions!G45, 1), NA())</f>
        <v>71.900000000000006</v>
      </c>
      <c r="H35" s="415">
        <f>IF(ISNUMBER(Regressions!H45),ROUND(Regressions!H45, 1), NA())</f>
        <v>18.7</v>
      </c>
      <c r="I35" s="416">
        <f>IF(ISNUMBER(Regressions!I45),ROUND(Regressions!I45, 1), NA())</f>
        <v>9.4</v>
      </c>
      <c r="J35" s="417">
        <f>IF(ISNUMBER(Regressions!J45),ROUND(Regressions!J45, 1), NA())</f>
        <v>93</v>
      </c>
      <c r="K35" s="317">
        <f>IF(ISNUMBER(Regressions!K45),ROUND(Regressions!K45, 1), NA())</f>
        <v>83.7</v>
      </c>
      <c r="L35" s="418">
        <f>IF(ISNUMBER(Regressions!L45),ROUND(Regressions!L45, 1), NA())</f>
        <v>67.2</v>
      </c>
      <c r="M35" s="415">
        <f>IF(ISNUMBER(Regressions!M45),ROUND(Regressions!M45, 1), NA())</f>
        <v>16.5</v>
      </c>
      <c r="N35" s="419">
        <f>IF(ISNUMBER(Regressions!N45),ROUND(Regressions!N45, 1), NA())</f>
        <v>16.3</v>
      </c>
      <c r="O35" s="413">
        <f>IF(ISNUMBER(Regressions!O45),ROUND(Regressions!O45, 1), NA())</f>
        <v>79.7</v>
      </c>
      <c r="P35" s="317">
        <f>IF(ISNUMBER(Regressions!P45),ROUND(Regressions!P45, 1), NA())</f>
        <v>78.599999999999994</v>
      </c>
      <c r="Q35" s="420">
        <f>IF(ISNUMBER(Regressions!Q45),ROUND(Regressions!Q45, 1), NA())</f>
        <v>57.2</v>
      </c>
      <c r="R35" s="415">
        <f>IF(ISNUMBER(Regressions!R45),ROUND(Regressions!R45, 1), NA())</f>
        <v>21.5</v>
      </c>
      <c r="S35" s="416">
        <f>IF(ISNUMBER(Regressions!S45),ROUND(Regressions!S45, 1), NA())</f>
        <v>21.4</v>
      </c>
    </row>
    <row r="36" x14ac:dyDescent="0.2">
      <c r="A36" s="240" t="str">
        <f>IF(ISBLANK(Regressions!A46), " ", Regressions!A46)</f>
        <v>India</v>
      </c>
      <c r="B36" s="235">
        <f>IF(ISBLANK(Regressions!B46), " ", Regressions!B46)</f>
        <v>2015</v>
      </c>
      <c r="C36" s="238" t="str">
        <f>IF(ISBLANK(Regressions!C46), " ", Regressions!C46)</f>
        <v>Urban</v>
      </c>
      <c r="D36" s="242">
        <f>IF(ISBLANK(Regressions!D46), " ", Regressions!D46)</f>
        <v>123907675.19484864</v>
      </c>
      <c r="E36" s="413">
        <f>IF(ISNUMBER(Regressions!E46),ROUND(Regressions!E46, 1), NA())</f>
        <v>97.8</v>
      </c>
      <c r="F36" s="317">
        <f>IF(ISNUMBER(Regressions!F46),ROUND(Regressions!F46, 1), NA())</f>
        <v>91.1</v>
      </c>
      <c r="G36" s="414">
        <f>IF(ISNUMBER(Regressions!G46),ROUND(Regressions!G46, 1), NA())</f>
        <v>71.900000000000006</v>
      </c>
      <c r="H36" s="415">
        <f>IF(ISNUMBER(Regressions!H46),ROUND(Regressions!H46, 1), NA())</f>
        <v>19.2</v>
      </c>
      <c r="I36" s="416">
        <f>IF(ISNUMBER(Regressions!I46),ROUND(Regressions!I46, 1), NA())</f>
        <v>8.9</v>
      </c>
      <c r="J36" s="417">
        <f>IF(ISNUMBER(Regressions!J46),ROUND(Regressions!J46, 1), NA())</f>
        <v>95.9</v>
      </c>
      <c r="K36" s="317">
        <f>IF(ISNUMBER(Regressions!K46),ROUND(Regressions!K46, 1), NA())</f>
        <v>83.7</v>
      </c>
      <c r="L36" s="418">
        <f>IF(ISNUMBER(Regressions!L46),ROUND(Regressions!L46, 1), NA())</f>
        <v>72</v>
      </c>
      <c r="M36" s="415">
        <f>IF(ISNUMBER(Regressions!M46),ROUND(Regressions!M46, 1), NA())</f>
        <v>11.7</v>
      </c>
      <c r="N36" s="419">
        <f>IF(ISNUMBER(Regressions!N46),ROUND(Regressions!N46, 1), NA())</f>
        <v>16.3</v>
      </c>
      <c r="O36" s="413">
        <f>IF(ISNUMBER(Regressions!O46),ROUND(Regressions!O46, 1), NA())</f>
        <v>79.7</v>
      </c>
      <c r="P36" s="317">
        <f>IF(ISNUMBER(Regressions!P46),ROUND(Regressions!P46, 1), NA())</f>
        <v>78.599999999999994</v>
      </c>
      <c r="Q36" s="420">
        <f>IF(ISNUMBER(Regressions!Q46),ROUND(Regressions!Q46, 1), NA())</f>
        <v>57.2</v>
      </c>
      <c r="R36" s="415">
        <f>IF(ISNUMBER(Regressions!R46),ROUND(Regressions!R46, 1), NA())</f>
        <v>21.5</v>
      </c>
      <c r="S36" s="416">
        <f>IF(ISNUMBER(Regressions!S46),ROUND(Regressions!S46, 1), NA())</f>
        <v>21.4</v>
      </c>
    </row>
    <row r="37" x14ac:dyDescent="0.2">
      <c r="A37" s="390" t="str">
        <f>IF(ISBLANK(Regressions!A47), " ", Regressions!A47)</f>
        <v>India</v>
      </c>
      <c r="B37" s="391">
        <f>IF(ISBLANK(Regressions!B47), " ", Regressions!B47)</f>
        <v>2016</v>
      </c>
      <c r="C37" s="392" t="str">
        <f>IF(ISBLANK(Regressions!C47), " ", Regressions!C47)</f>
        <v>Urban</v>
      </c>
      <c r="D37" s="393">
        <f>IF(ISBLANK(Regressions!D47), " ", Regressions!D47)</f>
        <v>125230535.57948729</v>
      </c>
      <c r="E37" s="421">
        <f>IF(ISNUMBER(Regressions!E47),ROUND(Regressions!E47, 1), NA())</f>
        <v>98.5</v>
      </c>
      <c r="F37" s="318">
        <f>IF(ISNUMBER(Regressions!F47),ROUND(Regressions!F47, 1), NA())</f>
        <v>91.7</v>
      </c>
      <c r="G37" s="422">
        <f>IF(ISNUMBER(Regressions!G47),ROUND(Regressions!G47, 1), NA())</f>
        <v>71.900000000000006</v>
      </c>
      <c r="H37" s="423">
        <f>IF(ISNUMBER(Regressions!H47),ROUND(Regressions!H47, 1), NA())</f>
        <v>19.8</v>
      </c>
      <c r="I37" s="424">
        <f>IF(ISNUMBER(Regressions!I47),ROUND(Regressions!I47, 1), NA())</f>
        <v>8.3000000000000007</v>
      </c>
      <c r="J37" s="425">
        <f>IF(ISNUMBER(Regressions!J47),ROUND(Regressions!J47, 1), NA())</f>
        <v>98.7</v>
      </c>
      <c r="K37" s="318">
        <f>IF(ISNUMBER(Regressions!K47),ROUND(Regressions!K47, 1), NA())</f>
        <v>83.7</v>
      </c>
      <c r="L37" s="426">
        <f>IF(ISNUMBER(Regressions!L47),ROUND(Regressions!L47, 1), NA())</f>
        <v>76.900000000000006</v>
      </c>
      <c r="M37" s="423">
        <f>IF(ISNUMBER(Regressions!M47),ROUND(Regressions!M47, 1), NA())</f>
        <v>6.8</v>
      </c>
      <c r="N37" s="427">
        <f>IF(ISNUMBER(Regressions!N47),ROUND(Regressions!N47, 1), NA())</f>
        <v>16.3</v>
      </c>
      <c r="O37" s="421">
        <f>IF(ISNUMBER(Regressions!O47),ROUND(Regressions!O47, 1), NA())</f>
        <v>79.7</v>
      </c>
      <c r="P37" s="318">
        <f>IF(ISNUMBER(Regressions!P47),ROUND(Regressions!P47, 1), NA())</f>
        <v>78.599999999999994</v>
      </c>
      <c r="Q37" s="428">
        <f>IF(ISNUMBER(Regressions!Q47),ROUND(Regressions!Q47, 1), NA())</f>
        <v>57.2</v>
      </c>
      <c r="R37" s="423">
        <f>IF(ISNUMBER(Regressions!R47),ROUND(Regressions!R47, 1), NA())</f>
        <v>21.5</v>
      </c>
      <c r="S37" s="424">
        <f>IF(ISNUMBER(Regressions!S47),ROUND(Regressions!S47, 1), NA())</f>
        <v>21.4</v>
      </c>
    </row>
    <row r="38" x14ac:dyDescent="0.2">
      <c r="A38" s="240" t="str">
        <f>IF(ISBLANK(Regressions!A48), " ", Regressions!A48)</f>
        <v>India</v>
      </c>
      <c r="B38" s="235">
        <f>IF(ISBLANK(Regressions!B48), " ", Regressions!B48)</f>
        <v>2000</v>
      </c>
      <c r="C38" s="238" t="str">
        <f>IF(ISBLANK(Regressions!C48), " ", Regressions!C48)</f>
        <v>Rural</v>
      </c>
      <c r="D38" s="242">
        <f>IF(ISBLANK(Regressions!D48), " ", Regressions!D48)</f>
        <v>254647002.9322052</v>
      </c>
      <c r="E38" s="413">
        <f>IF(ISNUMBER(Regressions!E48),ROUND(Regressions!E48, 1), NA())</f>
        <v>85.3</v>
      </c>
      <c r="F38" s="317">
        <f>IF(ISNUMBER(Regressions!F48),ROUND(Regressions!F48, 1), NA())</f>
        <v>77.7</v>
      </c>
      <c r="G38" s="414" t="e">
        <f>IF(ISNUMBER(Regressions!G48),ROUND(Regressions!G48, 1), NA())</f>
        <v>#N/A</v>
      </c>
      <c r="H38" s="415" t="e">
        <f>IF(ISNUMBER(Regressions!H48),ROUND(Regressions!H48, 1), NA())</f>
        <v>#N/A</v>
      </c>
      <c r="I38" s="416">
        <f>IF(ISNUMBER(Regressions!I48),ROUND(Regressions!I48, 1), NA())</f>
        <v>22.3</v>
      </c>
      <c r="J38" s="417">
        <f>IF(ISNUMBER(Regressions!J48),ROUND(Regressions!J48, 1), NA())</f>
        <v>42.4</v>
      </c>
      <c r="K38" s="317">
        <f>IF(ISNUMBER(Regressions!K48),ROUND(Regressions!K48, 1), NA())</f>
        <v>42.4</v>
      </c>
      <c r="L38" s="418" t="e">
        <f>IF(ISNUMBER(Regressions!L48),ROUND(Regressions!L48, 1), NA())</f>
        <v>#N/A</v>
      </c>
      <c r="M38" s="415" t="e">
        <f>IF(ISNUMBER(Regressions!M48),ROUND(Regressions!M48, 1), NA())</f>
        <v>#N/A</v>
      </c>
      <c r="N38" s="419">
        <f>IF(ISNUMBER(Regressions!N48),ROUND(Regressions!N48, 1), NA())</f>
        <v>57.6</v>
      </c>
      <c r="O38" s="413" t="e">
        <f>IF(ISNUMBER(Regressions!O48),ROUND(Regressions!O48, 1), NA())</f>
        <v>#N/A</v>
      </c>
      <c r="P38" s="317" t="e">
        <f>IF(ISNUMBER(Regressions!P48),ROUND(Regressions!P48, 1), NA())</f>
        <v>#N/A</v>
      </c>
      <c r="Q38" s="420" t="e">
        <f>IF(ISNUMBER(Regressions!Q48),ROUND(Regressions!Q48, 1), NA())</f>
        <v>#N/A</v>
      </c>
      <c r="R38" s="415" t="e">
        <f>IF(ISNUMBER(Regressions!R48),ROUND(Regressions!R48, 1), NA())</f>
        <v>#N/A</v>
      </c>
      <c r="S38" s="416" t="e">
        <f>IF(ISNUMBER(Regressions!S48),ROUND(Regressions!S48, 1), NA())</f>
        <v>#N/A</v>
      </c>
    </row>
    <row r="39" x14ac:dyDescent="0.2">
      <c r="A39" s="240" t="str">
        <f>IF(ISBLANK(Regressions!A49), " ", Regressions!A49)</f>
        <v>India</v>
      </c>
      <c r="B39" s="235">
        <f>IF(ISBLANK(Regressions!B49), " ", Regressions!B49)</f>
        <v>2001</v>
      </c>
      <c r="C39" s="238" t="str">
        <f>IF(ISBLANK(Regressions!C49), " ", Regressions!C49)</f>
        <v>Rural</v>
      </c>
      <c r="D39" s="242">
        <f>IF(ISBLANK(Regressions!D49), " ", Regressions!D49)</f>
        <v>255761924.88711548</v>
      </c>
      <c r="E39" s="413">
        <f>IF(ISNUMBER(Regressions!E49),ROUND(Regressions!E49, 1), NA())</f>
        <v>85.3</v>
      </c>
      <c r="F39" s="317">
        <f>IF(ISNUMBER(Regressions!F49),ROUND(Regressions!F49, 1), NA())</f>
        <v>77.7</v>
      </c>
      <c r="G39" s="414" t="e">
        <f>IF(ISNUMBER(Regressions!G49),ROUND(Regressions!G49, 1), NA())</f>
        <v>#N/A</v>
      </c>
      <c r="H39" s="415" t="e">
        <f>IF(ISNUMBER(Regressions!H49),ROUND(Regressions!H49, 1), NA())</f>
        <v>#N/A</v>
      </c>
      <c r="I39" s="416">
        <f>IF(ISNUMBER(Regressions!I49),ROUND(Regressions!I49, 1), NA())</f>
        <v>22.3</v>
      </c>
      <c r="J39" s="417">
        <f>IF(ISNUMBER(Regressions!J49),ROUND(Regressions!J49, 1), NA())</f>
        <v>42.4</v>
      </c>
      <c r="K39" s="317">
        <f>IF(ISNUMBER(Regressions!K49),ROUND(Regressions!K49, 1), NA())</f>
        <v>42.4</v>
      </c>
      <c r="L39" s="418" t="e">
        <f>IF(ISNUMBER(Regressions!L49),ROUND(Regressions!L49, 1), NA())</f>
        <v>#N/A</v>
      </c>
      <c r="M39" s="415" t="e">
        <f>IF(ISNUMBER(Regressions!M49),ROUND(Regressions!M49, 1), NA())</f>
        <v>#N/A</v>
      </c>
      <c r="N39" s="419">
        <f>IF(ISNUMBER(Regressions!N49),ROUND(Regressions!N49, 1), NA())</f>
        <v>57.6</v>
      </c>
      <c r="O39" s="413" t="e">
        <f>IF(ISNUMBER(Regressions!O49),ROUND(Regressions!O49, 1), NA())</f>
        <v>#N/A</v>
      </c>
      <c r="P39" s="317" t="e">
        <f>IF(ISNUMBER(Regressions!P49),ROUND(Regressions!P49, 1), NA())</f>
        <v>#N/A</v>
      </c>
      <c r="Q39" s="420" t="e">
        <f>IF(ISNUMBER(Regressions!Q49),ROUND(Regressions!Q49, 1), NA())</f>
        <v>#N/A</v>
      </c>
      <c r="R39" s="415" t="e">
        <f>IF(ISNUMBER(Regressions!R49),ROUND(Regressions!R49, 1), NA())</f>
        <v>#N/A</v>
      </c>
      <c r="S39" s="416" t="e">
        <f>IF(ISNUMBER(Regressions!S49),ROUND(Regressions!S49, 1), NA())</f>
        <v>#N/A</v>
      </c>
    </row>
    <row r="40" x14ac:dyDescent="0.2">
      <c r="A40" s="240" t="str">
        <f>IF(ISBLANK(Regressions!A50), " ", Regressions!A50)</f>
        <v>India</v>
      </c>
      <c r="B40" s="235">
        <f>IF(ISBLANK(Regressions!B50), " ", Regressions!B50)</f>
        <v>2002</v>
      </c>
      <c r="C40" s="238" t="str">
        <f>IF(ISBLANK(Regressions!C50), " ", Regressions!C50)</f>
        <v>Rural</v>
      </c>
      <c r="D40" s="242">
        <f>IF(ISBLANK(Regressions!D50), " ", Regressions!D50)</f>
        <v>256657138.19868162</v>
      </c>
      <c r="E40" s="413">
        <f>IF(ISNUMBER(Regressions!E50),ROUND(Regressions!E50, 1), NA())</f>
        <v>85.3</v>
      </c>
      <c r="F40" s="317">
        <f>IF(ISNUMBER(Regressions!F50),ROUND(Regressions!F50, 1), NA())</f>
        <v>77.7</v>
      </c>
      <c r="G40" s="414" t="e">
        <f>IF(ISNUMBER(Regressions!G50),ROUND(Regressions!G50, 1), NA())</f>
        <v>#N/A</v>
      </c>
      <c r="H40" s="415" t="e">
        <f>IF(ISNUMBER(Regressions!H50),ROUND(Regressions!H50, 1), NA())</f>
        <v>#N/A</v>
      </c>
      <c r="I40" s="416">
        <f>IF(ISNUMBER(Regressions!I50),ROUND(Regressions!I50, 1), NA())</f>
        <v>22.3</v>
      </c>
      <c r="J40" s="417">
        <f>IF(ISNUMBER(Regressions!J50),ROUND(Regressions!J50, 1), NA())</f>
        <v>42.4</v>
      </c>
      <c r="K40" s="317">
        <f>IF(ISNUMBER(Regressions!K50),ROUND(Regressions!K50, 1), NA())</f>
        <v>42.4</v>
      </c>
      <c r="L40" s="418" t="e">
        <f>IF(ISNUMBER(Regressions!L50),ROUND(Regressions!L50, 1), NA())</f>
        <v>#N/A</v>
      </c>
      <c r="M40" s="415" t="e">
        <f>IF(ISNUMBER(Regressions!M50),ROUND(Regressions!M50, 1), NA())</f>
        <v>#N/A</v>
      </c>
      <c r="N40" s="419">
        <f>IF(ISNUMBER(Regressions!N50),ROUND(Regressions!N50, 1), NA())</f>
        <v>57.6</v>
      </c>
      <c r="O40" s="413" t="e">
        <f>IF(ISNUMBER(Regressions!O50),ROUND(Regressions!O50, 1), NA())</f>
        <v>#N/A</v>
      </c>
      <c r="P40" s="317" t="e">
        <f>IF(ISNUMBER(Regressions!P50),ROUND(Regressions!P50, 1), NA())</f>
        <v>#N/A</v>
      </c>
      <c r="Q40" s="420" t="e">
        <f>IF(ISNUMBER(Regressions!Q50),ROUND(Regressions!Q50, 1), NA())</f>
        <v>#N/A</v>
      </c>
      <c r="R40" s="415" t="e">
        <f>IF(ISNUMBER(Regressions!R50),ROUND(Regressions!R50, 1), NA())</f>
        <v>#N/A</v>
      </c>
      <c r="S40" s="416" t="e">
        <f>IF(ISNUMBER(Regressions!S50),ROUND(Regressions!S50, 1), NA())</f>
        <v>#N/A</v>
      </c>
    </row>
    <row r="41" x14ac:dyDescent="0.2">
      <c r="A41" s="240" t="str">
        <f>IF(ISBLANK(Regressions!A51), " ", Regressions!A51)</f>
        <v>India</v>
      </c>
      <c r="B41" s="235">
        <f>IF(ISBLANK(Regressions!B51), " ", Regressions!B51)</f>
        <v>2003</v>
      </c>
      <c r="C41" s="238" t="str">
        <f>IF(ISBLANK(Regressions!C51), " ", Regressions!C51)</f>
        <v>Rural</v>
      </c>
      <c r="D41" s="242">
        <f>IF(ISBLANK(Regressions!D51), " ", Regressions!D51)</f>
        <v>257458868.76542479</v>
      </c>
      <c r="E41" s="413">
        <f>IF(ISNUMBER(Regressions!E51),ROUND(Regressions!E51, 1), NA())</f>
        <v>85.3</v>
      </c>
      <c r="F41" s="317">
        <f>IF(ISNUMBER(Regressions!F51),ROUND(Regressions!F51, 1), NA())</f>
        <v>77.7</v>
      </c>
      <c r="G41" s="414" t="e">
        <f>IF(ISNUMBER(Regressions!G51),ROUND(Regressions!G51, 1), NA())</f>
        <v>#N/A</v>
      </c>
      <c r="H41" s="415" t="e">
        <f>IF(ISNUMBER(Regressions!H51),ROUND(Regressions!H51, 1), NA())</f>
        <v>#N/A</v>
      </c>
      <c r="I41" s="416">
        <f>IF(ISNUMBER(Regressions!I51),ROUND(Regressions!I51, 1), NA())</f>
        <v>22.3</v>
      </c>
      <c r="J41" s="417">
        <f>IF(ISNUMBER(Regressions!J51),ROUND(Regressions!J51, 1), NA())</f>
        <v>42.4</v>
      </c>
      <c r="K41" s="317">
        <f>IF(ISNUMBER(Regressions!K51),ROUND(Regressions!K51, 1), NA())</f>
        <v>42.4</v>
      </c>
      <c r="L41" s="418" t="e">
        <f>IF(ISNUMBER(Regressions!L51),ROUND(Regressions!L51, 1), NA())</f>
        <v>#N/A</v>
      </c>
      <c r="M41" s="415" t="e">
        <f>IF(ISNUMBER(Regressions!M51),ROUND(Regressions!M51, 1), NA())</f>
        <v>#N/A</v>
      </c>
      <c r="N41" s="419">
        <f>IF(ISNUMBER(Regressions!N51),ROUND(Regressions!N51, 1), NA())</f>
        <v>57.6</v>
      </c>
      <c r="O41" s="413" t="e">
        <f>IF(ISNUMBER(Regressions!O51),ROUND(Regressions!O51, 1), NA())</f>
        <v>#N/A</v>
      </c>
      <c r="P41" s="317" t="e">
        <f>IF(ISNUMBER(Regressions!P51),ROUND(Regressions!P51, 1), NA())</f>
        <v>#N/A</v>
      </c>
      <c r="Q41" s="420" t="e">
        <f>IF(ISNUMBER(Regressions!Q51),ROUND(Regressions!Q51, 1), NA())</f>
        <v>#N/A</v>
      </c>
      <c r="R41" s="415" t="e">
        <f>IF(ISNUMBER(Regressions!R51),ROUND(Regressions!R51, 1), NA())</f>
        <v>#N/A</v>
      </c>
      <c r="S41" s="416" t="e">
        <f>IF(ISNUMBER(Regressions!S51),ROUND(Regressions!S51, 1), NA())</f>
        <v>#N/A</v>
      </c>
    </row>
    <row r="42" x14ac:dyDescent="0.2">
      <c r="A42" s="240" t="str">
        <f>IF(ISBLANK(Regressions!A52), " ", Regressions!A52)</f>
        <v>India</v>
      </c>
      <c r="B42" s="235">
        <f>IF(ISBLANK(Regressions!B52), " ", Regressions!B52)</f>
        <v>2004</v>
      </c>
      <c r="C42" s="238" t="str">
        <f>IF(ISBLANK(Regressions!C52), " ", Regressions!C52)</f>
        <v>Rural</v>
      </c>
      <c r="D42" s="242">
        <f>IF(ISBLANK(Regressions!D52), " ", Regressions!D52)</f>
        <v>258125087.157749</v>
      </c>
      <c r="E42" s="413">
        <f>IF(ISNUMBER(Regressions!E52),ROUND(Regressions!E52, 1), NA())</f>
        <v>86.1</v>
      </c>
      <c r="F42" s="317">
        <f>IF(ISNUMBER(Regressions!F52),ROUND(Regressions!F52, 1), NA())</f>
        <v>78.599999999999994</v>
      </c>
      <c r="G42" s="414" t="e">
        <f>IF(ISNUMBER(Regressions!G52),ROUND(Regressions!G52, 1), NA())</f>
        <v>#N/A</v>
      </c>
      <c r="H42" s="415" t="e">
        <f>IF(ISNUMBER(Regressions!H52),ROUND(Regressions!H52, 1), NA())</f>
        <v>#N/A</v>
      </c>
      <c r="I42" s="416">
        <f>IF(ISNUMBER(Regressions!I52),ROUND(Regressions!I52, 1), NA())</f>
        <v>21.4</v>
      </c>
      <c r="J42" s="417">
        <f>IF(ISNUMBER(Regressions!J52),ROUND(Regressions!J52, 1), NA())</f>
        <v>46.6</v>
      </c>
      <c r="K42" s="317">
        <f>IF(ISNUMBER(Regressions!K52),ROUND(Regressions!K52, 1), NA())</f>
        <v>45.5</v>
      </c>
      <c r="L42" s="418" t="e">
        <f>IF(ISNUMBER(Regressions!L52),ROUND(Regressions!L52, 1), NA())</f>
        <v>#N/A</v>
      </c>
      <c r="M42" s="415" t="e">
        <f>IF(ISNUMBER(Regressions!M52),ROUND(Regressions!M52, 1), NA())</f>
        <v>#N/A</v>
      </c>
      <c r="N42" s="419">
        <f>IF(ISNUMBER(Regressions!N52),ROUND(Regressions!N52, 1), NA())</f>
        <v>54.5</v>
      </c>
      <c r="O42" s="413" t="e">
        <f>IF(ISNUMBER(Regressions!O52),ROUND(Regressions!O52, 1), NA())</f>
        <v>#N/A</v>
      </c>
      <c r="P42" s="317" t="e">
        <f>IF(ISNUMBER(Regressions!P52),ROUND(Regressions!P52, 1), NA())</f>
        <v>#N/A</v>
      </c>
      <c r="Q42" s="420" t="e">
        <f>IF(ISNUMBER(Regressions!Q52),ROUND(Regressions!Q52, 1), NA())</f>
        <v>#N/A</v>
      </c>
      <c r="R42" s="415" t="e">
        <f>IF(ISNUMBER(Regressions!R52),ROUND(Regressions!R52, 1), NA())</f>
        <v>#N/A</v>
      </c>
      <c r="S42" s="416" t="e">
        <f>IF(ISNUMBER(Regressions!S52),ROUND(Regressions!S52, 1), NA())</f>
        <v>#N/A</v>
      </c>
    </row>
    <row r="43" x14ac:dyDescent="0.2">
      <c r="A43" s="240" t="str">
        <f>IF(ISBLANK(Regressions!A53), " ", Regressions!A53)</f>
        <v>India</v>
      </c>
      <c r="B43" s="235">
        <f>IF(ISBLANK(Regressions!B53), " ", Regressions!B53)</f>
        <v>2005</v>
      </c>
      <c r="C43" s="238" t="str">
        <f>IF(ISBLANK(Regressions!C53), " ", Regressions!C53)</f>
        <v>Rural</v>
      </c>
      <c r="D43" s="242">
        <f>IF(ISBLANK(Regressions!D53), " ", Regressions!D53)</f>
        <v>258427437.22705081</v>
      </c>
      <c r="E43" s="413">
        <f>IF(ISNUMBER(Regressions!E53),ROUND(Regressions!E53, 1), NA())</f>
        <v>86.9</v>
      </c>
      <c r="F43" s="317">
        <f>IF(ISNUMBER(Regressions!F53),ROUND(Regressions!F53, 1), NA())</f>
        <v>79.5</v>
      </c>
      <c r="G43" s="414" t="e">
        <f>IF(ISNUMBER(Regressions!G53),ROUND(Regressions!G53, 1), NA())</f>
        <v>#N/A</v>
      </c>
      <c r="H43" s="415" t="e">
        <f>IF(ISNUMBER(Regressions!H53),ROUND(Regressions!H53, 1), NA())</f>
        <v>#N/A</v>
      </c>
      <c r="I43" s="416">
        <f>IF(ISNUMBER(Regressions!I53),ROUND(Regressions!I53, 1), NA())</f>
        <v>20.5</v>
      </c>
      <c r="J43" s="417">
        <f>IF(ISNUMBER(Regressions!J53),ROUND(Regressions!J53, 1), NA())</f>
        <v>50.7</v>
      </c>
      <c r="K43" s="317">
        <f>IF(ISNUMBER(Regressions!K53),ROUND(Regressions!K53, 1), NA())</f>
        <v>48.1</v>
      </c>
      <c r="L43" s="418" t="e">
        <f>IF(ISNUMBER(Regressions!L53),ROUND(Regressions!L53, 1), NA())</f>
        <v>#N/A</v>
      </c>
      <c r="M43" s="415" t="e">
        <f>IF(ISNUMBER(Regressions!M53),ROUND(Regressions!M53, 1), NA())</f>
        <v>#N/A</v>
      </c>
      <c r="N43" s="419">
        <f>IF(ISNUMBER(Regressions!N53),ROUND(Regressions!N53, 1), NA())</f>
        <v>51.9</v>
      </c>
      <c r="O43" s="413" t="e">
        <f>IF(ISNUMBER(Regressions!O53),ROUND(Regressions!O53, 1), NA())</f>
        <v>#N/A</v>
      </c>
      <c r="P43" s="317" t="e">
        <f>IF(ISNUMBER(Regressions!P53),ROUND(Regressions!P53, 1), NA())</f>
        <v>#N/A</v>
      </c>
      <c r="Q43" s="420" t="e">
        <f>IF(ISNUMBER(Regressions!Q53),ROUND(Regressions!Q53, 1), NA())</f>
        <v>#N/A</v>
      </c>
      <c r="R43" s="415" t="e">
        <f>IF(ISNUMBER(Regressions!R53),ROUND(Regressions!R53, 1), NA())</f>
        <v>#N/A</v>
      </c>
      <c r="S43" s="416" t="e">
        <f>IF(ISNUMBER(Regressions!S53),ROUND(Regressions!S53, 1), NA())</f>
        <v>#N/A</v>
      </c>
    </row>
    <row r="44" x14ac:dyDescent="0.2">
      <c r="A44" s="240" t="str">
        <f>IF(ISBLANK(Regressions!A54), " ", Regressions!A54)</f>
        <v>India</v>
      </c>
      <c r="B44" s="235">
        <f>IF(ISBLANK(Regressions!B54), " ", Regressions!B54)</f>
        <v>2006</v>
      </c>
      <c r="C44" s="238" t="str">
        <f>IF(ISBLANK(Regressions!C54), " ", Regressions!C54)</f>
        <v>Rural</v>
      </c>
      <c r="D44" s="242">
        <f>IF(ISBLANK(Regressions!D54), " ", Regressions!D54)</f>
        <v>258535867.11325073</v>
      </c>
      <c r="E44" s="413">
        <f>IF(ISNUMBER(Regressions!E54),ROUND(Regressions!E54, 1), NA())</f>
        <v>87.7</v>
      </c>
      <c r="F44" s="317">
        <f>IF(ISNUMBER(Regressions!F54),ROUND(Regressions!F54, 1), NA())</f>
        <v>80.400000000000006</v>
      </c>
      <c r="G44" s="414" t="e">
        <f>IF(ISNUMBER(Regressions!G54),ROUND(Regressions!G54, 1), NA())</f>
        <v>#N/A</v>
      </c>
      <c r="H44" s="415" t="e">
        <f>IF(ISNUMBER(Regressions!H54),ROUND(Regressions!H54, 1), NA())</f>
        <v>#N/A</v>
      </c>
      <c r="I44" s="416">
        <f>IF(ISNUMBER(Regressions!I54),ROUND(Regressions!I54, 1), NA())</f>
        <v>19.600000000000001</v>
      </c>
      <c r="J44" s="417">
        <f>IF(ISNUMBER(Regressions!J54),ROUND(Regressions!J54, 1), NA())</f>
        <v>54.9</v>
      </c>
      <c r="K44" s="317">
        <f>IF(ISNUMBER(Regressions!K54),ROUND(Regressions!K54, 1), NA())</f>
        <v>50.7</v>
      </c>
      <c r="L44" s="418">
        <f>IF(ISNUMBER(Regressions!L54),ROUND(Regressions!L54, 1), NA())</f>
        <v>32.799999999999997</v>
      </c>
      <c r="M44" s="415">
        <f>IF(ISNUMBER(Regressions!M54),ROUND(Regressions!M54, 1), NA())</f>
        <v>18</v>
      </c>
      <c r="N44" s="419">
        <f>IF(ISNUMBER(Regressions!N54),ROUND(Regressions!N54, 1), NA())</f>
        <v>49.3</v>
      </c>
      <c r="O44" s="413" t="e">
        <f>IF(ISNUMBER(Regressions!O54),ROUND(Regressions!O54, 1), NA())</f>
        <v>#N/A</v>
      </c>
      <c r="P44" s="317" t="e">
        <f>IF(ISNUMBER(Regressions!P54),ROUND(Regressions!P54, 1), NA())</f>
        <v>#N/A</v>
      </c>
      <c r="Q44" s="420" t="e">
        <f>IF(ISNUMBER(Regressions!Q54),ROUND(Regressions!Q54, 1), NA())</f>
        <v>#N/A</v>
      </c>
      <c r="R44" s="415" t="e">
        <f>IF(ISNUMBER(Regressions!R54),ROUND(Regressions!R54, 1), NA())</f>
        <v>#N/A</v>
      </c>
      <c r="S44" s="416" t="e">
        <f>IF(ISNUMBER(Regressions!S54),ROUND(Regressions!S54, 1), NA())</f>
        <v>#N/A</v>
      </c>
    </row>
    <row r="45" x14ac:dyDescent="0.2">
      <c r="A45" s="240" t="str">
        <f>IF(ISBLANK(Regressions!A55), " ", Regressions!A55)</f>
        <v>India</v>
      </c>
      <c r="B45" s="235">
        <f>IF(ISBLANK(Regressions!B55), " ", Regressions!B55)</f>
        <v>2007</v>
      </c>
      <c r="C45" s="238" t="str">
        <f>IF(ISBLANK(Regressions!C55), " ", Regressions!C55)</f>
        <v>Rural</v>
      </c>
      <c r="D45" s="242">
        <f>IF(ISBLANK(Regressions!D55), " ", Regressions!D55)</f>
        <v>258716116.54015869</v>
      </c>
      <c r="E45" s="413">
        <f>IF(ISNUMBER(Regressions!E55),ROUND(Regressions!E55, 1), NA())</f>
        <v>88.5</v>
      </c>
      <c r="F45" s="317">
        <f>IF(ISNUMBER(Regressions!F55),ROUND(Regressions!F55, 1), NA())</f>
        <v>81.400000000000006</v>
      </c>
      <c r="G45" s="414" t="e">
        <f>IF(ISNUMBER(Regressions!G55),ROUND(Regressions!G55, 1), NA())</f>
        <v>#N/A</v>
      </c>
      <c r="H45" s="415" t="e">
        <f>IF(ISNUMBER(Regressions!H55),ROUND(Regressions!H55, 1), NA())</f>
        <v>#N/A</v>
      </c>
      <c r="I45" s="416">
        <f>IF(ISNUMBER(Regressions!I55),ROUND(Regressions!I55, 1), NA())</f>
        <v>18.600000000000001</v>
      </c>
      <c r="J45" s="417">
        <f>IF(ISNUMBER(Regressions!J55),ROUND(Regressions!J55, 1), NA())</f>
        <v>59</v>
      </c>
      <c r="K45" s="317">
        <f>IF(ISNUMBER(Regressions!K55),ROUND(Regressions!K55, 1), NA())</f>
        <v>53.4</v>
      </c>
      <c r="L45" s="418">
        <f>IF(ISNUMBER(Regressions!L55),ROUND(Regressions!L55, 1), NA())</f>
        <v>32.799999999999997</v>
      </c>
      <c r="M45" s="415">
        <f>IF(ISNUMBER(Regressions!M55),ROUND(Regressions!M55, 1), NA())</f>
        <v>20.6</v>
      </c>
      <c r="N45" s="419">
        <f>IF(ISNUMBER(Regressions!N55),ROUND(Regressions!N55, 1), NA())</f>
        <v>46.6</v>
      </c>
      <c r="O45" s="413" t="e">
        <f>IF(ISNUMBER(Regressions!O55),ROUND(Regressions!O55, 1), NA())</f>
        <v>#N/A</v>
      </c>
      <c r="P45" s="317" t="e">
        <f>IF(ISNUMBER(Regressions!P55),ROUND(Regressions!P55, 1), NA())</f>
        <v>#N/A</v>
      </c>
      <c r="Q45" s="420" t="e">
        <f>IF(ISNUMBER(Regressions!Q55),ROUND(Regressions!Q55, 1), NA())</f>
        <v>#N/A</v>
      </c>
      <c r="R45" s="415" t="e">
        <f>IF(ISNUMBER(Regressions!R55),ROUND(Regressions!R55, 1), NA())</f>
        <v>#N/A</v>
      </c>
      <c r="S45" s="416" t="e">
        <f>IF(ISNUMBER(Regressions!S55),ROUND(Regressions!S55, 1), NA())</f>
        <v>#N/A</v>
      </c>
    </row>
    <row r="46" x14ac:dyDescent="0.2">
      <c r="A46" s="240" t="str">
        <f>IF(ISBLANK(Regressions!A56), " ", Regressions!A56)</f>
        <v>India</v>
      </c>
      <c r="B46" s="235">
        <f>IF(ISBLANK(Regressions!B56), " ", Regressions!B56)</f>
        <v>2008</v>
      </c>
      <c r="C46" s="238" t="str">
        <f>IF(ISBLANK(Regressions!C56), " ", Regressions!C56)</f>
        <v>Rural</v>
      </c>
      <c r="D46" s="242">
        <f>IF(ISBLANK(Regressions!D56), " ", Regressions!D56)</f>
        <v>258790062.12055662</v>
      </c>
      <c r="E46" s="413">
        <f>IF(ISNUMBER(Regressions!E56),ROUND(Regressions!E56, 1), NA())</f>
        <v>89.3</v>
      </c>
      <c r="F46" s="317">
        <f>IF(ISNUMBER(Regressions!F56),ROUND(Regressions!F56, 1), NA())</f>
        <v>82.3</v>
      </c>
      <c r="G46" s="414" t="e">
        <f>IF(ISNUMBER(Regressions!G56),ROUND(Regressions!G56, 1), NA())</f>
        <v>#N/A</v>
      </c>
      <c r="H46" s="415" t="e">
        <f>IF(ISNUMBER(Regressions!H56),ROUND(Regressions!H56, 1), NA())</f>
        <v>#N/A</v>
      </c>
      <c r="I46" s="416">
        <f>IF(ISNUMBER(Regressions!I56),ROUND(Regressions!I56, 1), NA())</f>
        <v>17.7</v>
      </c>
      <c r="J46" s="417">
        <f>IF(ISNUMBER(Regressions!J56),ROUND(Regressions!J56, 1), NA())</f>
        <v>63.2</v>
      </c>
      <c r="K46" s="317">
        <f>IF(ISNUMBER(Regressions!K56),ROUND(Regressions!K56, 1), NA())</f>
        <v>56</v>
      </c>
      <c r="L46" s="418">
        <f>IF(ISNUMBER(Regressions!L56),ROUND(Regressions!L56, 1), NA())</f>
        <v>32.799999999999997</v>
      </c>
      <c r="M46" s="415">
        <f>IF(ISNUMBER(Regressions!M56),ROUND(Regressions!M56, 1), NA())</f>
        <v>23.3</v>
      </c>
      <c r="N46" s="419">
        <f>IF(ISNUMBER(Regressions!N56),ROUND(Regressions!N56, 1), NA())</f>
        <v>44</v>
      </c>
      <c r="O46" s="413" t="e">
        <f>IF(ISNUMBER(Regressions!O56),ROUND(Regressions!O56, 1), NA())</f>
        <v>#N/A</v>
      </c>
      <c r="P46" s="317" t="e">
        <f>IF(ISNUMBER(Regressions!P56),ROUND(Regressions!P56, 1), NA())</f>
        <v>#N/A</v>
      </c>
      <c r="Q46" s="420" t="e">
        <f>IF(ISNUMBER(Regressions!Q56),ROUND(Regressions!Q56, 1), NA())</f>
        <v>#N/A</v>
      </c>
      <c r="R46" s="415" t="e">
        <f>IF(ISNUMBER(Regressions!R56),ROUND(Regressions!R56, 1), NA())</f>
        <v>#N/A</v>
      </c>
      <c r="S46" s="416" t="e">
        <f>IF(ISNUMBER(Regressions!S56),ROUND(Regressions!S56, 1), NA())</f>
        <v>#N/A</v>
      </c>
    </row>
    <row r="47" x14ac:dyDescent="0.2">
      <c r="A47" s="240" t="str">
        <f>IF(ISBLANK(Regressions!A57), " ", Regressions!A57)</f>
        <v>India</v>
      </c>
      <c r="B47" s="235">
        <f>IF(ISBLANK(Regressions!B57), " ", Regressions!B57)</f>
        <v>2009</v>
      </c>
      <c r="C47" s="238" t="str">
        <f>IF(ISBLANK(Regressions!C57), " ", Regressions!C57)</f>
        <v>Rural</v>
      </c>
      <c r="D47" s="242">
        <f>IF(ISBLANK(Regressions!D57), " ", Regressions!D57)</f>
        <v>258728661.65636721</v>
      </c>
      <c r="E47" s="413">
        <f>IF(ISNUMBER(Regressions!E57),ROUND(Regressions!E57, 1), NA())</f>
        <v>90.2</v>
      </c>
      <c r="F47" s="317">
        <f>IF(ISNUMBER(Regressions!F57),ROUND(Regressions!F57, 1), NA())</f>
        <v>83.2</v>
      </c>
      <c r="G47" s="414" t="e">
        <f>IF(ISNUMBER(Regressions!G57),ROUND(Regressions!G57, 1), NA())</f>
        <v>#N/A</v>
      </c>
      <c r="H47" s="415" t="e">
        <f>IF(ISNUMBER(Regressions!H57),ROUND(Regressions!H57, 1), NA())</f>
        <v>#N/A</v>
      </c>
      <c r="I47" s="416">
        <f>IF(ISNUMBER(Regressions!I57),ROUND(Regressions!I57, 1), NA())</f>
        <v>16.8</v>
      </c>
      <c r="J47" s="417">
        <f>IF(ISNUMBER(Regressions!J57),ROUND(Regressions!J57, 1), NA())</f>
        <v>67.3</v>
      </c>
      <c r="K47" s="317">
        <f>IF(ISNUMBER(Regressions!K57),ROUND(Regressions!K57, 1), NA())</f>
        <v>58.7</v>
      </c>
      <c r="L47" s="418">
        <f>IF(ISNUMBER(Regressions!L57),ROUND(Regressions!L57, 1), NA())</f>
        <v>32.799999999999997</v>
      </c>
      <c r="M47" s="415">
        <f>IF(ISNUMBER(Regressions!M57),ROUND(Regressions!M57, 1), NA())</f>
        <v>25.9</v>
      </c>
      <c r="N47" s="419">
        <f>IF(ISNUMBER(Regressions!N57),ROUND(Regressions!N57, 1), NA())</f>
        <v>41.3</v>
      </c>
      <c r="O47" s="413" t="e">
        <f>IF(ISNUMBER(Regressions!O57),ROUND(Regressions!O57, 1), NA())</f>
        <v>#N/A</v>
      </c>
      <c r="P47" s="317" t="e">
        <f>IF(ISNUMBER(Regressions!P57),ROUND(Regressions!P57, 1), NA())</f>
        <v>#N/A</v>
      </c>
      <c r="Q47" s="420" t="e">
        <f>IF(ISNUMBER(Regressions!Q57),ROUND(Regressions!Q57, 1), NA())</f>
        <v>#N/A</v>
      </c>
      <c r="R47" s="415" t="e">
        <f>IF(ISNUMBER(Regressions!R57),ROUND(Regressions!R57, 1), NA())</f>
        <v>#N/A</v>
      </c>
      <c r="S47" s="416" t="e">
        <f>IF(ISNUMBER(Regressions!S57),ROUND(Regressions!S57, 1), NA())</f>
        <v>#N/A</v>
      </c>
    </row>
    <row r="48" x14ac:dyDescent="0.2">
      <c r="A48" s="240" t="str">
        <f>IF(ISBLANK(Regressions!A58), " ", Regressions!A58)</f>
        <v>India</v>
      </c>
      <c r="B48" s="235">
        <f>IF(ISBLANK(Regressions!B58), " ", Regressions!B58)</f>
        <v>2010</v>
      </c>
      <c r="C48" s="238" t="str">
        <f>IF(ISBLANK(Regressions!C58), " ", Regressions!C58)</f>
        <v>Rural</v>
      </c>
      <c r="D48" s="242">
        <f>IF(ISBLANK(Regressions!D58), " ", Regressions!D58)</f>
        <v>258470039.65478757</v>
      </c>
      <c r="E48" s="413">
        <f>IF(ISNUMBER(Regressions!E58),ROUND(Regressions!E58, 1), NA())</f>
        <v>91</v>
      </c>
      <c r="F48" s="317">
        <f>IF(ISNUMBER(Regressions!F58),ROUND(Regressions!F58, 1), NA())</f>
        <v>84.1</v>
      </c>
      <c r="G48" s="414" t="e">
        <f>IF(ISNUMBER(Regressions!G58),ROUND(Regressions!G58, 1), NA())</f>
        <v>#N/A</v>
      </c>
      <c r="H48" s="415" t="e">
        <f>IF(ISNUMBER(Regressions!H58),ROUND(Regressions!H58, 1), NA())</f>
        <v>#N/A</v>
      </c>
      <c r="I48" s="416">
        <f>IF(ISNUMBER(Regressions!I58),ROUND(Regressions!I58, 1), NA())</f>
        <v>15.9</v>
      </c>
      <c r="J48" s="417">
        <f>IF(ISNUMBER(Regressions!J58),ROUND(Regressions!J58, 1), NA())</f>
        <v>71.5</v>
      </c>
      <c r="K48" s="317">
        <f>IF(ISNUMBER(Regressions!K58),ROUND(Regressions!K58, 1), NA())</f>
        <v>61.3</v>
      </c>
      <c r="L48" s="418">
        <f>IF(ISNUMBER(Regressions!L58),ROUND(Regressions!L58, 1), NA())</f>
        <v>32.799999999999997</v>
      </c>
      <c r="M48" s="415">
        <f>IF(ISNUMBER(Regressions!M58),ROUND(Regressions!M58, 1), NA())</f>
        <v>28.5</v>
      </c>
      <c r="N48" s="419">
        <f>IF(ISNUMBER(Regressions!N58),ROUND(Regressions!N58, 1), NA())</f>
        <v>38.700000000000003</v>
      </c>
      <c r="O48" s="413" t="e">
        <f>IF(ISNUMBER(Regressions!O58),ROUND(Regressions!O58, 1), NA())</f>
        <v>#N/A</v>
      </c>
      <c r="P48" s="317" t="e">
        <f>IF(ISNUMBER(Regressions!P58),ROUND(Regressions!P58, 1), NA())</f>
        <v>#N/A</v>
      </c>
      <c r="Q48" s="420" t="e">
        <f>IF(ISNUMBER(Regressions!Q58),ROUND(Regressions!Q58, 1), NA())</f>
        <v>#N/A</v>
      </c>
      <c r="R48" s="415" t="e">
        <f>IF(ISNUMBER(Regressions!R58),ROUND(Regressions!R58, 1), NA())</f>
        <v>#N/A</v>
      </c>
      <c r="S48" s="416" t="e">
        <f>IF(ISNUMBER(Regressions!S58),ROUND(Regressions!S58, 1), NA())</f>
        <v>#N/A</v>
      </c>
    </row>
    <row r="49" x14ac:dyDescent="0.2">
      <c r="A49" s="240" t="str">
        <f>IF(ISBLANK(Regressions!A59), " ", Regressions!A59)</f>
        <v>India</v>
      </c>
      <c r="B49" s="235">
        <f>IF(ISBLANK(Regressions!B59), " ", Regressions!B59)</f>
        <v>2011</v>
      </c>
      <c r="C49" s="238" t="str">
        <f>IF(ISBLANK(Regressions!C59), " ", Regressions!C59)</f>
        <v>Rural</v>
      </c>
      <c r="D49" s="242">
        <f>IF(ISBLANK(Regressions!D59), " ", Regressions!D59)</f>
        <v>258021340.43593749</v>
      </c>
      <c r="E49" s="413">
        <f>IF(ISNUMBER(Regressions!E59),ROUND(Regressions!E59, 1), NA())</f>
        <v>91.8</v>
      </c>
      <c r="F49" s="317">
        <f>IF(ISNUMBER(Regressions!F59),ROUND(Regressions!F59, 1), NA())</f>
        <v>85</v>
      </c>
      <c r="G49" s="414" t="e">
        <f>IF(ISNUMBER(Regressions!G59),ROUND(Regressions!G59, 1), NA())</f>
        <v>#N/A</v>
      </c>
      <c r="H49" s="415" t="e">
        <f>IF(ISNUMBER(Regressions!H59),ROUND(Regressions!H59, 1), NA())</f>
        <v>#N/A</v>
      </c>
      <c r="I49" s="416">
        <f>IF(ISNUMBER(Regressions!I59),ROUND(Regressions!I59, 1), NA())</f>
        <v>15</v>
      </c>
      <c r="J49" s="417">
        <f>IF(ISNUMBER(Regressions!J59),ROUND(Regressions!J59, 1), NA())</f>
        <v>75.599999999999994</v>
      </c>
      <c r="K49" s="317">
        <f>IF(ISNUMBER(Regressions!K59),ROUND(Regressions!K59, 1), NA())</f>
        <v>64</v>
      </c>
      <c r="L49" s="418">
        <f>IF(ISNUMBER(Regressions!L59),ROUND(Regressions!L59, 1), NA())</f>
        <v>39.299999999999997</v>
      </c>
      <c r="M49" s="415">
        <f>IF(ISNUMBER(Regressions!M59),ROUND(Regressions!M59, 1), NA())</f>
        <v>24.7</v>
      </c>
      <c r="N49" s="419">
        <f>IF(ISNUMBER(Regressions!N59),ROUND(Regressions!N59, 1), NA())</f>
        <v>36</v>
      </c>
      <c r="O49" s="413" t="e">
        <f>IF(ISNUMBER(Regressions!O59),ROUND(Regressions!O59, 1), NA())</f>
        <v>#N/A</v>
      </c>
      <c r="P49" s="317" t="e">
        <f>IF(ISNUMBER(Regressions!P59),ROUND(Regressions!P59, 1), NA())</f>
        <v>#N/A</v>
      </c>
      <c r="Q49" s="420" t="e">
        <f>IF(ISNUMBER(Regressions!Q59),ROUND(Regressions!Q59, 1), NA())</f>
        <v>#N/A</v>
      </c>
      <c r="R49" s="415" t="e">
        <f>IF(ISNUMBER(Regressions!R59),ROUND(Regressions!R59, 1), NA())</f>
        <v>#N/A</v>
      </c>
      <c r="S49" s="416" t="e">
        <f>IF(ISNUMBER(Regressions!S59),ROUND(Regressions!S59, 1), NA())</f>
        <v>#N/A</v>
      </c>
    </row>
    <row r="50" x14ac:dyDescent="0.2">
      <c r="A50" s="240" t="str">
        <f>IF(ISBLANK(Regressions!A60), " ", Regressions!A60)</f>
        <v>India</v>
      </c>
      <c r="B50" s="235">
        <f>IF(ISBLANK(Regressions!B60), " ", Regressions!B60)</f>
        <v>2012</v>
      </c>
      <c r="C50" s="238" t="str">
        <f>IF(ISBLANK(Regressions!C60), " ", Regressions!C60)</f>
        <v>Rural</v>
      </c>
      <c r="D50" s="242">
        <f>IF(ISBLANK(Regressions!D60), " ", Regressions!D60)</f>
        <v>257531559.63491458</v>
      </c>
      <c r="E50" s="413">
        <f>IF(ISNUMBER(Regressions!E60),ROUND(Regressions!E60, 1), NA())</f>
        <v>92.6</v>
      </c>
      <c r="F50" s="317">
        <f>IF(ISNUMBER(Regressions!F60),ROUND(Regressions!F60, 1), NA())</f>
        <v>86</v>
      </c>
      <c r="G50" s="414" t="e">
        <f>IF(ISNUMBER(Regressions!G60),ROUND(Regressions!G60, 1), NA())</f>
        <v>#N/A</v>
      </c>
      <c r="H50" s="415" t="e">
        <f>IF(ISNUMBER(Regressions!H60),ROUND(Regressions!H60, 1), NA())</f>
        <v>#N/A</v>
      </c>
      <c r="I50" s="416">
        <f>IF(ISNUMBER(Regressions!I60),ROUND(Regressions!I60, 1), NA())</f>
        <v>14</v>
      </c>
      <c r="J50" s="417">
        <f>IF(ISNUMBER(Regressions!J60),ROUND(Regressions!J60, 1), NA())</f>
        <v>79.8</v>
      </c>
      <c r="K50" s="317">
        <f>IF(ISNUMBER(Regressions!K60),ROUND(Regressions!K60, 1), NA())</f>
        <v>66.599999999999994</v>
      </c>
      <c r="L50" s="418">
        <f>IF(ISNUMBER(Regressions!L60),ROUND(Regressions!L60, 1), NA())</f>
        <v>45.7</v>
      </c>
      <c r="M50" s="415">
        <f>IF(ISNUMBER(Regressions!M60),ROUND(Regressions!M60, 1), NA())</f>
        <v>20.9</v>
      </c>
      <c r="N50" s="419">
        <f>IF(ISNUMBER(Regressions!N60),ROUND(Regressions!N60, 1), NA())</f>
        <v>33.4</v>
      </c>
      <c r="O50" s="413" t="e">
        <f>IF(ISNUMBER(Regressions!O60),ROUND(Regressions!O60, 1), NA())</f>
        <v>#N/A</v>
      </c>
      <c r="P50" s="317" t="e">
        <f>IF(ISNUMBER(Regressions!P60),ROUND(Regressions!P60, 1), NA())</f>
        <v>#N/A</v>
      </c>
      <c r="Q50" s="420" t="e">
        <f>IF(ISNUMBER(Regressions!Q60),ROUND(Regressions!Q60, 1), NA())</f>
        <v>#N/A</v>
      </c>
      <c r="R50" s="415" t="e">
        <f>IF(ISNUMBER(Regressions!R60),ROUND(Regressions!R60, 1), NA())</f>
        <v>#N/A</v>
      </c>
      <c r="S50" s="416" t="e">
        <f>IF(ISNUMBER(Regressions!S60),ROUND(Regressions!S60, 1), NA())</f>
        <v>#N/A</v>
      </c>
    </row>
    <row r="51" x14ac:dyDescent="0.2">
      <c r="A51" s="240" t="str">
        <f>IF(ISBLANK(Regressions!A61), " ", Regressions!A61)</f>
        <v>India</v>
      </c>
      <c r="B51" s="235">
        <f>IF(ISBLANK(Regressions!B61), " ", Regressions!B61)</f>
        <v>2013</v>
      </c>
      <c r="C51" s="238" t="str">
        <f>IF(ISBLANK(Regressions!C61), " ", Regressions!C61)</f>
        <v>Rural</v>
      </c>
      <c r="D51" s="242">
        <f>IF(ISBLANK(Regressions!D61), " ", Regressions!D61)</f>
        <v>256870023.68182984</v>
      </c>
      <c r="E51" s="413">
        <f>IF(ISNUMBER(Regressions!E61),ROUND(Regressions!E61, 1), NA())</f>
        <v>93.4</v>
      </c>
      <c r="F51" s="317">
        <f>IF(ISNUMBER(Regressions!F61),ROUND(Regressions!F61, 1), NA())</f>
        <v>86.9</v>
      </c>
      <c r="G51" s="414">
        <f>IF(ISNUMBER(Regressions!G61),ROUND(Regressions!G61, 1), NA())</f>
        <v>68.7</v>
      </c>
      <c r="H51" s="415">
        <f>IF(ISNUMBER(Regressions!H61),ROUND(Regressions!H61, 1), NA())</f>
        <v>18.2</v>
      </c>
      <c r="I51" s="416">
        <f>IF(ISNUMBER(Regressions!I61),ROUND(Regressions!I61, 1), NA())</f>
        <v>13.1</v>
      </c>
      <c r="J51" s="417">
        <f>IF(ISNUMBER(Regressions!J61),ROUND(Regressions!J61, 1), NA())</f>
        <v>83.9</v>
      </c>
      <c r="K51" s="317">
        <f>IF(ISNUMBER(Regressions!K61),ROUND(Regressions!K61, 1), NA())</f>
        <v>69.3</v>
      </c>
      <c r="L51" s="418">
        <f>IF(ISNUMBER(Regressions!L61),ROUND(Regressions!L61, 1), NA())</f>
        <v>52.2</v>
      </c>
      <c r="M51" s="415">
        <f>IF(ISNUMBER(Regressions!M61),ROUND(Regressions!M61, 1), NA())</f>
        <v>17.100000000000001</v>
      </c>
      <c r="N51" s="419">
        <f>IF(ISNUMBER(Regressions!N61),ROUND(Regressions!N61, 1), NA())</f>
        <v>30.7</v>
      </c>
      <c r="O51" s="413">
        <f>IF(ISNUMBER(Regressions!O61),ROUND(Regressions!O61, 1), NA())</f>
        <v>73</v>
      </c>
      <c r="P51" s="317">
        <f>IF(ISNUMBER(Regressions!P61),ROUND(Regressions!P61, 1), NA())</f>
        <v>71.7</v>
      </c>
      <c r="Q51" s="420">
        <f>IF(ISNUMBER(Regressions!Q61),ROUND(Regressions!Q61, 1), NA())</f>
        <v>54.1</v>
      </c>
      <c r="R51" s="415">
        <f>IF(ISNUMBER(Regressions!R61),ROUND(Regressions!R61, 1), NA())</f>
        <v>17.600000000000001</v>
      </c>
      <c r="S51" s="416">
        <f>IF(ISNUMBER(Regressions!S61),ROUND(Regressions!S61, 1), NA())</f>
        <v>28.3</v>
      </c>
    </row>
    <row r="52" x14ac:dyDescent="0.2">
      <c r="A52" s="240" t="str">
        <f>IF(ISBLANK(Regressions!A62), " ", Regressions!A62)</f>
        <v>India</v>
      </c>
      <c r="B52" s="235">
        <f>IF(ISBLANK(Regressions!B62), " ", Regressions!B62)</f>
        <v>2014</v>
      </c>
      <c r="C52" s="238" t="str">
        <f>IF(ISBLANK(Regressions!C62), " ", Regressions!C62)</f>
        <v>Rural</v>
      </c>
      <c r="D52" s="242">
        <f>IF(ISBLANK(Regressions!D62), " ", Regressions!D62)</f>
        <v>255923069.43744141</v>
      </c>
      <c r="E52" s="413">
        <f>IF(ISNUMBER(Regressions!E62),ROUND(Regressions!E62, 1), NA())</f>
        <v>94.2</v>
      </c>
      <c r="F52" s="317">
        <f>IF(ISNUMBER(Regressions!F62),ROUND(Regressions!F62, 1), NA())</f>
        <v>87.8</v>
      </c>
      <c r="G52" s="414">
        <f>IF(ISNUMBER(Regressions!G62),ROUND(Regressions!G62, 1), NA())</f>
        <v>68.7</v>
      </c>
      <c r="H52" s="415">
        <f>IF(ISNUMBER(Regressions!H62),ROUND(Regressions!H62, 1), NA())</f>
        <v>19.100000000000001</v>
      </c>
      <c r="I52" s="416">
        <f>IF(ISNUMBER(Regressions!I62),ROUND(Regressions!I62, 1), NA())</f>
        <v>12.2</v>
      </c>
      <c r="J52" s="417">
        <f>IF(ISNUMBER(Regressions!J62),ROUND(Regressions!J62, 1), NA())</f>
        <v>88.1</v>
      </c>
      <c r="K52" s="317">
        <f>IF(ISNUMBER(Regressions!K62),ROUND(Regressions!K62, 1), NA())</f>
        <v>71.900000000000006</v>
      </c>
      <c r="L52" s="418">
        <f>IF(ISNUMBER(Regressions!L62),ROUND(Regressions!L62, 1), NA())</f>
        <v>58.7</v>
      </c>
      <c r="M52" s="415">
        <f>IF(ISNUMBER(Regressions!M62),ROUND(Regressions!M62, 1), NA())</f>
        <v>13.2</v>
      </c>
      <c r="N52" s="419">
        <f>IF(ISNUMBER(Regressions!N62),ROUND(Regressions!N62, 1), NA())</f>
        <v>28.1</v>
      </c>
      <c r="O52" s="413">
        <f>IF(ISNUMBER(Regressions!O62),ROUND(Regressions!O62, 1), NA())</f>
        <v>73</v>
      </c>
      <c r="P52" s="317">
        <f>IF(ISNUMBER(Regressions!P62),ROUND(Regressions!P62, 1), NA())</f>
        <v>71.7</v>
      </c>
      <c r="Q52" s="420">
        <f>IF(ISNUMBER(Regressions!Q62),ROUND(Regressions!Q62, 1), NA())</f>
        <v>54.1</v>
      </c>
      <c r="R52" s="415">
        <f>IF(ISNUMBER(Regressions!R62),ROUND(Regressions!R62, 1), NA())</f>
        <v>17.600000000000001</v>
      </c>
      <c r="S52" s="416">
        <f>IF(ISNUMBER(Regressions!S62),ROUND(Regressions!S62, 1), NA())</f>
        <v>28.3</v>
      </c>
    </row>
    <row r="53" x14ac:dyDescent="0.2">
      <c r="A53" s="240" t="str">
        <f>IF(ISBLANK(Regressions!A63), " ", Regressions!A63)</f>
        <v>India</v>
      </c>
      <c r="B53" s="235">
        <f>IF(ISBLANK(Regressions!B63), " ", Regressions!B63)</f>
        <v>2015</v>
      </c>
      <c r="C53" s="238" t="str">
        <f>IF(ISBLANK(Regressions!C63), " ", Regressions!C63)</f>
        <v>Rural</v>
      </c>
      <c r="D53" s="242">
        <f>IF(ISBLANK(Regressions!D63), " ", Regressions!D63)</f>
        <v>254471012.80515137</v>
      </c>
      <c r="E53" s="413">
        <f>IF(ISNUMBER(Regressions!E63),ROUND(Regressions!E63, 1), NA())</f>
        <v>95</v>
      </c>
      <c r="F53" s="317">
        <f>IF(ISNUMBER(Regressions!F63),ROUND(Regressions!F63, 1), NA())</f>
        <v>88.7</v>
      </c>
      <c r="G53" s="414">
        <f>IF(ISNUMBER(Regressions!G63),ROUND(Regressions!G63, 1), NA())</f>
        <v>68.7</v>
      </c>
      <c r="H53" s="415">
        <f>IF(ISNUMBER(Regressions!H63),ROUND(Regressions!H63, 1), NA())</f>
        <v>20</v>
      </c>
      <c r="I53" s="416">
        <f>IF(ISNUMBER(Regressions!I63),ROUND(Regressions!I63, 1), NA())</f>
        <v>11.3</v>
      </c>
      <c r="J53" s="417">
        <f>IF(ISNUMBER(Regressions!J63),ROUND(Regressions!J63, 1), NA())</f>
        <v>92.2</v>
      </c>
      <c r="K53" s="317">
        <f>IF(ISNUMBER(Regressions!K63),ROUND(Regressions!K63, 1), NA())</f>
        <v>71.900000000000006</v>
      </c>
      <c r="L53" s="418">
        <f>IF(ISNUMBER(Regressions!L63),ROUND(Regressions!L63, 1), NA())</f>
        <v>65.099999999999994</v>
      </c>
      <c r="M53" s="415">
        <f>IF(ISNUMBER(Regressions!M63),ROUND(Regressions!M63, 1), NA())</f>
        <v>6.8</v>
      </c>
      <c r="N53" s="419">
        <f>IF(ISNUMBER(Regressions!N63),ROUND(Regressions!N63, 1), NA())</f>
        <v>28.1</v>
      </c>
      <c r="O53" s="413">
        <f>IF(ISNUMBER(Regressions!O63),ROUND(Regressions!O63, 1), NA())</f>
        <v>73</v>
      </c>
      <c r="P53" s="317">
        <f>IF(ISNUMBER(Regressions!P63),ROUND(Regressions!P63, 1), NA())</f>
        <v>71.7</v>
      </c>
      <c r="Q53" s="420">
        <f>IF(ISNUMBER(Regressions!Q63),ROUND(Regressions!Q63, 1), NA())</f>
        <v>54.1</v>
      </c>
      <c r="R53" s="415">
        <f>IF(ISNUMBER(Regressions!R63),ROUND(Regressions!R63, 1), NA())</f>
        <v>17.600000000000001</v>
      </c>
      <c r="S53" s="416">
        <f>IF(ISNUMBER(Regressions!S63),ROUND(Regressions!S63, 1), NA())</f>
        <v>28.3</v>
      </c>
    </row>
    <row r="54" x14ac:dyDescent="0.2">
      <c r="A54" s="390" t="str">
        <f>IF(ISBLANK(Regressions!A64), " ", Regressions!A64)</f>
        <v>India</v>
      </c>
      <c r="B54" s="391">
        <f>IF(ISBLANK(Regressions!B64), " ", Regressions!B64)</f>
        <v>2016</v>
      </c>
      <c r="C54" s="392" t="str">
        <f>IF(ISBLANK(Regressions!C64), " ", Regressions!C64)</f>
        <v>Rural</v>
      </c>
      <c r="D54" s="393">
        <f>IF(ISBLANK(Regressions!D64), " ", Regressions!D64)</f>
        <v>252698392.42051268</v>
      </c>
      <c r="E54" s="421">
        <f>IF(ISNUMBER(Regressions!E64),ROUND(Regressions!E64, 1), NA())</f>
        <v>95.9</v>
      </c>
      <c r="F54" s="318">
        <f>IF(ISNUMBER(Regressions!F64),ROUND(Regressions!F64, 1), NA())</f>
        <v>89.6</v>
      </c>
      <c r="G54" s="422">
        <f>IF(ISNUMBER(Regressions!G64),ROUND(Regressions!G64, 1), NA())</f>
        <v>68.7</v>
      </c>
      <c r="H54" s="423">
        <f>IF(ISNUMBER(Regressions!H64),ROUND(Regressions!H64, 1), NA())</f>
        <v>21</v>
      </c>
      <c r="I54" s="424">
        <f>IF(ISNUMBER(Regressions!I64),ROUND(Regressions!I64, 1), NA())</f>
        <v>10.4</v>
      </c>
      <c r="J54" s="425">
        <f>IF(ISNUMBER(Regressions!J64),ROUND(Regressions!J64, 1), NA())</f>
        <v>96.4</v>
      </c>
      <c r="K54" s="318">
        <f>IF(ISNUMBER(Regressions!K64),ROUND(Regressions!K64, 1), NA())</f>
        <v>71.900000000000006</v>
      </c>
      <c r="L54" s="426">
        <f>IF(ISNUMBER(Regressions!L64),ROUND(Regressions!L64, 1), NA())</f>
        <v>71.599999999999994</v>
      </c>
      <c r="M54" s="423">
        <f>IF(ISNUMBER(Regressions!M64),ROUND(Regressions!M64, 1), NA())</f>
        <v>0.3</v>
      </c>
      <c r="N54" s="427">
        <f>IF(ISNUMBER(Regressions!N64),ROUND(Regressions!N64, 1), NA())</f>
        <v>28.1</v>
      </c>
      <c r="O54" s="421">
        <f>IF(ISNUMBER(Regressions!O64),ROUND(Regressions!O64, 1), NA())</f>
        <v>73</v>
      </c>
      <c r="P54" s="318">
        <f>IF(ISNUMBER(Regressions!P64),ROUND(Regressions!P64, 1), NA())</f>
        <v>71.7</v>
      </c>
      <c r="Q54" s="428">
        <f>IF(ISNUMBER(Regressions!Q64),ROUND(Regressions!Q64, 1), NA())</f>
        <v>54.1</v>
      </c>
      <c r="R54" s="423">
        <f>IF(ISNUMBER(Regressions!R64),ROUND(Regressions!R64, 1), NA())</f>
        <v>17.600000000000001</v>
      </c>
      <c r="S54" s="424">
        <f>IF(ISNUMBER(Regressions!S64),ROUND(Regressions!S64, 1), NA())</f>
        <v>28.3</v>
      </c>
    </row>
    <row r="55" x14ac:dyDescent="0.2">
      <c r="A55" s="240" t="str">
        <f>IF(ISBLANK(Regressions!A65), " ", Regressions!A65)</f>
        <v>India</v>
      </c>
      <c r="B55" s="235">
        <f>IF(ISBLANK(Regressions!B65), " ", Regressions!B65)</f>
        <v>2000</v>
      </c>
      <c r="C55" s="238" t="str">
        <f>IF(ISBLANK(Regressions!C65), " ", Regressions!C65)</f>
        <v>Pre-primary</v>
      </c>
      <c r="D55" s="242">
        <f>IF(ISBLANK(Regressions!D65), " ", Regressions!D65)</f>
        <v>74427864</v>
      </c>
      <c r="E55" s="413" t="e">
        <f>IF(ISNUMBER(Regressions!E65),ROUND(Regressions!E65, 1), NA())</f>
        <v>#N/A</v>
      </c>
      <c r="F55" s="317" t="e">
        <f>IF(ISNUMBER(Regressions!F65),ROUND(Regressions!F65, 1), NA())</f>
        <v>#N/A</v>
      </c>
      <c r="G55" s="414" t="e">
        <f>IF(ISNUMBER(Regressions!G65),ROUND(Regressions!G65, 1), NA())</f>
        <v>#N/A</v>
      </c>
      <c r="H55" s="415" t="e">
        <f>IF(ISNUMBER(Regressions!H65),ROUND(Regressions!H65, 1), NA())</f>
        <v>#N/A</v>
      </c>
      <c r="I55" s="416" t="e">
        <f>IF(ISNUMBER(Regressions!I65),ROUND(Regressions!I65, 1), NA())</f>
        <v>#N/A</v>
      </c>
      <c r="J55" s="417" t="e">
        <f>IF(ISNUMBER(Regressions!J65),ROUND(Regressions!J65, 1), NA())</f>
        <v>#N/A</v>
      </c>
      <c r="K55" s="317" t="e">
        <f>IF(ISNUMBER(Regressions!K65),ROUND(Regressions!K65, 1), NA())</f>
        <v>#N/A</v>
      </c>
      <c r="L55" s="418" t="e">
        <f>IF(ISNUMBER(Regressions!L65),ROUND(Regressions!L65, 1), NA())</f>
        <v>#N/A</v>
      </c>
      <c r="M55" s="415" t="e">
        <f>IF(ISNUMBER(Regressions!M65),ROUND(Regressions!M65, 1), NA())</f>
        <v>#N/A</v>
      </c>
      <c r="N55" s="419" t="e">
        <f>IF(ISNUMBER(Regressions!N65),ROUND(Regressions!N65, 1), NA())</f>
        <v>#N/A</v>
      </c>
      <c r="O55" s="413" t="e">
        <f>IF(ISNUMBER(Regressions!O65),ROUND(Regressions!O65, 1), NA())</f>
        <v>#N/A</v>
      </c>
      <c r="P55" s="317" t="e">
        <f>IF(ISNUMBER(Regressions!P65),ROUND(Regressions!P65, 1), NA())</f>
        <v>#N/A</v>
      </c>
      <c r="Q55" s="420" t="e">
        <f>IF(ISNUMBER(Regressions!Q65),ROUND(Regressions!Q65, 1), NA())</f>
        <v>#N/A</v>
      </c>
      <c r="R55" s="415" t="e">
        <f>IF(ISNUMBER(Regressions!R65),ROUND(Regressions!R65, 1), NA())</f>
        <v>#N/A</v>
      </c>
      <c r="S55" s="416" t="e">
        <f>IF(ISNUMBER(Regressions!S65),ROUND(Regressions!S65, 1), NA())</f>
        <v>#N/A</v>
      </c>
    </row>
    <row r="56" x14ac:dyDescent="0.2">
      <c r="A56" s="240" t="str">
        <f>IF(ISBLANK(Regressions!A66), " ", Regressions!A66)</f>
        <v>India</v>
      </c>
      <c r="B56" s="235">
        <f>IF(ISBLANK(Regressions!B66), " ", Regressions!B66)</f>
        <v>2001</v>
      </c>
      <c r="C56" s="238" t="str">
        <f>IF(ISBLANK(Regressions!C66), " ", Regressions!C66)</f>
        <v>Pre-primary</v>
      </c>
      <c r="D56" s="242">
        <f>IF(ISBLANK(Regressions!D66), " ", Regressions!D66)</f>
        <v>74705312</v>
      </c>
      <c r="E56" s="413" t="e">
        <f>IF(ISNUMBER(Regressions!E66),ROUND(Regressions!E66, 1), NA())</f>
        <v>#N/A</v>
      </c>
      <c r="F56" s="317" t="e">
        <f>IF(ISNUMBER(Regressions!F66),ROUND(Regressions!F66, 1), NA())</f>
        <v>#N/A</v>
      </c>
      <c r="G56" s="414" t="e">
        <f>IF(ISNUMBER(Regressions!G66),ROUND(Regressions!G66, 1), NA())</f>
        <v>#N/A</v>
      </c>
      <c r="H56" s="415" t="e">
        <f>IF(ISNUMBER(Regressions!H66),ROUND(Regressions!H66, 1), NA())</f>
        <v>#N/A</v>
      </c>
      <c r="I56" s="416" t="e">
        <f>IF(ISNUMBER(Regressions!I66),ROUND(Regressions!I66, 1), NA())</f>
        <v>#N/A</v>
      </c>
      <c r="J56" s="417" t="e">
        <f>IF(ISNUMBER(Regressions!J66),ROUND(Regressions!J66, 1), NA())</f>
        <v>#N/A</v>
      </c>
      <c r="K56" s="317" t="e">
        <f>IF(ISNUMBER(Regressions!K66),ROUND(Regressions!K66, 1), NA())</f>
        <v>#N/A</v>
      </c>
      <c r="L56" s="418" t="e">
        <f>IF(ISNUMBER(Regressions!L66),ROUND(Regressions!L66, 1), NA())</f>
        <v>#N/A</v>
      </c>
      <c r="M56" s="415" t="e">
        <f>IF(ISNUMBER(Regressions!M66),ROUND(Regressions!M66, 1), NA())</f>
        <v>#N/A</v>
      </c>
      <c r="N56" s="419" t="e">
        <f>IF(ISNUMBER(Regressions!N66),ROUND(Regressions!N66, 1), NA())</f>
        <v>#N/A</v>
      </c>
      <c r="O56" s="413" t="e">
        <f>IF(ISNUMBER(Regressions!O66),ROUND(Regressions!O66, 1), NA())</f>
        <v>#N/A</v>
      </c>
      <c r="P56" s="317" t="e">
        <f>IF(ISNUMBER(Regressions!P66),ROUND(Regressions!P66, 1), NA())</f>
        <v>#N/A</v>
      </c>
      <c r="Q56" s="420" t="e">
        <f>IF(ISNUMBER(Regressions!Q66),ROUND(Regressions!Q66, 1), NA())</f>
        <v>#N/A</v>
      </c>
      <c r="R56" s="415" t="e">
        <f>IF(ISNUMBER(Regressions!R66),ROUND(Regressions!R66, 1), NA())</f>
        <v>#N/A</v>
      </c>
      <c r="S56" s="416" t="e">
        <f>IF(ISNUMBER(Regressions!S66),ROUND(Regressions!S66, 1), NA())</f>
        <v>#N/A</v>
      </c>
    </row>
    <row r="57" x14ac:dyDescent="0.2">
      <c r="A57" s="240" t="str">
        <f>IF(ISBLANK(Regressions!A67), " ", Regressions!A67)</f>
        <v>India</v>
      </c>
      <c r="B57" s="235">
        <f>IF(ISBLANK(Regressions!B67), " ", Regressions!B67)</f>
        <v>2002</v>
      </c>
      <c r="C57" s="238" t="str">
        <f>IF(ISBLANK(Regressions!C67), " ", Regressions!C67)</f>
        <v>Pre-primary</v>
      </c>
      <c r="D57" s="242">
        <f>IF(ISBLANK(Regressions!D67), " ", Regressions!D67)</f>
        <v>75305744</v>
      </c>
      <c r="E57" s="413" t="e">
        <f>IF(ISNUMBER(Regressions!E67),ROUND(Regressions!E67, 1), NA())</f>
        <v>#N/A</v>
      </c>
      <c r="F57" s="317" t="e">
        <f>IF(ISNUMBER(Regressions!F67),ROUND(Regressions!F67, 1), NA())</f>
        <v>#N/A</v>
      </c>
      <c r="G57" s="414" t="e">
        <f>IF(ISNUMBER(Regressions!G67),ROUND(Regressions!G67, 1), NA())</f>
        <v>#N/A</v>
      </c>
      <c r="H57" s="415" t="e">
        <f>IF(ISNUMBER(Regressions!H67),ROUND(Regressions!H67, 1), NA())</f>
        <v>#N/A</v>
      </c>
      <c r="I57" s="416" t="e">
        <f>IF(ISNUMBER(Regressions!I67),ROUND(Regressions!I67, 1), NA())</f>
        <v>#N/A</v>
      </c>
      <c r="J57" s="417" t="e">
        <f>IF(ISNUMBER(Regressions!J67),ROUND(Regressions!J67, 1), NA())</f>
        <v>#N/A</v>
      </c>
      <c r="K57" s="317" t="e">
        <f>IF(ISNUMBER(Regressions!K67),ROUND(Regressions!K67, 1), NA())</f>
        <v>#N/A</v>
      </c>
      <c r="L57" s="418" t="e">
        <f>IF(ISNUMBER(Regressions!L67),ROUND(Regressions!L67, 1), NA())</f>
        <v>#N/A</v>
      </c>
      <c r="M57" s="415" t="e">
        <f>IF(ISNUMBER(Regressions!M67),ROUND(Regressions!M67, 1), NA())</f>
        <v>#N/A</v>
      </c>
      <c r="N57" s="419" t="e">
        <f>IF(ISNUMBER(Regressions!N67),ROUND(Regressions!N67, 1), NA())</f>
        <v>#N/A</v>
      </c>
      <c r="O57" s="413" t="e">
        <f>IF(ISNUMBER(Regressions!O67),ROUND(Regressions!O67, 1), NA())</f>
        <v>#N/A</v>
      </c>
      <c r="P57" s="317" t="e">
        <f>IF(ISNUMBER(Regressions!P67),ROUND(Regressions!P67, 1), NA())</f>
        <v>#N/A</v>
      </c>
      <c r="Q57" s="420" t="e">
        <f>IF(ISNUMBER(Regressions!Q67),ROUND(Regressions!Q67, 1), NA())</f>
        <v>#N/A</v>
      </c>
      <c r="R57" s="415" t="e">
        <f>IF(ISNUMBER(Regressions!R67),ROUND(Regressions!R67, 1), NA())</f>
        <v>#N/A</v>
      </c>
      <c r="S57" s="416" t="e">
        <f>IF(ISNUMBER(Regressions!S67),ROUND(Regressions!S67, 1), NA())</f>
        <v>#N/A</v>
      </c>
    </row>
    <row r="58" x14ac:dyDescent="0.2">
      <c r="A58" s="240" t="str">
        <f>IF(ISBLANK(Regressions!A68), " ", Regressions!A68)</f>
        <v>India</v>
      </c>
      <c r="B58" s="235">
        <f>IF(ISBLANK(Regressions!B68), " ", Regressions!B68)</f>
        <v>2003</v>
      </c>
      <c r="C58" s="238" t="str">
        <f>IF(ISBLANK(Regressions!C68), " ", Regressions!C68)</f>
        <v>Pre-primary</v>
      </c>
      <c r="D58" s="242">
        <f>IF(ISBLANK(Regressions!D68), " ", Regressions!D68)</f>
        <v>75900944</v>
      </c>
      <c r="E58" s="413" t="e">
        <f>IF(ISNUMBER(Regressions!E68),ROUND(Regressions!E68, 1), NA())</f>
        <v>#N/A</v>
      </c>
      <c r="F58" s="317" t="e">
        <f>IF(ISNUMBER(Regressions!F68),ROUND(Regressions!F68, 1), NA())</f>
        <v>#N/A</v>
      </c>
      <c r="G58" s="414" t="e">
        <f>IF(ISNUMBER(Regressions!G68),ROUND(Regressions!G68, 1), NA())</f>
        <v>#N/A</v>
      </c>
      <c r="H58" s="415" t="e">
        <f>IF(ISNUMBER(Regressions!H68),ROUND(Regressions!H68, 1), NA())</f>
        <v>#N/A</v>
      </c>
      <c r="I58" s="416" t="e">
        <f>IF(ISNUMBER(Regressions!I68),ROUND(Regressions!I68, 1), NA())</f>
        <v>#N/A</v>
      </c>
      <c r="J58" s="417" t="e">
        <f>IF(ISNUMBER(Regressions!J68),ROUND(Regressions!J68, 1), NA())</f>
        <v>#N/A</v>
      </c>
      <c r="K58" s="317" t="e">
        <f>IF(ISNUMBER(Regressions!K68),ROUND(Regressions!K68, 1), NA())</f>
        <v>#N/A</v>
      </c>
      <c r="L58" s="418" t="e">
        <f>IF(ISNUMBER(Regressions!L68),ROUND(Regressions!L68, 1), NA())</f>
        <v>#N/A</v>
      </c>
      <c r="M58" s="415" t="e">
        <f>IF(ISNUMBER(Regressions!M68),ROUND(Regressions!M68, 1), NA())</f>
        <v>#N/A</v>
      </c>
      <c r="N58" s="419" t="e">
        <f>IF(ISNUMBER(Regressions!N68),ROUND(Regressions!N68, 1), NA())</f>
        <v>#N/A</v>
      </c>
      <c r="O58" s="413" t="e">
        <f>IF(ISNUMBER(Regressions!O68),ROUND(Regressions!O68, 1), NA())</f>
        <v>#N/A</v>
      </c>
      <c r="P58" s="317" t="e">
        <f>IF(ISNUMBER(Regressions!P68),ROUND(Regressions!P68, 1), NA())</f>
        <v>#N/A</v>
      </c>
      <c r="Q58" s="420" t="e">
        <f>IF(ISNUMBER(Regressions!Q68),ROUND(Regressions!Q68, 1), NA())</f>
        <v>#N/A</v>
      </c>
      <c r="R58" s="415" t="e">
        <f>IF(ISNUMBER(Regressions!R68),ROUND(Regressions!R68, 1), NA())</f>
        <v>#N/A</v>
      </c>
      <c r="S58" s="416" t="e">
        <f>IF(ISNUMBER(Regressions!S68),ROUND(Regressions!S68, 1), NA())</f>
        <v>#N/A</v>
      </c>
    </row>
    <row r="59" x14ac:dyDescent="0.2">
      <c r="A59" s="240" t="str">
        <f>IF(ISBLANK(Regressions!A69), " ", Regressions!A69)</f>
        <v>India</v>
      </c>
      <c r="B59" s="235">
        <f>IF(ISBLANK(Regressions!B69), " ", Regressions!B69)</f>
        <v>2004</v>
      </c>
      <c r="C59" s="238" t="str">
        <f>IF(ISBLANK(Regressions!C69), " ", Regressions!C69)</f>
        <v>Pre-primary</v>
      </c>
      <c r="D59" s="242">
        <f>IF(ISBLANK(Regressions!D69), " ", Regressions!D69)</f>
        <v>76408656</v>
      </c>
      <c r="E59" s="413" t="e">
        <f>IF(ISNUMBER(Regressions!E69),ROUND(Regressions!E69, 1), NA())</f>
        <v>#N/A</v>
      </c>
      <c r="F59" s="317" t="e">
        <f>IF(ISNUMBER(Regressions!F69),ROUND(Regressions!F69, 1), NA())</f>
        <v>#N/A</v>
      </c>
      <c r="G59" s="414" t="e">
        <f>IF(ISNUMBER(Regressions!G69),ROUND(Regressions!G69, 1), NA())</f>
        <v>#N/A</v>
      </c>
      <c r="H59" s="415" t="e">
        <f>IF(ISNUMBER(Regressions!H69),ROUND(Regressions!H69, 1), NA())</f>
        <v>#N/A</v>
      </c>
      <c r="I59" s="416" t="e">
        <f>IF(ISNUMBER(Regressions!I69),ROUND(Regressions!I69, 1), NA())</f>
        <v>#N/A</v>
      </c>
      <c r="J59" s="417" t="e">
        <f>IF(ISNUMBER(Regressions!J69),ROUND(Regressions!J69, 1), NA())</f>
        <v>#N/A</v>
      </c>
      <c r="K59" s="317" t="e">
        <f>IF(ISNUMBER(Regressions!K69),ROUND(Regressions!K69, 1), NA())</f>
        <v>#N/A</v>
      </c>
      <c r="L59" s="418" t="e">
        <f>IF(ISNUMBER(Regressions!L69),ROUND(Regressions!L69, 1), NA())</f>
        <v>#N/A</v>
      </c>
      <c r="M59" s="415" t="e">
        <f>IF(ISNUMBER(Regressions!M69),ROUND(Regressions!M69, 1), NA())</f>
        <v>#N/A</v>
      </c>
      <c r="N59" s="419" t="e">
        <f>IF(ISNUMBER(Regressions!N69),ROUND(Regressions!N69, 1), NA())</f>
        <v>#N/A</v>
      </c>
      <c r="O59" s="413" t="e">
        <f>IF(ISNUMBER(Regressions!O69),ROUND(Regressions!O69, 1), NA())</f>
        <v>#N/A</v>
      </c>
      <c r="P59" s="317" t="e">
        <f>IF(ISNUMBER(Regressions!P69),ROUND(Regressions!P69, 1), NA())</f>
        <v>#N/A</v>
      </c>
      <c r="Q59" s="420" t="e">
        <f>IF(ISNUMBER(Regressions!Q69),ROUND(Regressions!Q69, 1), NA())</f>
        <v>#N/A</v>
      </c>
      <c r="R59" s="415" t="e">
        <f>IF(ISNUMBER(Regressions!R69),ROUND(Regressions!R69, 1), NA())</f>
        <v>#N/A</v>
      </c>
      <c r="S59" s="416" t="e">
        <f>IF(ISNUMBER(Regressions!S69),ROUND(Regressions!S69, 1), NA())</f>
        <v>#N/A</v>
      </c>
    </row>
    <row r="60" x14ac:dyDescent="0.2">
      <c r="A60" s="240" t="str">
        <f>IF(ISBLANK(Regressions!A70), " ", Regressions!A70)</f>
        <v>India</v>
      </c>
      <c r="B60" s="235">
        <f>IF(ISBLANK(Regressions!B70), " ", Regressions!B70)</f>
        <v>2005</v>
      </c>
      <c r="C60" s="238" t="str">
        <f>IF(ISBLANK(Regressions!C70), " ", Regressions!C70)</f>
        <v>Pre-primary</v>
      </c>
      <c r="D60" s="242">
        <f>IF(ISBLANK(Regressions!D70), " ", Regressions!D70)</f>
        <v>76575328</v>
      </c>
      <c r="E60" s="413" t="e">
        <f>IF(ISNUMBER(Regressions!E70),ROUND(Regressions!E70, 1), NA())</f>
        <v>#N/A</v>
      </c>
      <c r="F60" s="317" t="e">
        <f>IF(ISNUMBER(Regressions!F70),ROUND(Regressions!F70, 1), NA())</f>
        <v>#N/A</v>
      </c>
      <c r="G60" s="414" t="e">
        <f>IF(ISNUMBER(Regressions!G70),ROUND(Regressions!G70, 1), NA())</f>
        <v>#N/A</v>
      </c>
      <c r="H60" s="415" t="e">
        <f>IF(ISNUMBER(Regressions!H70),ROUND(Regressions!H70, 1), NA())</f>
        <v>#N/A</v>
      </c>
      <c r="I60" s="416" t="e">
        <f>IF(ISNUMBER(Regressions!I70),ROUND(Regressions!I70, 1), NA())</f>
        <v>#N/A</v>
      </c>
      <c r="J60" s="417" t="e">
        <f>IF(ISNUMBER(Regressions!J70),ROUND(Regressions!J70, 1), NA())</f>
        <v>#N/A</v>
      </c>
      <c r="K60" s="317" t="e">
        <f>IF(ISNUMBER(Regressions!K70),ROUND(Regressions!K70, 1), NA())</f>
        <v>#N/A</v>
      </c>
      <c r="L60" s="418" t="e">
        <f>IF(ISNUMBER(Regressions!L70),ROUND(Regressions!L70, 1), NA())</f>
        <v>#N/A</v>
      </c>
      <c r="M60" s="415" t="e">
        <f>IF(ISNUMBER(Regressions!M70),ROUND(Regressions!M70, 1), NA())</f>
        <v>#N/A</v>
      </c>
      <c r="N60" s="419" t="e">
        <f>IF(ISNUMBER(Regressions!N70),ROUND(Regressions!N70, 1), NA())</f>
        <v>#N/A</v>
      </c>
      <c r="O60" s="413" t="e">
        <f>IF(ISNUMBER(Regressions!O70),ROUND(Regressions!O70, 1), NA())</f>
        <v>#N/A</v>
      </c>
      <c r="P60" s="317" t="e">
        <f>IF(ISNUMBER(Regressions!P70),ROUND(Regressions!P70, 1), NA())</f>
        <v>#N/A</v>
      </c>
      <c r="Q60" s="420" t="e">
        <f>IF(ISNUMBER(Regressions!Q70),ROUND(Regressions!Q70, 1), NA())</f>
        <v>#N/A</v>
      </c>
      <c r="R60" s="415" t="e">
        <f>IF(ISNUMBER(Regressions!R70),ROUND(Regressions!R70, 1), NA())</f>
        <v>#N/A</v>
      </c>
      <c r="S60" s="416" t="e">
        <f>IF(ISNUMBER(Regressions!S70),ROUND(Regressions!S70, 1), NA())</f>
        <v>#N/A</v>
      </c>
    </row>
    <row r="61" x14ac:dyDescent="0.2">
      <c r="A61" s="240" t="str">
        <f>IF(ISBLANK(Regressions!A71), " ", Regressions!A71)</f>
        <v>India</v>
      </c>
      <c r="B61" s="235">
        <f>IF(ISBLANK(Regressions!B71), " ", Regressions!B71)</f>
        <v>2006</v>
      </c>
      <c r="C61" s="238" t="str">
        <f>IF(ISBLANK(Regressions!C71), " ", Regressions!C71)</f>
        <v>Pre-primary</v>
      </c>
      <c r="D61" s="242">
        <f>IF(ISBLANK(Regressions!D71), " ", Regressions!D71)</f>
        <v>76733184</v>
      </c>
      <c r="E61" s="413" t="e">
        <f>IF(ISNUMBER(Regressions!E71),ROUND(Regressions!E71, 1), NA())</f>
        <v>#N/A</v>
      </c>
      <c r="F61" s="317" t="e">
        <f>IF(ISNUMBER(Regressions!F71),ROUND(Regressions!F71, 1), NA())</f>
        <v>#N/A</v>
      </c>
      <c r="G61" s="414" t="e">
        <f>IF(ISNUMBER(Regressions!G71),ROUND(Regressions!G71, 1), NA())</f>
        <v>#N/A</v>
      </c>
      <c r="H61" s="415" t="e">
        <f>IF(ISNUMBER(Regressions!H71),ROUND(Regressions!H71, 1), NA())</f>
        <v>#N/A</v>
      </c>
      <c r="I61" s="416" t="e">
        <f>IF(ISNUMBER(Regressions!I71),ROUND(Regressions!I71, 1), NA())</f>
        <v>#N/A</v>
      </c>
      <c r="J61" s="417" t="e">
        <f>IF(ISNUMBER(Regressions!J71),ROUND(Regressions!J71, 1), NA())</f>
        <v>#N/A</v>
      </c>
      <c r="K61" s="317" t="e">
        <f>IF(ISNUMBER(Regressions!K71),ROUND(Regressions!K71, 1), NA())</f>
        <v>#N/A</v>
      </c>
      <c r="L61" s="418" t="e">
        <f>IF(ISNUMBER(Regressions!L71),ROUND(Regressions!L71, 1), NA())</f>
        <v>#N/A</v>
      </c>
      <c r="M61" s="415" t="e">
        <f>IF(ISNUMBER(Regressions!M71),ROUND(Regressions!M71, 1), NA())</f>
        <v>#N/A</v>
      </c>
      <c r="N61" s="419" t="e">
        <f>IF(ISNUMBER(Regressions!N71),ROUND(Regressions!N71, 1), NA())</f>
        <v>#N/A</v>
      </c>
      <c r="O61" s="413" t="e">
        <f>IF(ISNUMBER(Regressions!O71),ROUND(Regressions!O71, 1), NA())</f>
        <v>#N/A</v>
      </c>
      <c r="P61" s="317" t="e">
        <f>IF(ISNUMBER(Regressions!P71),ROUND(Regressions!P71, 1), NA())</f>
        <v>#N/A</v>
      </c>
      <c r="Q61" s="420" t="e">
        <f>IF(ISNUMBER(Regressions!Q71),ROUND(Regressions!Q71, 1), NA())</f>
        <v>#N/A</v>
      </c>
      <c r="R61" s="415" t="e">
        <f>IF(ISNUMBER(Regressions!R71),ROUND(Regressions!R71, 1), NA())</f>
        <v>#N/A</v>
      </c>
      <c r="S61" s="416" t="e">
        <f>IF(ISNUMBER(Regressions!S71),ROUND(Regressions!S71, 1), NA())</f>
        <v>#N/A</v>
      </c>
    </row>
    <row r="62" x14ac:dyDescent="0.2">
      <c r="A62" s="240" t="str">
        <f>IF(ISBLANK(Regressions!A72), " ", Regressions!A72)</f>
        <v>India</v>
      </c>
      <c r="B62" s="235">
        <f>IF(ISBLANK(Regressions!B72), " ", Regressions!B72)</f>
        <v>2007</v>
      </c>
      <c r="C62" s="238" t="str">
        <f>IF(ISBLANK(Regressions!C72), " ", Regressions!C72)</f>
        <v>Pre-primary</v>
      </c>
      <c r="D62" s="242">
        <f>IF(ISBLANK(Regressions!D72), " ", Regressions!D72)</f>
        <v>77062208</v>
      </c>
      <c r="E62" s="413" t="e">
        <f>IF(ISNUMBER(Regressions!E72),ROUND(Regressions!E72, 1), NA())</f>
        <v>#N/A</v>
      </c>
      <c r="F62" s="317" t="e">
        <f>IF(ISNUMBER(Regressions!F72),ROUND(Regressions!F72, 1), NA())</f>
        <v>#N/A</v>
      </c>
      <c r="G62" s="414" t="e">
        <f>IF(ISNUMBER(Regressions!G72),ROUND(Regressions!G72, 1), NA())</f>
        <v>#N/A</v>
      </c>
      <c r="H62" s="415" t="e">
        <f>IF(ISNUMBER(Regressions!H72),ROUND(Regressions!H72, 1), NA())</f>
        <v>#N/A</v>
      </c>
      <c r="I62" s="416" t="e">
        <f>IF(ISNUMBER(Regressions!I72),ROUND(Regressions!I72, 1), NA())</f>
        <v>#N/A</v>
      </c>
      <c r="J62" s="417" t="e">
        <f>IF(ISNUMBER(Regressions!J72),ROUND(Regressions!J72, 1), NA())</f>
        <v>#N/A</v>
      </c>
      <c r="K62" s="317" t="e">
        <f>IF(ISNUMBER(Regressions!K72),ROUND(Regressions!K72, 1), NA())</f>
        <v>#N/A</v>
      </c>
      <c r="L62" s="418" t="e">
        <f>IF(ISNUMBER(Regressions!L72),ROUND(Regressions!L72, 1), NA())</f>
        <v>#N/A</v>
      </c>
      <c r="M62" s="415" t="e">
        <f>IF(ISNUMBER(Regressions!M72),ROUND(Regressions!M72, 1), NA())</f>
        <v>#N/A</v>
      </c>
      <c r="N62" s="419" t="e">
        <f>IF(ISNUMBER(Regressions!N72),ROUND(Regressions!N72, 1), NA())</f>
        <v>#N/A</v>
      </c>
      <c r="O62" s="413" t="e">
        <f>IF(ISNUMBER(Regressions!O72),ROUND(Regressions!O72, 1), NA())</f>
        <v>#N/A</v>
      </c>
      <c r="P62" s="317" t="e">
        <f>IF(ISNUMBER(Regressions!P72),ROUND(Regressions!P72, 1), NA())</f>
        <v>#N/A</v>
      </c>
      <c r="Q62" s="420" t="e">
        <f>IF(ISNUMBER(Regressions!Q72),ROUND(Regressions!Q72, 1), NA())</f>
        <v>#N/A</v>
      </c>
      <c r="R62" s="415" t="e">
        <f>IF(ISNUMBER(Regressions!R72),ROUND(Regressions!R72, 1), NA())</f>
        <v>#N/A</v>
      </c>
      <c r="S62" s="416" t="e">
        <f>IF(ISNUMBER(Regressions!S72),ROUND(Regressions!S72, 1), NA())</f>
        <v>#N/A</v>
      </c>
    </row>
    <row r="63" x14ac:dyDescent="0.2">
      <c r="A63" s="240" t="str">
        <f>IF(ISBLANK(Regressions!A73), " ", Regressions!A73)</f>
        <v>India</v>
      </c>
      <c r="B63" s="235">
        <f>IF(ISBLANK(Regressions!B73), " ", Regressions!B73)</f>
        <v>2008</v>
      </c>
      <c r="C63" s="238" t="str">
        <f>IF(ISBLANK(Regressions!C73), " ", Regressions!C73)</f>
        <v>Pre-primary</v>
      </c>
      <c r="D63" s="242">
        <f>IF(ISBLANK(Regressions!D73), " ", Regressions!D73)</f>
        <v>77300256</v>
      </c>
      <c r="E63" s="413" t="e">
        <f>IF(ISNUMBER(Regressions!E73),ROUND(Regressions!E73, 1), NA())</f>
        <v>#N/A</v>
      </c>
      <c r="F63" s="317" t="e">
        <f>IF(ISNUMBER(Regressions!F73),ROUND(Regressions!F73, 1), NA())</f>
        <v>#N/A</v>
      </c>
      <c r="G63" s="414" t="e">
        <f>IF(ISNUMBER(Regressions!G73),ROUND(Regressions!G73, 1), NA())</f>
        <v>#N/A</v>
      </c>
      <c r="H63" s="415" t="e">
        <f>IF(ISNUMBER(Regressions!H73),ROUND(Regressions!H73, 1), NA())</f>
        <v>#N/A</v>
      </c>
      <c r="I63" s="416" t="e">
        <f>IF(ISNUMBER(Regressions!I73),ROUND(Regressions!I73, 1), NA())</f>
        <v>#N/A</v>
      </c>
      <c r="J63" s="417" t="e">
        <f>IF(ISNUMBER(Regressions!J73),ROUND(Regressions!J73, 1), NA())</f>
        <v>#N/A</v>
      </c>
      <c r="K63" s="317" t="e">
        <f>IF(ISNUMBER(Regressions!K73),ROUND(Regressions!K73, 1), NA())</f>
        <v>#N/A</v>
      </c>
      <c r="L63" s="418" t="e">
        <f>IF(ISNUMBER(Regressions!L73),ROUND(Regressions!L73, 1), NA())</f>
        <v>#N/A</v>
      </c>
      <c r="M63" s="415" t="e">
        <f>IF(ISNUMBER(Regressions!M73),ROUND(Regressions!M73, 1), NA())</f>
        <v>#N/A</v>
      </c>
      <c r="N63" s="419" t="e">
        <f>IF(ISNUMBER(Regressions!N73),ROUND(Regressions!N73, 1), NA())</f>
        <v>#N/A</v>
      </c>
      <c r="O63" s="413" t="e">
        <f>IF(ISNUMBER(Regressions!O73),ROUND(Regressions!O73, 1), NA())</f>
        <v>#N/A</v>
      </c>
      <c r="P63" s="317" t="e">
        <f>IF(ISNUMBER(Regressions!P73),ROUND(Regressions!P73, 1), NA())</f>
        <v>#N/A</v>
      </c>
      <c r="Q63" s="420" t="e">
        <f>IF(ISNUMBER(Regressions!Q73),ROUND(Regressions!Q73, 1), NA())</f>
        <v>#N/A</v>
      </c>
      <c r="R63" s="415" t="e">
        <f>IF(ISNUMBER(Regressions!R73),ROUND(Regressions!R73, 1), NA())</f>
        <v>#N/A</v>
      </c>
      <c r="S63" s="416" t="e">
        <f>IF(ISNUMBER(Regressions!S73),ROUND(Regressions!S73, 1), NA())</f>
        <v>#N/A</v>
      </c>
    </row>
    <row r="64" x14ac:dyDescent="0.2">
      <c r="A64" s="240" t="str">
        <f>IF(ISBLANK(Regressions!A74), " ", Regressions!A74)</f>
        <v>India</v>
      </c>
      <c r="B64" s="235">
        <f>IF(ISBLANK(Regressions!B74), " ", Regressions!B74)</f>
        <v>2009</v>
      </c>
      <c r="C64" s="238" t="str">
        <f>IF(ISBLANK(Regressions!C74), " ", Regressions!C74)</f>
        <v>Pre-primary</v>
      </c>
      <c r="D64" s="242">
        <f>IF(ISBLANK(Regressions!D74), " ", Regressions!D74)</f>
        <v>77415952</v>
      </c>
      <c r="E64" s="413" t="e">
        <f>IF(ISNUMBER(Regressions!E74),ROUND(Regressions!E74, 1), NA())</f>
        <v>#N/A</v>
      </c>
      <c r="F64" s="317" t="e">
        <f>IF(ISNUMBER(Regressions!F74),ROUND(Regressions!F74, 1), NA())</f>
        <v>#N/A</v>
      </c>
      <c r="G64" s="414" t="e">
        <f>IF(ISNUMBER(Regressions!G74),ROUND(Regressions!G74, 1), NA())</f>
        <v>#N/A</v>
      </c>
      <c r="H64" s="415" t="e">
        <f>IF(ISNUMBER(Regressions!H74),ROUND(Regressions!H74, 1), NA())</f>
        <v>#N/A</v>
      </c>
      <c r="I64" s="416" t="e">
        <f>IF(ISNUMBER(Regressions!I74),ROUND(Regressions!I74, 1), NA())</f>
        <v>#N/A</v>
      </c>
      <c r="J64" s="417" t="e">
        <f>IF(ISNUMBER(Regressions!J74),ROUND(Regressions!J74, 1), NA())</f>
        <v>#N/A</v>
      </c>
      <c r="K64" s="317" t="e">
        <f>IF(ISNUMBER(Regressions!K74),ROUND(Regressions!K74, 1), NA())</f>
        <v>#N/A</v>
      </c>
      <c r="L64" s="418" t="e">
        <f>IF(ISNUMBER(Regressions!L74),ROUND(Regressions!L74, 1), NA())</f>
        <v>#N/A</v>
      </c>
      <c r="M64" s="415" t="e">
        <f>IF(ISNUMBER(Regressions!M74),ROUND(Regressions!M74, 1), NA())</f>
        <v>#N/A</v>
      </c>
      <c r="N64" s="419" t="e">
        <f>IF(ISNUMBER(Regressions!N74),ROUND(Regressions!N74, 1), NA())</f>
        <v>#N/A</v>
      </c>
      <c r="O64" s="413" t="e">
        <f>IF(ISNUMBER(Regressions!O74),ROUND(Regressions!O74, 1), NA())</f>
        <v>#N/A</v>
      </c>
      <c r="P64" s="317" t="e">
        <f>IF(ISNUMBER(Regressions!P74),ROUND(Regressions!P74, 1), NA())</f>
        <v>#N/A</v>
      </c>
      <c r="Q64" s="420" t="e">
        <f>IF(ISNUMBER(Regressions!Q74),ROUND(Regressions!Q74, 1), NA())</f>
        <v>#N/A</v>
      </c>
      <c r="R64" s="415" t="e">
        <f>IF(ISNUMBER(Regressions!R74),ROUND(Regressions!R74, 1), NA())</f>
        <v>#N/A</v>
      </c>
      <c r="S64" s="416" t="e">
        <f>IF(ISNUMBER(Regressions!S74),ROUND(Regressions!S74, 1), NA())</f>
        <v>#N/A</v>
      </c>
    </row>
    <row r="65" x14ac:dyDescent="0.2">
      <c r="A65" s="240" t="str">
        <f>IF(ISBLANK(Regressions!A75), " ", Regressions!A75)</f>
        <v>India</v>
      </c>
      <c r="B65" s="235">
        <f>IF(ISBLANK(Regressions!B75), " ", Regressions!B75)</f>
        <v>2010</v>
      </c>
      <c r="C65" s="238" t="str">
        <f>IF(ISBLANK(Regressions!C75), " ", Regressions!C75)</f>
        <v>Pre-primary</v>
      </c>
      <c r="D65" s="242">
        <f>IF(ISBLANK(Regressions!D75), " ", Regressions!D75)</f>
        <v>77354136</v>
      </c>
      <c r="E65" s="413" t="e">
        <f>IF(ISNUMBER(Regressions!E75),ROUND(Regressions!E75, 1), NA())</f>
        <v>#N/A</v>
      </c>
      <c r="F65" s="317" t="e">
        <f>IF(ISNUMBER(Regressions!F75),ROUND(Regressions!F75, 1), NA())</f>
        <v>#N/A</v>
      </c>
      <c r="G65" s="414" t="e">
        <f>IF(ISNUMBER(Regressions!G75),ROUND(Regressions!G75, 1), NA())</f>
        <v>#N/A</v>
      </c>
      <c r="H65" s="415" t="e">
        <f>IF(ISNUMBER(Regressions!H75),ROUND(Regressions!H75, 1), NA())</f>
        <v>#N/A</v>
      </c>
      <c r="I65" s="416" t="e">
        <f>IF(ISNUMBER(Regressions!I75),ROUND(Regressions!I75, 1), NA())</f>
        <v>#N/A</v>
      </c>
      <c r="J65" s="417" t="e">
        <f>IF(ISNUMBER(Regressions!J75),ROUND(Regressions!J75, 1), NA())</f>
        <v>#N/A</v>
      </c>
      <c r="K65" s="317" t="e">
        <f>IF(ISNUMBER(Regressions!K75),ROUND(Regressions!K75, 1), NA())</f>
        <v>#N/A</v>
      </c>
      <c r="L65" s="418" t="e">
        <f>IF(ISNUMBER(Regressions!L75),ROUND(Regressions!L75, 1), NA())</f>
        <v>#N/A</v>
      </c>
      <c r="M65" s="415" t="e">
        <f>IF(ISNUMBER(Regressions!M75),ROUND(Regressions!M75, 1), NA())</f>
        <v>#N/A</v>
      </c>
      <c r="N65" s="419" t="e">
        <f>IF(ISNUMBER(Regressions!N75),ROUND(Regressions!N75, 1), NA())</f>
        <v>#N/A</v>
      </c>
      <c r="O65" s="413" t="e">
        <f>IF(ISNUMBER(Regressions!O75),ROUND(Regressions!O75, 1), NA())</f>
        <v>#N/A</v>
      </c>
      <c r="P65" s="317" t="e">
        <f>IF(ISNUMBER(Regressions!P75),ROUND(Regressions!P75, 1), NA())</f>
        <v>#N/A</v>
      </c>
      <c r="Q65" s="420" t="e">
        <f>IF(ISNUMBER(Regressions!Q75),ROUND(Regressions!Q75, 1), NA())</f>
        <v>#N/A</v>
      </c>
      <c r="R65" s="415" t="e">
        <f>IF(ISNUMBER(Regressions!R75),ROUND(Regressions!R75, 1), NA())</f>
        <v>#N/A</v>
      </c>
      <c r="S65" s="416" t="e">
        <f>IF(ISNUMBER(Regressions!S75),ROUND(Regressions!S75, 1), NA())</f>
        <v>#N/A</v>
      </c>
    </row>
    <row r="66" x14ac:dyDescent="0.2">
      <c r="A66" s="240" t="str">
        <f>IF(ISBLANK(Regressions!A76), " ", Regressions!A76)</f>
        <v>India</v>
      </c>
      <c r="B66" s="235">
        <f>IF(ISBLANK(Regressions!B76), " ", Regressions!B76)</f>
        <v>2011</v>
      </c>
      <c r="C66" s="238" t="str">
        <f>IF(ISBLANK(Regressions!C76), " ", Regressions!C76)</f>
        <v>Pre-primary</v>
      </c>
      <c r="D66" s="242">
        <f>IF(ISBLANK(Regressions!D76), " ", Regressions!D76)</f>
        <v>77165624</v>
      </c>
      <c r="E66" s="413" t="e">
        <f>IF(ISNUMBER(Regressions!E76),ROUND(Regressions!E76, 1), NA())</f>
        <v>#N/A</v>
      </c>
      <c r="F66" s="317" t="e">
        <f>IF(ISNUMBER(Regressions!F76),ROUND(Regressions!F76, 1), NA())</f>
        <v>#N/A</v>
      </c>
      <c r="G66" s="414" t="e">
        <f>IF(ISNUMBER(Regressions!G76),ROUND(Regressions!G76, 1), NA())</f>
        <v>#N/A</v>
      </c>
      <c r="H66" s="415" t="e">
        <f>IF(ISNUMBER(Regressions!H76),ROUND(Regressions!H76, 1), NA())</f>
        <v>#N/A</v>
      </c>
      <c r="I66" s="416" t="e">
        <f>IF(ISNUMBER(Regressions!I76),ROUND(Regressions!I76, 1), NA())</f>
        <v>#N/A</v>
      </c>
      <c r="J66" s="417" t="e">
        <f>IF(ISNUMBER(Regressions!J76),ROUND(Regressions!J76, 1), NA())</f>
        <v>#N/A</v>
      </c>
      <c r="K66" s="317" t="e">
        <f>IF(ISNUMBER(Regressions!K76),ROUND(Regressions!K76, 1), NA())</f>
        <v>#N/A</v>
      </c>
      <c r="L66" s="418" t="e">
        <f>IF(ISNUMBER(Regressions!L76),ROUND(Regressions!L76, 1), NA())</f>
        <v>#N/A</v>
      </c>
      <c r="M66" s="415" t="e">
        <f>IF(ISNUMBER(Regressions!M76),ROUND(Regressions!M76, 1), NA())</f>
        <v>#N/A</v>
      </c>
      <c r="N66" s="419" t="e">
        <f>IF(ISNUMBER(Regressions!N76),ROUND(Regressions!N76, 1), NA())</f>
        <v>#N/A</v>
      </c>
      <c r="O66" s="413" t="e">
        <f>IF(ISNUMBER(Regressions!O76),ROUND(Regressions!O76, 1), NA())</f>
        <v>#N/A</v>
      </c>
      <c r="P66" s="317" t="e">
        <f>IF(ISNUMBER(Regressions!P76),ROUND(Regressions!P76, 1), NA())</f>
        <v>#N/A</v>
      </c>
      <c r="Q66" s="420" t="e">
        <f>IF(ISNUMBER(Regressions!Q76),ROUND(Regressions!Q76, 1), NA())</f>
        <v>#N/A</v>
      </c>
      <c r="R66" s="415" t="e">
        <f>IF(ISNUMBER(Regressions!R76),ROUND(Regressions!R76, 1), NA())</f>
        <v>#N/A</v>
      </c>
      <c r="S66" s="416" t="e">
        <f>IF(ISNUMBER(Regressions!S76),ROUND(Regressions!S76, 1), NA())</f>
        <v>#N/A</v>
      </c>
    </row>
    <row r="67" x14ac:dyDescent="0.2">
      <c r="A67" s="240" t="str">
        <f>IF(ISBLANK(Regressions!A77), " ", Regressions!A77)</f>
        <v>India</v>
      </c>
      <c r="B67" s="235">
        <f>IF(ISBLANK(Regressions!B77), " ", Regressions!B77)</f>
        <v>2012</v>
      </c>
      <c r="C67" s="238" t="str">
        <f>IF(ISBLANK(Regressions!C77), " ", Regressions!C77)</f>
        <v>Pre-primary</v>
      </c>
      <c r="D67" s="242">
        <f>IF(ISBLANK(Regressions!D77), " ", Regressions!D77)</f>
        <v>77040392</v>
      </c>
      <c r="E67" s="413" t="e">
        <f>IF(ISNUMBER(Regressions!E77),ROUND(Regressions!E77, 1), NA())</f>
        <v>#N/A</v>
      </c>
      <c r="F67" s="317" t="e">
        <f>IF(ISNUMBER(Regressions!F77),ROUND(Regressions!F77, 1), NA())</f>
        <v>#N/A</v>
      </c>
      <c r="G67" s="414" t="e">
        <f>IF(ISNUMBER(Regressions!G77),ROUND(Regressions!G77, 1), NA())</f>
        <v>#N/A</v>
      </c>
      <c r="H67" s="415" t="e">
        <f>IF(ISNUMBER(Regressions!H77),ROUND(Regressions!H77, 1), NA())</f>
        <v>#N/A</v>
      </c>
      <c r="I67" s="416" t="e">
        <f>IF(ISNUMBER(Regressions!I77),ROUND(Regressions!I77, 1), NA())</f>
        <v>#N/A</v>
      </c>
      <c r="J67" s="417" t="e">
        <f>IF(ISNUMBER(Regressions!J77),ROUND(Regressions!J77, 1), NA())</f>
        <v>#N/A</v>
      </c>
      <c r="K67" s="317" t="e">
        <f>IF(ISNUMBER(Regressions!K77),ROUND(Regressions!K77, 1), NA())</f>
        <v>#N/A</v>
      </c>
      <c r="L67" s="418" t="e">
        <f>IF(ISNUMBER(Regressions!L77),ROUND(Regressions!L77, 1), NA())</f>
        <v>#N/A</v>
      </c>
      <c r="M67" s="415" t="e">
        <f>IF(ISNUMBER(Regressions!M77),ROUND(Regressions!M77, 1), NA())</f>
        <v>#N/A</v>
      </c>
      <c r="N67" s="419" t="e">
        <f>IF(ISNUMBER(Regressions!N77),ROUND(Regressions!N77, 1), NA())</f>
        <v>#N/A</v>
      </c>
      <c r="O67" s="413" t="e">
        <f>IF(ISNUMBER(Regressions!O77),ROUND(Regressions!O77, 1), NA())</f>
        <v>#N/A</v>
      </c>
      <c r="P67" s="317" t="e">
        <f>IF(ISNUMBER(Regressions!P77),ROUND(Regressions!P77, 1), NA())</f>
        <v>#N/A</v>
      </c>
      <c r="Q67" s="420" t="e">
        <f>IF(ISNUMBER(Regressions!Q77),ROUND(Regressions!Q77, 1), NA())</f>
        <v>#N/A</v>
      </c>
      <c r="R67" s="415" t="e">
        <f>IF(ISNUMBER(Regressions!R77),ROUND(Regressions!R77, 1), NA())</f>
        <v>#N/A</v>
      </c>
      <c r="S67" s="416" t="e">
        <f>IF(ISNUMBER(Regressions!S77),ROUND(Regressions!S77, 1), NA())</f>
        <v>#N/A</v>
      </c>
    </row>
    <row r="68" x14ac:dyDescent="0.2">
      <c r="A68" s="240" t="str">
        <f>IF(ISBLANK(Regressions!A78), " ", Regressions!A78)</f>
        <v>India</v>
      </c>
      <c r="B68" s="235">
        <f>IF(ISBLANK(Regressions!B78), " ", Regressions!B78)</f>
        <v>2013</v>
      </c>
      <c r="C68" s="238" t="str">
        <f>IF(ISBLANK(Regressions!C78), " ", Regressions!C78)</f>
        <v>Pre-primary</v>
      </c>
      <c r="D68" s="242">
        <f>IF(ISBLANK(Regressions!D78), " ", Regressions!D78)</f>
        <v>76794816</v>
      </c>
      <c r="E68" s="413" t="e">
        <f>IF(ISNUMBER(Regressions!E78),ROUND(Regressions!E78, 1), NA())</f>
        <v>#N/A</v>
      </c>
      <c r="F68" s="317" t="e">
        <f>IF(ISNUMBER(Regressions!F78),ROUND(Regressions!F78, 1), NA())</f>
        <v>#N/A</v>
      </c>
      <c r="G68" s="414" t="e">
        <f>IF(ISNUMBER(Regressions!G78),ROUND(Regressions!G78, 1), NA())</f>
        <v>#N/A</v>
      </c>
      <c r="H68" s="415" t="e">
        <f>IF(ISNUMBER(Regressions!H78),ROUND(Regressions!H78, 1), NA())</f>
        <v>#N/A</v>
      </c>
      <c r="I68" s="416" t="e">
        <f>IF(ISNUMBER(Regressions!I78),ROUND(Regressions!I78, 1), NA())</f>
        <v>#N/A</v>
      </c>
      <c r="J68" s="417" t="e">
        <f>IF(ISNUMBER(Regressions!J78),ROUND(Regressions!J78, 1), NA())</f>
        <v>#N/A</v>
      </c>
      <c r="K68" s="317" t="e">
        <f>IF(ISNUMBER(Regressions!K78),ROUND(Regressions!K78, 1), NA())</f>
        <v>#N/A</v>
      </c>
      <c r="L68" s="418" t="e">
        <f>IF(ISNUMBER(Regressions!L78),ROUND(Regressions!L78, 1), NA())</f>
        <v>#N/A</v>
      </c>
      <c r="M68" s="415" t="e">
        <f>IF(ISNUMBER(Regressions!M78),ROUND(Regressions!M78, 1), NA())</f>
        <v>#N/A</v>
      </c>
      <c r="N68" s="419" t="e">
        <f>IF(ISNUMBER(Regressions!N78),ROUND(Regressions!N78, 1), NA())</f>
        <v>#N/A</v>
      </c>
      <c r="O68" s="413" t="e">
        <f>IF(ISNUMBER(Regressions!O78),ROUND(Regressions!O78, 1), NA())</f>
        <v>#N/A</v>
      </c>
      <c r="P68" s="317" t="e">
        <f>IF(ISNUMBER(Regressions!P78),ROUND(Regressions!P78, 1), NA())</f>
        <v>#N/A</v>
      </c>
      <c r="Q68" s="420" t="e">
        <f>IF(ISNUMBER(Regressions!Q78),ROUND(Regressions!Q78, 1), NA())</f>
        <v>#N/A</v>
      </c>
      <c r="R68" s="415" t="e">
        <f>IF(ISNUMBER(Regressions!R78),ROUND(Regressions!R78, 1), NA())</f>
        <v>#N/A</v>
      </c>
      <c r="S68" s="416" t="e">
        <f>IF(ISNUMBER(Regressions!S78),ROUND(Regressions!S78, 1), NA())</f>
        <v>#N/A</v>
      </c>
    </row>
    <row r="69" x14ac:dyDescent="0.2">
      <c r="A69" s="240" t="str">
        <f>IF(ISBLANK(Regressions!A79), " ", Regressions!A79)</f>
        <v>India</v>
      </c>
      <c r="B69" s="235">
        <f>IF(ISBLANK(Regressions!B79), " ", Regressions!B79)</f>
        <v>2014</v>
      </c>
      <c r="C69" s="238" t="str">
        <f>IF(ISBLANK(Regressions!C79), " ", Regressions!C79)</f>
        <v>Pre-primary</v>
      </c>
      <c r="D69" s="242">
        <f>IF(ISBLANK(Regressions!D79), " ", Regressions!D79)</f>
        <v>76382120</v>
      </c>
      <c r="E69" s="413" t="e">
        <f>IF(ISNUMBER(Regressions!E79),ROUND(Regressions!E79, 1), NA())</f>
        <v>#N/A</v>
      </c>
      <c r="F69" s="317" t="e">
        <f>IF(ISNUMBER(Regressions!F79),ROUND(Regressions!F79, 1), NA())</f>
        <v>#N/A</v>
      </c>
      <c r="G69" s="414" t="e">
        <f>IF(ISNUMBER(Regressions!G79),ROUND(Regressions!G79, 1), NA())</f>
        <v>#N/A</v>
      </c>
      <c r="H69" s="415" t="e">
        <f>IF(ISNUMBER(Regressions!H79),ROUND(Regressions!H79, 1), NA())</f>
        <v>#N/A</v>
      </c>
      <c r="I69" s="416" t="e">
        <f>IF(ISNUMBER(Regressions!I79),ROUND(Regressions!I79, 1), NA())</f>
        <v>#N/A</v>
      </c>
      <c r="J69" s="417" t="e">
        <f>IF(ISNUMBER(Regressions!J79),ROUND(Regressions!J79, 1), NA())</f>
        <v>#N/A</v>
      </c>
      <c r="K69" s="317" t="e">
        <f>IF(ISNUMBER(Regressions!K79),ROUND(Regressions!K79, 1), NA())</f>
        <v>#N/A</v>
      </c>
      <c r="L69" s="418" t="e">
        <f>IF(ISNUMBER(Regressions!L79),ROUND(Regressions!L79, 1), NA())</f>
        <v>#N/A</v>
      </c>
      <c r="M69" s="415" t="e">
        <f>IF(ISNUMBER(Regressions!M79),ROUND(Regressions!M79, 1), NA())</f>
        <v>#N/A</v>
      </c>
      <c r="N69" s="419" t="e">
        <f>IF(ISNUMBER(Regressions!N79),ROUND(Regressions!N79, 1), NA())</f>
        <v>#N/A</v>
      </c>
      <c r="O69" s="413" t="e">
        <f>IF(ISNUMBER(Regressions!O79),ROUND(Regressions!O79, 1), NA())</f>
        <v>#N/A</v>
      </c>
      <c r="P69" s="317" t="e">
        <f>IF(ISNUMBER(Regressions!P79),ROUND(Regressions!P79, 1), NA())</f>
        <v>#N/A</v>
      </c>
      <c r="Q69" s="420" t="e">
        <f>IF(ISNUMBER(Regressions!Q79),ROUND(Regressions!Q79, 1), NA())</f>
        <v>#N/A</v>
      </c>
      <c r="R69" s="415" t="e">
        <f>IF(ISNUMBER(Regressions!R79),ROUND(Regressions!R79, 1), NA())</f>
        <v>#N/A</v>
      </c>
      <c r="S69" s="416" t="e">
        <f>IF(ISNUMBER(Regressions!S79),ROUND(Regressions!S79, 1), NA())</f>
        <v>#N/A</v>
      </c>
    </row>
    <row r="70" x14ac:dyDescent="0.2">
      <c r="A70" s="240" t="str">
        <f>IF(ISBLANK(Regressions!A80), " ", Regressions!A80)</f>
        <v>India</v>
      </c>
      <c r="B70" s="235">
        <f>IF(ISBLANK(Regressions!B80), " ", Regressions!B80)</f>
        <v>2015</v>
      </c>
      <c r="C70" s="238" t="str">
        <f>IF(ISBLANK(Regressions!C80), " ", Regressions!C80)</f>
        <v>Pre-primary</v>
      </c>
      <c r="D70" s="242">
        <f>IF(ISBLANK(Regressions!D80), " ", Regressions!D80)</f>
        <v>75600128</v>
      </c>
      <c r="E70" s="413" t="e">
        <f>IF(ISNUMBER(Regressions!E80),ROUND(Regressions!E80, 1), NA())</f>
        <v>#N/A</v>
      </c>
      <c r="F70" s="317" t="e">
        <f>IF(ISNUMBER(Regressions!F80),ROUND(Regressions!F80, 1), NA())</f>
        <v>#N/A</v>
      </c>
      <c r="G70" s="414" t="e">
        <f>IF(ISNUMBER(Regressions!G80),ROUND(Regressions!G80, 1), NA())</f>
        <v>#N/A</v>
      </c>
      <c r="H70" s="415" t="e">
        <f>IF(ISNUMBER(Regressions!H80),ROUND(Regressions!H80, 1), NA())</f>
        <v>#N/A</v>
      </c>
      <c r="I70" s="416" t="e">
        <f>IF(ISNUMBER(Regressions!I80),ROUND(Regressions!I80, 1), NA())</f>
        <v>#N/A</v>
      </c>
      <c r="J70" s="417" t="e">
        <f>IF(ISNUMBER(Regressions!J80),ROUND(Regressions!J80, 1), NA())</f>
        <v>#N/A</v>
      </c>
      <c r="K70" s="317" t="e">
        <f>IF(ISNUMBER(Regressions!K80),ROUND(Regressions!K80, 1), NA())</f>
        <v>#N/A</v>
      </c>
      <c r="L70" s="418" t="e">
        <f>IF(ISNUMBER(Regressions!L80),ROUND(Regressions!L80, 1), NA())</f>
        <v>#N/A</v>
      </c>
      <c r="M70" s="415" t="e">
        <f>IF(ISNUMBER(Regressions!M80),ROUND(Regressions!M80, 1), NA())</f>
        <v>#N/A</v>
      </c>
      <c r="N70" s="419" t="e">
        <f>IF(ISNUMBER(Regressions!N80),ROUND(Regressions!N80, 1), NA())</f>
        <v>#N/A</v>
      </c>
      <c r="O70" s="413" t="e">
        <f>IF(ISNUMBER(Regressions!O80),ROUND(Regressions!O80, 1), NA())</f>
        <v>#N/A</v>
      </c>
      <c r="P70" s="317" t="e">
        <f>IF(ISNUMBER(Regressions!P80),ROUND(Regressions!P80, 1), NA())</f>
        <v>#N/A</v>
      </c>
      <c r="Q70" s="420" t="e">
        <f>IF(ISNUMBER(Regressions!Q80),ROUND(Regressions!Q80, 1), NA())</f>
        <v>#N/A</v>
      </c>
      <c r="R70" s="415" t="e">
        <f>IF(ISNUMBER(Regressions!R80),ROUND(Regressions!R80, 1), NA())</f>
        <v>#N/A</v>
      </c>
      <c r="S70" s="416" t="e">
        <f>IF(ISNUMBER(Regressions!S80),ROUND(Regressions!S80, 1), NA())</f>
        <v>#N/A</v>
      </c>
    </row>
    <row r="71" x14ac:dyDescent="0.2">
      <c r="A71" s="390" t="str">
        <f>IF(ISBLANK(Regressions!A81), " ", Regressions!A81)</f>
        <v>India</v>
      </c>
      <c r="B71" s="391">
        <f>IF(ISBLANK(Regressions!B81), " ", Regressions!B81)</f>
        <v>2016</v>
      </c>
      <c r="C71" s="392" t="str">
        <f>IF(ISBLANK(Regressions!C81), " ", Regressions!C81)</f>
        <v>Pre-primary</v>
      </c>
      <c r="D71" s="393">
        <f>IF(ISBLANK(Regressions!D81), " ", Regressions!D81)</f>
        <v>74817624</v>
      </c>
      <c r="E71" s="421" t="e">
        <f>IF(ISNUMBER(Regressions!E81),ROUND(Regressions!E81, 1), NA())</f>
        <v>#N/A</v>
      </c>
      <c r="F71" s="318" t="e">
        <f>IF(ISNUMBER(Regressions!F81),ROUND(Regressions!F81, 1), NA())</f>
        <v>#N/A</v>
      </c>
      <c r="G71" s="422" t="e">
        <f>IF(ISNUMBER(Regressions!G81),ROUND(Regressions!G81, 1), NA())</f>
        <v>#N/A</v>
      </c>
      <c r="H71" s="423" t="e">
        <f>IF(ISNUMBER(Regressions!H81),ROUND(Regressions!H81, 1), NA())</f>
        <v>#N/A</v>
      </c>
      <c r="I71" s="424" t="e">
        <f>IF(ISNUMBER(Regressions!I81),ROUND(Regressions!I81, 1), NA())</f>
        <v>#N/A</v>
      </c>
      <c r="J71" s="425" t="e">
        <f>IF(ISNUMBER(Regressions!J81),ROUND(Regressions!J81, 1), NA())</f>
        <v>#N/A</v>
      </c>
      <c r="K71" s="318" t="e">
        <f>IF(ISNUMBER(Regressions!K81),ROUND(Regressions!K81, 1), NA())</f>
        <v>#N/A</v>
      </c>
      <c r="L71" s="426" t="e">
        <f>IF(ISNUMBER(Regressions!L81),ROUND(Regressions!L81, 1), NA())</f>
        <v>#N/A</v>
      </c>
      <c r="M71" s="423" t="e">
        <f>IF(ISNUMBER(Regressions!M81),ROUND(Regressions!M81, 1), NA())</f>
        <v>#N/A</v>
      </c>
      <c r="N71" s="427" t="e">
        <f>IF(ISNUMBER(Regressions!N81),ROUND(Regressions!N81, 1), NA())</f>
        <v>#N/A</v>
      </c>
      <c r="O71" s="421" t="e">
        <f>IF(ISNUMBER(Regressions!O81),ROUND(Regressions!O81, 1), NA())</f>
        <v>#N/A</v>
      </c>
      <c r="P71" s="318" t="e">
        <f>IF(ISNUMBER(Regressions!P81),ROUND(Regressions!P81, 1), NA())</f>
        <v>#N/A</v>
      </c>
      <c r="Q71" s="428" t="e">
        <f>IF(ISNUMBER(Regressions!Q81),ROUND(Regressions!Q81, 1), NA())</f>
        <v>#N/A</v>
      </c>
      <c r="R71" s="423" t="e">
        <f>IF(ISNUMBER(Regressions!R81),ROUND(Regressions!R81, 1), NA())</f>
        <v>#N/A</v>
      </c>
      <c r="S71" s="424" t="e">
        <f>IF(ISNUMBER(Regressions!S81),ROUND(Regressions!S81, 1), NA())</f>
        <v>#N/A</v>
      </c>
    </row>
    <row r="72" x14ac:dyDescent="0.2">
      <c r="A72" s="240" t="str">
        <f>IF(ISBLANK(Regressions!A82), " ", Regressions!A82)</f>
        <v>India</v>
      </c>
      <c r="B72" s="235">
        <f>IF(ISBLANK(Regressions!B82), " ", Regressions!B82)</f>
        <v>2000</v>
      </c>
      <c r="C72" s="238" t="str">
        <f>IF(ISBLANK(Regressions!C82), " ", Regressions!C82)</f>
        <v>Primary</v>
      </c>
      <c r="D72" s="242">
        <f>IF(ISBLANK(Regressions!D82), " ", Regressions!D82)</f>
        <v>120070016</v>
      </c>
      <c r="E72" s="413">
        <f>IF(ISNUMBER(Regressions!E82),ROUND(Regressions!E82, 1), NA())</f>
        <v>84.9</v>
      </c>
      <c r="F72" s="317">
        <f>IF(ISNUMBER(Regressions!F82),ROUND(Regressions!F82, 1), NA())</f>
        <v>78</v>
      </c>
      <c r="G72" s="414" t="e">
        <f>IF(ISNUMBER(Regressions!G82),ROUND(Regressions!G82, 1), NA())</f>
        <v>#N/A</v>
      </c>
      <c r="H72" s="415" t="e">
        <f>IF(ISNUMBER(Regressions!H82),ROUND(Regressions!H82, 1), NA())</f>
        <v>#N/A</v>
      </c>
      <c r="I72" s="416">
        <f>IF(ISNUMBER(Regressions!I82),ROUND(Regressions!I82, 1), NA())</f>
        <v>22</v>
      </c>
      <c r="J72" s="417">
        <f>IF(ISNUMBER(Regressions!J82),ROUND(Regressions!J82, 1), NA())</f>
        <v>32.4</v>
      </c>
      <c r="K72" s="317">
        <f>IF(ISNUMBER(Regressions!K82),ROUND(Regressions!K82, 1), NA())</f>
        <v>32.4</v>
      </c>
      <c r="L72" s="418" t="e">
        <f>IF(ISNUMBER(Regressions!L82),ROUND(Regressions!L82, 1), NA())</f>
        <v>#N/A</v>
      </c>
      <c r="M72" s="415" t="e">
        <f>IF(ISNUMBER(Regressions!M82),ROUND(Regressions!M82, 1), NA())</f>
        <v>#N/A</v>
      </c>
      <c r="N72" s="419">
        <f>IF(ISNUMBER(Regressions!N82),ROUND(Regressions!N82, 1), NA())</f>
        <v>67.599999999999994</v>
      </c>
      <c r="O72" s="413" t="e">
        <f>IF(ISNUMBER(Regressions!O82),ROUND(Regressions!O82, 1), NA())</f>
        <v>#N/A</v>
      </c>
      <c r="P72" s="317" t="e">
        <f>IF(ISNUMBER(Regressions!P82),ROUND(Regressions!P82, 1), NA())</f>
        <v>#N/A</v>
      </c>
      <c r="Q72" s="420" t="e">
        <f>IF(ISNUMBER(Regressions!Q82),ROUND(Regressions!Q82, 1), NA())</f>
        <v>#N/A</v>
      </c>
      <c r="R72" s="415" t="e">
        <f>IF(ISNUMBER(Regressions!R82),ROUND(Regressions!R82, 1), NA())</f>
        <v>#N/A</v>
      </c>
      <c r="S72" s="416" t="e">
        <f>IF(ISNUMBER(Regressions!S82),ROUND(Regressions!S82, 1), NA())</f>
        <v>#N/A</v>
      </c>
    </row>
    <row r="73" x14ac:dyDescent="0.2">
      <c r="A73" s="240" t="str">
        <f>IF(ISBLANK(Regressions!A83), " ", Regressions!A83)</f>
        <v>India</v>
      </c>
      <c r="B73" s="235">
        <f>IF(ISBLANK(Regressions!B83), " ", Regressions!B83)</f>
        <v>2001</v>
      </c>
      <c r="C73" s="238" t="str">
        <f>IF(ISBLANK(Regressions!C83), " ", Regressions!C83)</f>
        <v>Primary</v>
      </c>
      <c r="D73" s="242">
        <f>IF(ISBLANK(Regressions!D83), " ", Regressions!D83)</f>
        <v>120520080</v>
      </c>
      <c r="E73" s="413">
        <f>IF(ISNUMBER(Regressions!E83),ROUND(Regressions!E83, 1), NA())</f>
        <v>84.9</v>
      </c>
      <c r="F73" s="317">
        <f>IF(ISNUMBER(Regressions!F83),ROUND(Regressions!F83, 1), NA())</f>
        <v>78</v>
      </c>
      <c r="G73" s="414" t="e">
        <f>IF(ISNUMBER(Regressions!G83),ROUND(Regressions!G83, 1), NA())</f>
        <v>#N/A</v>
      </c>
      <c r="H73" s="415" t="e">
        <f>IF(ISNUMBER(Regressions!H83),ROUND(Regressions!H83, 1), NA())</f>
        <v>#N/A</v>
      </c>
      <c r="I73" s="416">
        <f>IF(ISNUMBER(Regressions!I83),ROUND(Regressions!I83, 1), NA())</f>
        <v>22</v>
      </c>
      <c r="J73" s="417">
        <f>IF(ISNUMBER(Regressions!J83),ROUND(Regressions!J83, 1), NA())</f>
        <v>32.4</v>
      </c>
      <c r="K73" s="317">
        <f>IF(ISNUMBER(Regressions!K83),ROUND(Regressions!K83, 1), NA())</f>
        <v>32.4</v>
      </c>
      <c r="L73" s="418" t="e">
        <f>IF(ISNUMBER(Regressions!L83),ROUND(Regressions!L83, 1), NA())</f>
        <v>#N/A</v>
      </c>
      <c r="M73" s="415" t="e">
        <f>IF(ISNUMBER(Regressions!M83),ROUND(Regressions!M83, 1), NA())</f>
        <v>#N/A</v>
      </c>
      <c r="N73" s="419">
        <f>IF(ISNUMBER(Regressions!N83),ROUND(Regressions!N83, 1), NA())</f>
        <v>67.599999999999994</v>
      </c>
      <c r="O73" s="413" t="e">
        <f>IF(ISNUMBER(Regressions!O83),ROUND(Regressions!O83, 1), NA())</f>
        <v>#N/A</v>
      </c>
      <c r="P73" s="317" t="e">
        <f>IF(ISNUMBER(Regressions!P83),ROUND(Regressions!P83, 1), NA())</f>
        <v>#N/A</v>
      </c>
      <c r="Q73" s="420" t="e">
        <f>IF(ISNUMBER(Regressions!Q83),ROUND(Regressions!Q83, 1), NA())</f>
        <v>#N/A</v>
      </c>
      <c r="R73" s="415" t="e">
        <f>IF(ISNUMBER(Regressions!R83),ROUND(Regressions!R83, 1), NA())</f>
        <v>#N/A</v>
      </c>
      <c r="S73" s="416" t="e">
        <f>IF(ISNUMBER(Regressions!S83),ROUND(Regressions!S83, 1), NA())</f>
        <v>#N/A</v>
      </c>
    </row>
    <row r="74" x14ac:dyDescent="0.2">
      <c r="A74" s="240" t="str">
        <f>IF(ISBLANK(Regressions!A84), " ", Regressions!A84)</f>
        <v>India</v>
      </c>
      <c r="B74" s="235">
        <f>IF(ISBLANK(Regressions!B84), " ", Regressions!B84)</f>
        <v>2002</v>
      </c>
      <c r="C74" s="238" t="str">
        <f>IF(ISBLANK(Regressions!C84), " ", Regressions!C84)</f>
        <v>Primary</v>
      </c>
      <c r="D74" s="242">
        <f>IF(ISBLANK(Regressions!D84), " ", Regressions!D84)</f>
        <v>121185296</v>
      </c>
      <c r="E74" s="413">
        <f>IF(ISNUMBER(Regressions!E84),ROUND(Regressions!E84, 1), NA())</f>
        <v>84.9</v>
      </c>
      <c r="F74" s="317">
        <f>IF(ISNUMBER(Regressions!F84),ROUND(Regressions!F84, 1), NA())</f>
        <v>78</v>
      </c>
      <c r="G74" s="414" t="e">
        <f>IF(ISNUMBER(Regressions!G84),ROUND(Regressions!G84, 1), NA())</f>
        <v>#N/A</v>
      </c>
      <c r="H74" s="415" t="e">
        <f>IF(ISNUMBER(Regressions!H84),ROUND(Regressions!H84, 1), NA())</f>
        <v>#N/A</v>
      </c>
      <c r="I74" s="416">
        <f>IF(ISNUMBER(Regressions!I84),ROUND(Regressions!I84, 1), NA())</f>
        <v>22</v>
      </c>
      <c r="J74" s="417">
        <f>IF(ISNUMBER(Regressions!J84),ROUND(Regressions!J84, 1), NA())</f>
        <v>37</v>
      </c>
      <c r="K74" s="317">
        <f>IF(ISNUMBER(Regressions!K84),ROUND(Regressions!K84, 1), NA())</f>
        <v>37</v>
      </c>
      <c r="L74" s="418" t="e">
        <f>IF(ISNUMBER(Regressions!L84),ROUND(Regressions!L84, 1), NA())</f>
        <v>#N/A</v>
      </c>
      <c r="M74" s="415" t="e">
        <f>IF(ISNUMBER(Regressions!M84),ROUND(Regressions!M84, 1), NA())</f>
        <v>#N/A</v>
      </c>
      <c r="N74" s="419">
        <f>IF(ISNUMBER(Regressions!N84),ROUND(Regressions!N84, 1), NA())</f>
        <v>63</v>
      </c>
      <c r="O74" s="413" t="e">
        <f>IF(ISNUMBER(Regressions!O84),ROUND(Regressions!O84, 1), NA())</f>
        <v>#N/A</v>
      </c>
      <c r="P74" s="317" t="e">
        <f>IF(ISNUMBER(Regressions!P84),ROUND(Regressions!P84, 1), NA())</f>
        <v>#N/A</v>
      </c>
      <c r="Q74" s="420" t="e">
        <f>IF(ISNUMBER(Regressions!Q84),ROUND(Regressions!Q84, 1), NA())</f>
        <v>#N/A</v>
      </c>
      <c r="R74" s="415" t="e">
        <f>IF(ISNUMBER(Regressions!R84),ROUND(Regressions!R84, 1), NA())</f>
        <v>#N/A</v>
      </c>
      <c r="S74" s="416" t="e">
        <f>IF(ISNUMBER(Regressions!S84),ROUND(Regressions!S84, 1), NA())</f>
        <v>#N/A</v>
      </c>
    </row>
    <row r="75" x14ac:dyDescent="0.2">
      <c r="A75" s="240" t="str">
        <f>IF(ISBLANK(Regressions!A85), " ", Regressions!A85)</f>
        <v>India</v>
      </c>
      <c r="B75" s="235">
        <f>IF(ISBLANK(Regressions!B85), " ", Regressions!B85)</f>
        <v>2003</v>
      </c>
      <c r="C75" s="238" t="str">
        <f>IF(ISBLANK(Regressions!C85), " ", Regressions!C85)</f>
        <v>Primary</v>
      </c>
      <c r="D75" s="242">
        <f>IF(ISBLANK(Regressions!D85), " ", Regressions!D85)</f>
        <v>121917480</v>
      </c>
      <c r="E75" s="413">
        <f>IF(ISNUMBER(Regressions!E85),ROUND(Regressions!E85, 1), NA())</f>
        <v>84.9</v>
      </c>
      <c r="F75" s="317">
        <f>IF(ISNUMBER(Regressions!F85),ROUND(Regressions!F85, 1), NA())</f>
        <v>78</v>
      </c>
      <c r="G75" s="414" t="e">
        <f>IF(ISNUMBER(Regressions!G85),ROUND(Regressions!G85, 1), NA())</f>
        <v>#N/A</v>
      </c>
      <c r="H75" s="415" t="e">
        <f>IF(ISNUMBER(Regressions!H85),ROUND(Regressions!H85, 1), NA())</f>
        <v>#N/A</v>
      </c>
      <c r="I75" s="416">
        <f>IF(ISNUMBER(Regressions!I85),ROUND(Regressions!I85, 1), NA())</f>
        <v>22</v>
      </c>
      <c r="J75" s="417">
        <f>IF(ISNUMBER(Regressions!J85),ROUND(Regressions!J85, 1), NA())</f>
        <v>41.6</v>
      </c>
      <c r="K75" s="317">
        <f>IF(ISNUMBER(Regressions!K85),ROUND(Regressions!K85, 1), NA())</f>
        <v>41.6</v>
      </c>
      <c r="L75" s="418" t="e">
        <f>IF(ISNUMBER(Regressions!L85),ROUND(Regressions!L85, 1), NA())</f>
        <v>#N/A</v>
      </c>
      <c r="M75" s="415" t="e">
        <f>IF(ISNUMBER(Regressions!M85),ROUND(Regressions!M85, 1), NA())</f>
        <v>#N/A</v>
      </c>
      <c r="N75" s="419">
        <f>IF(ISNUMBER(Regressions!N85),ROUND(Regressions!N85, 1), NA())</f>
        <v>58.4</v>
      </c>
      <c r="O75" s="413" t="e">
        <f>IF(ISNUMBER(Regressions!O85),ROUND(Regressions!O85, 1), NA())</f>
        <v>#N/A</v>
      </c>
      <c r="P75" s="317" t="e">
        <f>IF(ISNUMBER(Regressions!P85),ROUND(Regressions!P85, 1), NA())</f>
        <v>#N/A</v>
      </c>
      <c r="Q75" s="420" t="e">
        <f>IF(ISNUMBER(Regressions!Q85),ROUND(Regressions!Q85, 1), NA())</f>
        <v>#N/A</v>
      </c>
      <c r="R75" s="415" t="e">
        <f>IF(ISNUMBER(Regressions!R85),ROUND(Regressions!R85, 1), NA())</f>
        <v>#N/A</v>
      </c>
      <c r="S75" s="416" t="e">
        <f>IF(ISNUMBER(Regressions!S85),ROUND(Regressions!S85, 1), NA())</f>
        <v>#N/A</v>
      </c>
    </row>
    <row r="76" x14ac:dyDescent="0.2">
      <c r="A76" s="240" t="str">
        <f>IF(ISBLANK(Regressions!A86), " ", Regressions!A86)</f>
        <v>India</v>
      </c>
      <c r="B76" s="235">
        <f>IF(ISBLANK(Regressions!B86), " ", Regressions!B86)</f>
        <v>2004</v>
      </c>
      <c r="C76" s="238" t="str">
        <f>IF(ISBLANK(Regressions!C86), " ", Regressions!C86)</f>
        <v>Primary</v>
      </c>
      <c r="D76" s="242">
        <f>IF(ISBLANK(Regressions!D86), " ", Regressions!D86)</f>
        <v>122706976</v>
      </c>
      <c r="E76" s="413">
        <f>IF(ISNUMBER(Regressions!E86),ROUND(Regressions!E86, 1), NA())</f>
        <v>85.8</v>
      </c>
      <c r="F76" s="317">
        <f>IF(ISNUMBER(Regressions!F86),ROUND(Regressions!F86, 1), NA())</f>
        <v>78.900000000000006</v>
      </c>
      <c r="G76" s="414" t="e">
        <f>IF(ISNUMBER(Regressions!G86),ROUND(Regressions!G86, 1), NA())</f>
        <v>#N/A</v>
      </c>
      <c r="H76" s="415" t="e">
        <f>IF(ISNUMBER(Regressions!H86),ROUND(Regressions!H86, 1), NA())</f>
        <v>#N/A</v>
      </c>
      <c r="I76" s="416">
        <f>IF(ISNUMBER(Regressions!I86),ROUND(Regressions!I86, 1), NA())</f>
        <v>21.1</v>
      </c>
      <c r="J76" s="417">
        <f>IF(ISNUMBER(Regressions!J86),ROUND(Regressions!J86, 1), NA())</f>
        <v>46.2</v>
      </c>
      <c r="K76" s="317">
        <f>IF(ISNUMBER(Regressions!K86),ROUND(Regressions!K86, 1), NA())</f>
        <v>46.2</v>
      </c>
      <c r="L76" s="418" t="e">
        <f>IF(ISNUMBER(Regressions!L86),ROUND(Regressions!L86, 1), NA())</f>
        <v>#N/A</v>
      </c>
      <c r="M76" s="415" t="e">
        <f>IF(ISNUMBER(Regressions!M86),ROUND(Regressions!M86, 1), NA())</f>
        <v>#N/A</v>
      </c>
      <c r="N76" s="419">
        <f>IF(ISNUMBER(Regressions!N86),ROUND(Regressions!N86, 1), NA())</f>
        <v>53.8</v>
      </c>
      <c r="O76" s="413" t="e">
        <f>IF(ISNUMBER(Regressions!O86),ROUND(Regressions!O86, 1), NA())</f>
        <v>#N/A</v>
      </c>
      <c r="P76" s="317" t="e">
        <f>IF(ISNUMBER(Regressions!P86),ROUND(Regressions!P86, 1), NA())</f>
        <v>#N/A</v>
      </c>
      <c r="Q76" s="420" t="e">
        <f>IF(ISNUMBER(Regressions!Q86),ROUND(Regressions!Q86, 1), NA())</f>
        <v>#N/A</v>
      </c>
      <c r="R76" s="415" t="e">
        <f>IF(ISNUMBER(Regressions!R86),ROUND(Regressions!R86, 1), NA())</f>
        <v>#N/A</v>
      </c>
      <c r="S76" s="416" t="e">
        <f>IF(ISNUMBER(Regressions!S86),ROUND(Regressions!S86, 1), NA())</f>
        <v>#N/A</v>
      </c>
    </row>
    <row r="77" x14ac:dyDescent="0.2">
      <c r="A77" s="240" t="str">
        <f>IF(ISBLANK(Regressions!A87), " ", Regressions!A87)</f>
        <v>India</v>
      </c>
      <c r="B77" s="235">
        <f>IF(ISBLANK(Regressions!B87), " ", Regressions!B87)</f>
        <v>2005</v>
      </c>
      <c r="C77" s="238" t="str">
        <f>IF(ISBLANK(Regressions!C87), " ", Regressions!C87)</f>
        <v>Primary</v>
      </c>
      <c r="D77" s="242">
        <f>IF(ISBLANK(Regressions!D87), " ", Regressions!D87)</f>
        <v>123503840</v>
      </c>
      <c r="E77" s="413">
        <f>IF(ISNUMBER(Regressions!E87),ROUND(Regressions!E87, 1), NA())</f>
        <v>86.7</v>
      </c>
      <c r="F77" s="317">
        <f>IF(ISNUMBER(Regressions!F87),ROUND(Regressions!F87, 1), NA())</f>
        <v>79.8</v>
      </c>
      <c r="G77" s="414" t="e">
        <f>IF(ISNUMBER(Regressions!G87),ROUND(Regressions!G87, 1), NA())</f>
        <v>#N/A</v>
      </c>
      <c r="H77" s="415" t="e">
        <f>IF(ISNUMBER(Regressions!H87),ROUND(Regressions!H87, 1), NA())</f>
        <v>#N/A</v>
      </c>
      <c r="I77" s="416">
        <f>IF(ISNUMBER(Regressions!I87),ROUND(Regressions!I87, 1), NA())</f>
        <v>20.2</v>
      </c>
      <c r="J77" s="417">
        <f>IF(ISNUMBER(Regressions!J87),ROUND(Regressions!J87, 1), NA())</f>
        <v>50.7</v>
      </c>
      <c r="K77" s="317">
        <f>IF(ISNUMBER(Regressions!K87),ROUND(Regressions!K87, 1), NA())</f>
        <v>50.7</v>
      </c>
      <c r="L77" s="418" t="e">
        <f>IF(ISNUMBER(Regressions!L87),ROUND(Regressions!L87, 1), NA())</f>
        <v>#N/A</v>
      </c>
      <c r="M77" s="415" t="e">
        <f>IF(ISNUMBER(Regressions!M87),ROUND(Regressions!M87, 1), NA())</f>
        <v>#N/A</v>
      </c>
      <c r="N77" s="419">
        <f>IF(ISNUMBER(Regressions!N87),ROUND(Regressions!N87, 1), NA())</f>
        <v>49.3</v>
      </c>
      <c r="O77" s="413" t="e">
        <f>IF(ISNUMBER(Regressions!O87),ROUND(Regressions!O87, 1), NA())</f>
        <v>#N/A</v>
      </c>
      <c r="P77" s="317" t="e">
        <f>IF(ISNUMBER(Regressions!P87),ROUND(Regressions!P87, 1), NA())</f>
        <v>#N/A</v>
      </c>
      <c r="Q77" s="420" t="e">
        <f>IF(ISNUMBER(Regressions!Q87),ROUND(Regressions!Q87, 1), NA())</f>
        <v>#N/A</v>
      </c>
      <c r="R77" s="415" t="e">
        <f>IF(ISNUMBER(Regressions!R87),ROUND(Regressions!R87, 1), NA())</f>
        <v>#N/A</v>
      </c>
      <c r="S77" s="416" t="e">
        <f>IF(ISNUMBER(Regressions!S87),ROUND(Regressions!S87, 1), NA())</f>
        <v>#N/A</v>
      </c>
    </row>
    <row r="78" x14ac:dyDescent="0.2">
      <c r="A78" s="240" t="str">
        <f>IF(ISBLANK(Regressions!A88), " ", Regressions!A88)</f>
        <v>India</v>
      </c>
      <c r="B78" s="235">
        <f>IF(ISBLANK(Regressions!B88), " ", Regressions!B88)</f>
        <v>2006</v>
      </c>
      <c r="C78" s="238" t="str">
        <f>IF(ISBLANK(Regressions!C88), " ", Regressions!C88)</f>
        <v>Primary</v>
      </c>
      <c r="D78" s="242">
        <f>IF(ISBLANK(Regressions!D88), " ", Regressions!D88)</f>
        <v>124198712</v>
      </c>
      <c r="E78" s="413">
        <f>IF(ISNUMBER(Regressions!E88),ROUND(Regressions!E88, 1), NA())</f>
        <v>87.6</v>
      </c>
      <c r="F78" s="317">
        <f>IF(ISNUMBER(Regressions!F88),ROUND(Regressions!F88, 1), NA())</f>
        <v>80.7</v>
      </c>
      <c r="G78" s="414" t="e">
        <f>IF(ISNUMBER(Regressions!G88),ROUND(Regressions!G88, 1), NA())</f>
        <v>#N/A</v>
      </c>
      <c r="H78" s="415" t="e">
        <f>IF(ISNUMBER(Regressions!H88),ROUND(Regressions!H88, 1), NA())</f>
        <v>#N/A</v>
      </c>
      <c r="I78" s="416">
        <f>IF(ISNUMBER(Regressions!I88),ROUND(Regressions!I88, 1), NA())</f>
        <v>19.3</v>
      </c>
      <c r="J78" s="417">
        <f>IF(ISNUMBER(Regressions!J88),ROUND(Regressions!J88, 1), NA())</f>
        <v>55.3</v>
      </c>
      <c r="K78" s="317">
        <f>IF(ISNUMBER(Regressions!K88),ROUND(Regressions!K88, 1), NA())</f>
        <v>55.3</v>
      </c>
      <c r="L78" s="418">
        <f>IF(ISNUMBER(Regressions!L88),ROUND(Regressions!L88, 1), NA())</f>
        <v>38.1</v>
      </c>
      <c r="M78" s="415">
        <f>IF(ISNUMBER(Regressions!M88),ROUND(Regressions!M88, 1), NA())</f>
        <v>17.2</v>
      </c>
      <c r="N78" s="419">
        <f>IF(ISNUMBER(Regressions!N88),ROUND(Regressions!N88, 1), NA())</f>
        <v>44.7</v>
      </c>
      <c r="O78" s="413" t="e">
        <f>IF(ISNUMBER(Regressions!O88),ROUND(Regressions!O88, 1), NA())</f>
        <v>#N/A</v>
      </c>
      <c r="P78" s="317" t="e">
        <f>IF(ISNUMBER(Regressions!P88),ROUND(Regressions!P88, 1), NA())</f>
        <v>#N/A</v>
      </c>
      <c r="Q78" s="420" t="e">
        <f>IF(ISNUMBER(Regressions!Q88),ROUND(Regressions!Q88, 1), NA())</f>
        <v>#N/A</v>
      </c>
      <c r="R78" s="415" t="e">
        <f>IF(ISNUMBER(Regressions!R88),ROUND(Regressions!R88, 1), NA())</f>
        <v>#N/A</v>
      </c>
      <c r="S78" s="416" t="e">
        <f>IF(ISNUMBER(Regressions!S88),ROUND(Regressions!S88, 1), NA())</f>
        <v>#N/A</v>
      </c>
    </row>
    <row r="79" x14ac:dyDescent="0.2">
      <c r="A79" s="240" t="str">
        <f>IF(ISBLANK(Regressions!A89), " ", Regressions!A89)</f>
        <v>India</v>
      </c>
      <c r="B79" s="235">
        <f>IF(ISBLANK(Regressions!B89), " ", Regressions!B89)</f>
        <v>2007</v>
      </c>
      <c r="C79" s="238" t="str">
        <f>IF(ISBLANK(Regressions!C89), " ", Regressions!C89)</f>
        <v>Primary</v>
      </c>
      <c r="D79" s="242">
        <f>IF(ISBLANK(Regressions!D89), " ", Regressions!D89)</f>
        <v>124951136</v>
      </c>
      <c r="E79" s="413">
        <f>IF(ISNUMBER(Regressions!E89),ROUND(Regressions!E89, 1), NA())</f>
        <v>88.5</v>
      </c>
      <c r="F79" s="317">
        <f>IF(ISNUMBER(Regressions!F89),ROUND(Regressions!F89, 1), NA())</f>
        <v>81.7</v>
      </c>
      <c r="G79" s="414" t="e">
        <f>IF(ISNUMBER(Regressions!G89),ROUND(Regressions!G89, 1), NA())</f>
        <v>#N/A</v>
      </c>
      <c r="H79" s="415" t="e">
        <f>IF(ISNUMBER(Regressions!H89),ROUND(Regressions!H89, 1), NA())</f>
        <v>#N/A</v>
      </c>
      <c r="I79" s="416">
        <f>IF(ISNUMBER(Regressions!I89),ROUND(Regressions!I89, 1), NA())</f>
        <v>18.3</v>
      </c>
      <c r="J79" s="417">
        <f>IF(ISNUMBER(Regressions!J89),ROUND(Regressions!J89, 1), NA())</f>
        <v>59.9</v>
      </c>
      <c r="K79" s="317">
        <f>IF(ISNUMBER(Regressions!K89),ROUND(Regressions!K89, 1), NA())</f>
        <v>57.9</v>
      </c>
      <c r="L79" s="418">
        <f>IF(ISNUMBER(Regressions!L89),ROUND(Regressions!L89, 1), NA())</f>
        <v>38.1</v>
      </c>
      <c r="M79" s="415">
        <f>IF(ISNUMBER(Regressions!M89),ROUND(Regressions!M89, 1), NA())</f>
        <v>19.8</v>
      </c>
      <c r="N79" s="419">
        <f>IF(ISNUMBER(Regressions!N89),ROUND(Regressions!N89, 1), NA())</f>
        <v>42.1</v>
      </c>
      <c r="O79" s="413">
        <f>IF(ISNUMBER(Regressions!O89),ROUND(Regressions!O89, 1), NA())</f>
        <v>4.3</v>
      </c>
      <c r="P79" s="317" t="e">
        <f>IF(ISNUMBER(Regressions!P89),ROUND(Regressions!P89, 1), NA())</f>
        <v>#N/A</v>
      </c>
      <c r="Q79" s="420" t="e">
        <f>IF(ISNUMBER(Regressions!Q89),ROUND(Regressions!Q89, 1), NA())</f>
        <v>#N/A</v>
      </c>
      <c r="R79" s="415" t="e">
        <f>IF(ISNUMBER(Regressions!R89),ROUND(Regressions!R89, 1), NA())</f>
        <v>#N/A</v>
      </c>
      <c r="S79" s="416" t="e">
        <f>IF(ISNUMBER(Regressions!S89),ROUND(Regressions!S89, 1), NA())</f>
        <v>#N/A</v>
      </c>
    </row>
    <row r="80" x14ac:dyDescent="0.2">
      <c r="A80" s="240" t="str">
        <f>IF(ISBLANK(Regressions!A90), " ", Regressions!A90)</f>
        <v>India</v>
      </c>
      <c r="B80" s="235">
        <f>IF(ISBLANK(Regressions!B90), " ", Regressions!B90)</f>
        <v>2008</v>
      </c>
      <c r="C80" s="238" t="str">
        <f>IF(ISBLANK(Regressions!C90), " ", Regressions!C90)</f>
        <v>Primary</v>
      </c>
      <c r="D80" s="242">
        <f>IF(ISBLANK(Regressions!D90), " ", Regressions!D90)</f>
        <v>125647792</v>
      </c>
      <c r="E80" s="413">
        <f>IF(ISNUMBER(Regressions!E90),ROUND(Regressions!E90, 1), NA())</f>
        <v>89.4</v>
      </c>
      <c r="F80" s="317">
        <f>IF(ISNUMBER(Regressions!F90),ROUND(Regressions!F90, 1), NA())</f>
        <v>82.6</v>
      </c>
      <c r="G80" s="414" t="e">
        <f>IF(ISNUMBER(Regressions!G90),ROUND(Regressions!G90, 1), NA())</f>
        <v>#N/A</v>
      </c>
      <c r="H80" s="415" t="e">
        <f>IF(ISNUMBER(Regressions!H90),ROUND(Regressions!H90, 1), NA())</f>
        <v>#N/A</v>
      </c>
      <c r="I80" s="416">
        <f>IF(ISNUMBER(Regressions!I90),ROUND(Regressions!I90, 1), NA())</f>
        <v>17.399999999999999</v>
      </c>
      <c r="J80" s="417">
        <f>IF(ISNUMBER(Regressions!J90),ROUND(Regressions!J90, 1), NA())</f>
        <v>64.5</v>
      </c>
      <c r="K80" s="317">
        <f>IF(ISNUMBER(Regressions!K90),ROUND(Regressions!K90, 1), NA())</f>
        <v>60.5</v>
      </c>
      <c r="L80" s="418">
        <f>IF(ISNUMBER(Regressions!L90),ROUND(Regressions!L90, 1), NA())</f>
        <v>38.1</v>
      </c>
      <c r="M80" s="415">
        <f>IF(ISNUMBER(Regressions!M90),ROUND(Regressions!M90, 1), NA())</f>
        <v>22.4</v>
      </c>
      <c r="N80" s="419">
        <f>IF(ISNUMBER(Regressions!N90),ROUND(Regressions!N90, 1), NA())</f>
        <v>39.5</v>
      </c>
      <c r="O80" s="413">
        <f>IF(ISNUMBER(Regressions!O90),ROUND(Regressions!O90, 1), NA())</f>
        <v>4.3</v>
      </c>
      <c r="P80" s="317" t="e">
        <f>IF(ISNUMBER(Regressions!P90),ROUND(Regressions!P90, 1), NA())</f>
        <v>#N/A</v>
      </c>
      <c r="Q80" s="420" t="e">
        <f>IF(ISNUMBER(Regressions!Q90),ROUND(Regressions!Q90, 1), NA())</f>
        <v>#N/A</v>
      </c>
      <c r="R80" s="415" t="e">
        <f>IF(ISNUMBER(Regressions!R90),ROUND(Regressions!R90, 1), NA())</f>
        <v>#N/A</v>
      </c>
      <c r="S80" s="416" t="e">
        <f>IF(ISNUMBER(Regressions!S90),ROUND(Regressions!S90, 1), NA())</f>
        <v>#N/A</v>
      </c>
    </row>
    <row r="81" x14ac:dyDescent="0.2">
      <c r="A81" s="240" t="str">
        <f>IF(ISBLANK(Regressions!A91), " ", Regressions!A91)</f>
        <v>India</v>
      </c>
      <c r="B81" s="235">
        <f>IF(ISBLANK(Regressions!B91), " ", Regressions!B91)</f>
        <v>2009</v>
      </c>
      <c r="C81" s="238" t="str">
        <f>IF(ISBLANK(Regressions!C91), " ", Regressions!C91)</f>
        <v>Primary</v>
      </c>
      <c r="D81" s="242">
        <f>IF(ISBLANK(Regressions!D91), " ", Regressions!D91)</f>
        <v>126258992</v>
      </c>
      <c r="E81" s="413">
        <f>IF(ISNUMBER(Regressions!E91),ROUND(Regressions!E91, 1), NA())</f>
        <v>90.3</v>
      </c>
      <c r="F81" s="317">
        <f>IF(ISNUMBER(Regressions!F91),ROUND(Regressions!F91, 1), NA())</f>
        <v>83.5</v>
      </c>
      <c r="G81" s="414" t="e">
        <f>IF(ISNUMBER(Regressions!G91),ROUND(Regressions!G91, 1), NA())</f>
        <v>#N/A</v>
      </c>
      <c r="H81" s="415" t="e">
        <f>IF(ISNUMBER(Regressions!H91),ROUND(Regressions!H91, 1), NA())</f>
        <v>#N/A</v>
      </c>
      <c r="I81" s="416">
        <f>IF(ISNUMBER(Regressions!I91),ROUND(Regressions!I91, 1), NA())</f>
        <v>16.5</v>
      </c>
      <c r="J81" s="417">
        <f>IF(ISNUMBER(Regressions!J91),ROUND(Regressions!J91, 1), NA())</f>
        <v>69.099999999999994</v>
      </c>
      <c r="K81" s="317">
        <f>IF(ISNUMBER(Regressions!K91),ROUND(Regressions!K91, 1), NA())</f>
        <v>63.1</v>
      </c>
      <c r="L81" s="418">
        <f>IF(ISNUMBER(Regressions!L91),ROUND(Regressions!L91, 1), NA())</f>
        <v>38.1</v>
      </c>
      <c r="M81" s="415">
        <f>IF(ISNUMBER(Regressions!M91),ROUND(Regressions!M91, 1), NA())</f>
        <v>25</v>
      </c>
      <c r="N81" s="419">
        <f>IF(ISNUMBER(Regressions!N91),ROUND(Regressions!N91, 1), NA())</f>
        <v>36.9</v>
      </c>
      <c r="O81" s="413">
        <f>IF(ISNUMBER(Regressions!O91),ROUND(Regressions!O91, 1), NA())</f>
        <v>4.3</v>
      </c>
      <c r="P81" s="317" t="e">
        <f>IF(ISNUMBER(Regressions!P91),ROUND(Regressions!P91, 1), NA())</f>
        <v>#N/A</v>
      </c>
      <c r="Q81" s="420" t="e">
        <f>IF(ISNUMBER(Regressions!Q91),ROUND(Regressions!Q91, 1), NA())</f>
        <v>#N/A</v>
      </c>
      <c r="R81" s="415" t="e">
        <f>IF(ISNUMBER(Regressions!R91),ROUND(Regressions!R91, 1), NA())</f>
        <v>#N/A</v>
      </c>
      <c r="S81" s="416" t="e">
        <f>IF(ISNUMBER(Regressions!S91),ROUND(Regressions!S91, 1), NA())</f>
        <v>#N/A</v>
      </c>
    </row>
    <row r="82" x14ac:dyDescent="0.2">
      <c r="A82" s="240" t="str">
        <f>IF(ISBLANK(Regressions!A92), " ", Regressions!A92)</f>
        <v>India</v>
      </c>
      <c r="B82" s="235">
        <f>IF(ISBLANK(Regressions!B92), " ", Regressions!B92)</f>
        <v>2010</v>
      </c>
      <c r="C82" s="238" t="str">
        <f>IF(ISBLANK(Regressions!C92), " ", Regressions!C92)</f>
        <v>Primary</v>
      </c>
      <c r="D82" s="242">
        <f>IF(ISBLANK(Regressions!D92), " ", Regressions!D92)</f>
        <v>126753408</v>
      </c>
      <c r="E82" s="413">
        <f>IF(ISNUMBER(Regressions!E92),ROUND(Regressions!E92, 1), NA())</f>
        <v>91.2</v>
      </c>
      <c r="F82" s="317">
        <f>IF(ISNUMBER(Regressions!F92),ROUND(Regressions!F92, 1), NA())</f>
        <v>84.4</v>
      </c>
      <c r="G82" s="414" t="e">
        <f>IF(ISNUMBER(Regressions!G92),ROUND(Regressions!G92, 1), NA())</f>
        <v>#N/A</v>
      </c>
      <c r="H82" s="415" t="e">
        <f>IF(ISNUMBER(Regressions!H92),ROUND(Regressions!H92, 1), NA())</f>
        <v>#N/A</v>
      </c>
      <c r="I82" s="416">
        <f>IF(ISNUMBER(Regressions!I92),ROUND(Regressions!I92, 1), NA())</f>
        <v>15.6</v>
      </c>
      <c r="J82" s="417">
        <f>IF(ISNUMBER(Regressions!J92),ROUND(Regressions!J92, 1), NA())</f>
        <v>73.7</v>
      </c>
      <c r="K82" s="317">
        <f>IF(ISNUMBER(Regressions!K92),ROUND(Regressions!K92, 1), NA())</f>
        <v>65.7</v>
      </c>
      <c r="L82" s="418">
        <f>IF(ISNUMBER(Regressions!L92),ROUND(Regressions!L92, 1), NA())</f>
        <v>38.1</v>
      </c>
      <c r="M82" s="415">
        <f>IF(ISNUMBER(Regressions!M92),ROUND(Regressions!M92, 1), NA())</f>
        <v>27.6</v>
      </c>
      <c r="N82" s="419">
        <f>IF(ISNUMBER(Regressions!N92),ROUND(Regressions!N92, 1), NA())</f>
        <v>34.299999999999997</v>
      </c>
      <c r="O82" s="413">
        <f>IF(ISNUMBER(Regressions!O92),ROUND(Regressions!O92, 1), NA())</f>
        <v>4.3</v>
      </c>
      <c r="P82" s="317" t="e">
        <f>IF(ISNUMBER(Regressions!P92),ROUND(Regressions!P92, 1), NA())</f>
        <v>#N/A</v>
      </c>
      <c r="Q82" s="420" t="e">
        <f>IF(ISNUMBER(Regressions!Q92),ROUND(Regressions!Q92, 1), NA())</f>
        <v>#N/A</v>
      </c>
      <c r="R82" s="415" t="e">
        <f>IF(ISNUMBER(Regressions!R92),ROUND(Regressions!R92, 1), NA())</f>
        <v>#N/A</v>
      </c>
      <c r="S82" s="416" t="e">
        <f>IF(ISNUMBER(Regressions!S92),ROUND(Regressions!S92, 1), NA())</f>
        <v>#N/A</v>
      </c>
    </row>
    <row r="83" x14ac:dyDescent="0.2">
      <c r="A83" s="240" t="str">
        <f>IF(ISBLANK(Regressions!A93), " ", Regressions!A93)</f>
        <v>India</v>
      </c>
      <c r="B83" s="235">
        <f>IF(ISBLANK(Regressions!B93), " ", Regressions!B93)</f>
        <v>2011</v>
      </c>
      <c r="C83" s="238" t="str">
        <f>IF(ISBLANK(Regressions!C93), " ", Regressions!C93)</f>
        <v>Primary</v>
      </c>
      <c r="D83" s="242">
        <f>IF(ISBLANK(Regressions!D93), " ", Regressions!D93)</f>
        <v>127093064</v>
      </c>
      <c r="E83" s="413">
        <f>IF(ISNUMBER(Regressions!E93),ROUND(Regressions!E93, 1), NA())</f>
        <v>92.1</v>
      </c>
      <c r="F83" s="317">
        <f>IF(ISNUMBER(Regressions!F93),ROUND(Regressions!F93, 1), NA())</f>
        <v>85.4</v>
      </c>
      <c r="G83" s="414" t="e">
        <f>IF(ISNUMBER(Regressions!G93),ROUND(Regressions!G93, 1), NA())</f>
        <v>#N/A</v>
      </c>
      <c r="H83" s="415" t="e">
        <f>IF(ISNUMBER(Regressions!H93),ROUND(Regressions!H93, 1), NA())</f>
        <v>#N/A</v>
      </c>
      <c r="I83" s="416">
        <f>IF(ISNUMBER(Regressions!I93),ROUND(Regressions!I93, 1), NA())</f>
        <v>14.6</v>
      </c>
      <c r="J83" s="417">
        <f>IF(ISNUMBER(Regressions!J93),ROUND(Regressions!J93, 1), NA())</f>
        <v>78.3</v>
      </c>
      <c r="K83" s="317">
        <f>IF(ISNUMBER(Regressions!K93),ROUND(Regressions!K93, 1), NA())</f>
        <v>68.3</v>
      </c>
      <c r="L83" s="418">
        <f>IF(ISNUMBER(Regressions!L93),ROUND(Regressions!L93, 1), NA())</f>
        <v>43.7</v>
      </c>
      <c r="M83" s="415">
        <f>IF(ISNUMBER(Regressions!M93),ROUND(Regressions!M93, 1), NA())</f>
        <v>24.6</v>
      </c>
      <c r="N83" s="419">
        <f>IF(ISNUMBER(Regressions!N93),ROUND(Regressions!N93, 1), NA())</f>
        <v>31.7</v>
      </c>
      <c r="O83" s="413">
        <f>IF(ISNUMBER(Regressions!O93),ROUND(Regressions!O93, 1), NA())</f>
        <v>4.3</v>
      </c>
      <c r="P83" s="317" t="e">
        <f>IF(ISNUMBER(Regressions!P93),ROUND(Regressions!P93, 1), NA())</f>
        <v>#N/A</v>
      </c>
      <c r="Q83" s="420" t="e">
        <f>IF(ISNUMBER(Regressions!Q93),ROUND(Regressions!Q93, 1), NA())</f>
        <v>#N/A</v>
      </c>
      <c r="R83" s="415" t="e">
        <f>IF(ISNUMBER(Regressions!R93),ROUND(Regressions!R93, 1), NA())</f>
        <v>#N/A</v>
      </c>
      <c r="S83" s="416" t="e">
        <f>IF(ISNUMBER(Regressions!S93),ROUND(Regressions!S93, 1), NA())</f>
        <v>#N/A</v>
      </c>
    </row>
    <row r="84" x14ac:dyDescent="0.2">
      <c r="A84" s="240" t="str">
        <f>IF(ISBLANK(Regressions!A94), " ", Regressions!A94)</f>
        <v>India</v>
      </c>
      <c r="B84" s="235">
        <f>IF(ISBLANK(Regressions!B94), " ", Regressions!B94)</f>
        <v>2012</v>
      </c>
      <c r="C84" s="238" t="str">
        <f>IF(ISBLANK(Regressions!C94), " ", Regressions!C94)</f>
        <v>Primary</v>
      </c>
      <c r="D84" s="242">
        <f>IF(ISBLANK(Regressions!D94), " ", Regressions!D94)</f>
        <v>127417752</v>
      </c>
      <c r="E84" s="413">
        <f>IF(ISNUMBER(Regressions!E94),ROUND(Regressions!E94, 1), NA())</f>
        <v>93</v>
      </c>
      <c r="F84" s="317">
        <f>IF(ISNUMBER(Regressions!F94),ROUND(Regressions!F94, 1), NA())</f>
        <v>86.3</v>
      </c>
      <c r="G84" s="414" t="e">
        <f>IF(ISNUMBER(Regressions!G94),ROUND(Regressions!G94, 1), NA())</f>
        <v>#N/A</v>
      </c>
      <c r="H84" s="415" t="e">
        <f>IF(ISNUMBER(Regressions!H94),ROUND(Regressions!H94, 1), NA())</f>
        <v>#N/A</v>
      </c>
      <c r="I84" s="416">
        <f>IF(ISNUMBER(Regressions!I94),ROUND(Regressions!I94, 1), NA())</f>
        <v>13.7</v>
      </c>
      <c r="J84" s="417">
        <f>IF(ISNUMBER(Regressions!J94),ROUND(Regressions!J94, 1), NA())</f>
        <v>82.9</v>
      </c>
      <c r="K84" s="317">
        <f>IF(ISNUMBER(Regressions!K94),ROUND(Regressions!K94, 1), NA())</f>
        <v>70.900000000000006</v>
      </c>
      <c r="L84" s="418">
        <f>IF(ISNUMBER(Regressions!L94),ROUND(Regressions!L94, 1), NA())</f>
        <v>49.3</v>
      </c>
      <c r="M84" s="415">
        <f>IF(ISNUMBER(Regressions!M94),ROUND(Regressions!M94, 1), NA())</f>
        <v>21.5</v>
      </c>
      <c r="N84" s="419">
        <f>IF(ISNUMBER(Regressions!N94),ROUND(Regressions!N94, 1), NA())</f>
        <v>29.1</v>
      </c>
      <c r="O84" s="413">
        <f>IF(ISNUMBER(Regressions!O94),ROUND(Regressions!O94, 1), NA())</f>
        <v>15</v>
      </c>
      <c r="P84" s="317" t="e">
        <f>IF(ISNUMBER(Regressions!P94),ROUND(Regressions!P94, 1), NA())</f>
        <v>#N/A</v>
      </c>
      <c r="Q84" s="420" t="e">
        <f>IF(ISNUMBER(Regressions!Q94),ROUND(Regressions!Q94, 1), NA())</f>
        <v>#N/A</v>
      </c>
      <c r="R84" s="415" t="e">
        <f>IF(ISNUMBER(Regressions!R94),ROUND(Regressions!R94, 1), NA())</f>
        <v>#N/A</v>
      </c>
      <c r="S84" s="416" t="e">
        <f>IF(ISNUMBER(Regressions!S94),ROUND(Regressions!S94, 1), NA())</f>
        <v>#N/A</v>
      </c>
    </row>
    <row r="85" x14ac:dyDescent="0.2">
      <c r="A85" s="240" t="str">
        <f>IF(ISBLANK(Regressions!A95), " ", Regressions!A95)</f>
        <v>India</v>
      </c>
      <c r="B85" s="235">
        <f>IF(ISBLANK(Regressions!B95), " ", Regressions!B95)</f>
        <v>2013</v>
      </c>
      <c r="C85" s="238" t="str">
        <f>IF(ISBLANK(Regressions!C95), " ", Regressions!C95)</f>
        <v>Primary</v>
      </c>
      <c r="D85" s="242">
        <f>IF(ISBLANK(Regressions!D95), " ", Regressions!D95)</f>
        <v>127655616</v>
      </c>
      <c r="E85" s="413">
        <f>IF(ISNUMBER(Regressions!E95),ROUND(Regressions!E95, 1), NA())</f>
        <v>93.9</v>
      </c>
      <c r="F85" s="317">
        <f>IF(ISNUMBER(Regressions!F95),ROUND(Regressions!F95, 1), NA())</f>
        <v>87.2</v>
      </c>
      <c r="G85" s="414">
        <f>IF(ISNUMBER(Regressions!G95),ROUND(Regressions!G95, 1), NA())</f>
        <v>68.099999999999994</v>
      </c>
      <c r="H85" s="415">
        <f>IF(ISNUMBER(Regressions!H95),ROUND(Regressions!H95, 1), NA())</f>
        <v>19.100000000000001</v>
      </c>
      <c r="I85" s="416">
        <f>IF(ISNUMBER(Regressions!I95),ROUND(Regressions!I95, 1), NA())</f>
        <v>12.8</v>
      </c>
      <c r="J85" s="417">
        <f>IF(ISNUMBER(Regressions!J95),ROUND(Regressions!J95, 1), NA())</f>
        <v>87.5</v>
      </c>
      <c r="K85" s="317">
        <f>IF(ISNUMBER(Regressions!K95),ROUND(Regressions!K95, 1), NA())</f>
        <v>73.5</v>
      </c>
      <c r="L85" s="418">
        <f>IF(ISNUMBER(Regressions!L95),ROUND(Regressions!L95, 1), NA())</f>
        <v>55</v>
      </c>
      <c r="M85" s="415">
        <f>IF(ISNUMBER(Regressions!M95),ROUND(Regressions!M95, 1), NA())</f>
        <v>18.5</v>
      </c>
      <c r="N85" s="419">
        <f>IF(ISNUMBER(Regressions!N95),ROUND(Regressions!N95, 1), NA())</f>
        <v>26.5</v>
      </c>
      <c r="O85" s="413">
        <f>IF(ISNUMBER(Regressions!O95),ROUND(Regressions!O95, 1), NA())</f>
        <v>25.8</v>
      </c>
      <c r="P85" s="317">
        <f>IF(ISNUMBER(Regressions!P95),ROUND(Regressions!P95, 1), NA())</f>
        <v>25.8</v>
      </c>
      <c r="Q85" s="420">
        <f>IF(ISNUMBER(Regressions!Q95),ROUND(Regressions!Q95, 1), NA())</f>
        <v>25.8</v>
      </c>
      <c r="R85" s="415">
        <f>IF(ISNUMBER(Regressions!R95),ROUND(Regressions!R95, 1), NA())</f>
        <v>0</v>
      </c>
      <c r="S85" s="416">
        <f>IF(ISNUMBER(Regressions!S95),ROUND(Regressions!S95, 1), NA())</f>
        <v>74.2</v>
      </c>
    </row>
    <row r="86" x14ac:dyDescent="0.2">
      <c r="A86" s="240" t="str">
        <f>IF(ISBLANK(Regressions!A96), " ", Regressions!A96)</f>
        <v>India</v>
      </c>
      <c r="B86" s="235">
        <f>IF(ISBLANK(Regressions!B96), " ", Regressions!B96)</f>
        <v>2014</v>
      </c>
      <c r="C86" s="238" t="str">
        <f>IF(ISBLANK(Regressions!C96), " ", Regressions!C96)</f>
        <v>Primary</v>
      </c>
      <c r="D86" s="242">
        <f>IF(ISBLANK(Regressions!D96), " ", Regressions!D96)</f>
        <v>127763664</v>
      </c>
      <c r="E86" s="413">
        <f>IF(ISNUMBER(Regressions!E96),ROUND(Regressions!E96, 1), NA())</f>
        <v>94.8</v>
      </c>
      <c r="F86" s="317">
        <f>IF(ISNUMBER(Regressions!F96),ROUND(Regressions!F96, 1), NA())</f>
        <v>88.1</v>
      </c>
      <c r="G86" s="414">
        <f>IF(ISNUMBER(Regressions!G96),ROUND(Regressions!G96, 1), NA())</f>
        <v>68.099999999999994</v>
      </c>
      <c r="H86" s="415">
        <f>IF(ISNUMBER(Regressions!H96),ROUND(Regressions!H96, 1), NA())</f>
        <v>20</v>
      </c>
      <c r="I86" s="416">
        <f>IF(ISNUMBER(Regressions!I96),ROUND(Regressions!I96, 1), NA())</f>
        <v>11.9</v>
      </c>
      <c r="J86" s="417">
        <f>IF(ISNUMBER(Regressions!J96),ROUND(Regressions!J96, 1), NA())</f>
        <v>92</v>
      </c>
      <c r="K86" s="317">
        <f>IF(ISNUMBER(Regressions!K96),ROUND(Regressions!K96, 1), NA())</f>
        <v>76.099999999999994</v>
      </c>
      <c r="L86" s="418">
        <f>IF(ISNUMBER(Regressions!L96),ROUND(Regressions!L96, 1), NA())</f>
        <v>60.6</v>
      </c>
      <c r="M86" s="415">
        <f>IF(ISNUMBER(Regressions!M96),ROUND(Regressions!M96, 1), NA())</f>
        <v>15.5</v>
      </c>
      <c r="N86" s="419">
        <f>IF(ISNUMBER(Regressions!N96),ROUND(Regressions!N96, 1), NA())</f>
        <v>23.9</v>
      </c>
      <c r="O86" s="413">
        <f>IF(ISNUMBER(Regressions!O96),ROUND(Regressions!O96, 1), NA())</f>
        <v>36.5</v>
      </c>
      <c r="P86" s="317">
        <f>IF(ISNUMBER(Regressions!P96),ROUND(Regressions!P96, 1), NA())</f>
        <v>36.5</v>
      </c>
      <c r="Q86" s="420">
        <f>IF(ISNUMBER(Regressions!Q96),ROUND(Regressions!Q96, 1), NA())</f>
        <v>36.5</v>
      </c>
      <c r="R86" s="415">
        <f>IF(ISNUMBER(Regressions!R96),ROUND(Regressions!R96, 1), NA())</f>
        <v>0</v>
      </c>
      <c r="S86" s="416">
        <f>IF(ISNUMBER(Regressions!S96),ROUND(Regressions!S96, 1), NA())</f>
        <v>63.5</v>
      </c>
    </row>
    <row r="87" x14ac:dyDescent="0.2">
      <c r="A87" s="240" t="str">
        <f>IF(ISBLANK(Regressions!A97), " ", Regressions!A97)</f>
        <v>India</v>
      </c>
      <c r="B87" s="235">
        <f>IF(ISBLANK(Regressions!B97), " ", Regressions!B97)</f>
        <v>2015</v>
      </c>
      <c r="C87" s="238" t="str">
        <f>IF(ISBLANK(Regressions!C97), " ", Regressions!C97)</f>
        <v>Primary</v>
      </c>
      <c r="D87" s="242">
        <f>IF(ISBLANK(Regressions!D97), " ", Regressions!D97)</f>
        <v>127672000</v>
      </c>
      <c r="E87" s="413">
        <f>IF(ISNUMBER(Regressions!E97),ROUND(Regressions!E97, 1), NA())</f>
        <v>95.7</v>
      </c>
      <c r="F87" s="317">
        <f>IF(ISNUMBER(Regressions!F97),ROUND(Regressions!F97, 1), NA())</f>
        <v>89.1</v>
      </c>
      <c r="G87" s="414">
        <f>IF(ISNUMBER(Regressions!G97),ROUND(Regressions!G97, 1), NA())</f>
        <v>68.099999999999994</v>
      </c>
      <c r="H87" s="415">
        <f>IF(ISNUMBER(Regressions!H97),ROUND(Regressions!H97, 1), NA())</f>
        <v>20.9</v>
      </c>
      <c r="I87" s="416">
        <f>IF(ISNUMBER(Regressions!I97),ROUND(Regressions!I97, 1), NA())</f>
        <v>10.9</v>
      </c>
      <c r="J87" s="417">
        <f>IF(ISNUMBER(Regressions!J97),ROUND(Regressions!J97, 1), NA())</f>
        <v>96.6</v>
      </c>
      <c r="K87" s="317">
        <f>IF(ISNUMBER(Regressions!K97),ROUND(Regressions!K97, 1), NA())</f>
        <v>76.099999999999994</v>
      </c>
      <c r="L87" s="418">
        <f>IF(ISNUMBER(Regressions!L97),ROUND(Regressions!L97, 1), NA())</f>
        <v>66.2</v>
      </c>
      <c r="M87" s="415">
        <f>IF(ISNUMBER(Regressions!M97),ROUND(Regressions!M97, 1), NA())</f>
        <v>9.8000000000000007</v>
      </c>
      <c r="N87" s="419">
        <f>IF(ISNUMBER(Regressions!N97),ROUND(Regressions!N97, 1), NA())</f>
        <v>23.9</v>
      </c>
      <c r="O87" s="413">
        <f>IF(ISNUMBER(Regressions!O97),ROUND(Regressions!O97, 1), NA())</f>
        <v>47.3</v>
      </c>
      <c r="P87" s="317">
        <f>IF(ISNUMBER(Regressions!P97),ROUND(Regressions!P97, 1), NA())</f>
        <v>47.3</v>
      </c>
      <c r="Q87" s="420">
        <f>IF(ISNUMBER(Regressions!Q97),ROUND(Regressions!Q97, 1), NA())</f>
        <v>47.3</v>
      </c>
      <c r="R87" s="415">
        <f>IF(ISNUMBER(Regressions!R97),ROUND(Regressions!R97, 1), NA())</f>
        <v>0</v>
      </c>
      <c r="S87" s="416">
        <f>IF(ISNUMBER(Regressions!S97),ROUND(Regressions!S97, 1), NA())</f>
        <v>52.7</v>
      </c>
    </row>
    <row r="88" x14ac:dyDescent="0.2">
      <c r="A88" s="390" t="str">
        <f>IF(ISBLANK(Regressions!A98), " ", Regressions!A98)</f>
        <v>India</v>
      </c>
      <c r="B88" s="391">
        <f>IF(ISBLANK(Regressions!B98), " ", Regressions!B98)</f>
        <v>2016</v>
      </c>
      <c r="C88" s="392" t="str">
        <f>IF(ISBLANK(Regressions!C98), " ", Regressions!C98)</f>
        <v>Primary</v>
      </c>
      <c r="D88" s="393">
        <f>IF(ISBLANK(Regressions!D98), " ", Regressions!D98)</f>
        <v>127310352</v>
      </c>
      <c r="E88" s="421">
        <f>IF(ISNUMBER(Regressions!E98),ROUND(Regressions!E98, 1), NA())</f>
        <v>96.6</v>
      </c>
      <c r="F88" s="318">
        <f>IF(ISNUMBER(Regressions!F98),ROUND(Regressions!F98, 1), NA())</f>
        <v>90</v>
      </c>
      <c r="G88" s="422">
        <f>IF(ISNUMBER(Regressions!G98),ROUND(Regressions!G98, 1), NA())</f>
        <v>68.099999999999994</v>
      </c>
      <c r="H88" s="423">
        <f>IF(ISNUMBER(Regressions!H98),ROUND(Regressions!H98, 1), NA())</f>
        <v>21.8</v>
      </c>
      <c r="I88" s="424">
        <f>IF(ISNUMBER(Regressions!I98),ROUND(Regressions!I98, 1), NA())</f>
        <v>10</v>
      </c>
      <c r="J88" s="425">
        <f>IF(ISNUMBER(Regressions!J98),ROUND(Regressions!J98, 1), NA())</f>
        <v>100</v>
      </c>
      <c r="K88" s="318">
        <f>IF(ISNUMBER(Regressions!K98),ROUND(Regressions!K98, 1), NA())</f>
        <v>76.099999999999994</v>
      </c>
      <c r="L88" s="426">
        <f>IF(ISNUMBER(Regressions!L98),ROUND(Regressions!L98, 1), NA())</f>
        <v>71.8</v>
      </c>
      <c r="M88" s="423">
        <f>IF(ISNUMBER(Regressions!M98),ROUND(Regressions!M98, 1), NA())</f>
        <v>4.2</v>
      </c>
      <c r="N88" s="427">
        <f>IF(ISNUMBER(Regressions!N98),ROUND(Regressions!N98, 1), NA())</f>
        <v>23.9</v>
      </c>
      <c r="O88" s="421">
        <f>IF(ISNUMBER(Regressions!O98),ROUND(Regressions!O98, 1), NA())</f>
        <v>58</v>
      </c>
      <c r="P88" s="318">
        <f>IF(ISNUMBER(Regressions!P98),ROUND(Regressions!P98, 1), NA())</f>
        <v>58</v>
      </c>
      <c r="Q88" s="428">
        <f>IF(ISNUMBER(Regressions!Q98),ROUND(Regressions!Q98, 1), NA())</f>
        <v>54.6</v>
      </c>
      <c r="R88" s="423">
        <f>IF(ISNUMBER(Regressions!R98),ROUND(Regressions!R98, 1), NA())</f>
        <v>3.4</v>
      </c>
      <c r="S88" s="424">
        <f>IF(ISNUMBER(Regressions!S98),ROUND(Regressions!S98, 1), NA())</f>
        <v>42</v>
      </c>
    </row>
    <row r="89" x14ac:dyDescent="0.2">
      <c r="A89" s="240" t="str">
        <f>IF(ISBLANK(Regressions!A99), " ", Regressions!A99)</f>
        <v>India</v>
      </c>
      <c r="B89" s="235">
        <f>IF(ISBLANK(Regressions!B99), " ", Regressions!B99)</f>
        <v>2000</v>
      </c>
      <c r="C89" s="238" t="str">
        <f>IF(ISBLANK(Regressions!C99), " ", Regressions!C99)</f>
        <v>Secondary</v>
      </c>
      <c r="D89" s="242">
        <f>IF(ISBLANK(Regressions!D99), " ", Regressions!D99)</f>
        <v>157550288</v>
      </c>
      <c r="E89" s="413">
        <f>IF(ISNUMBER(Regressions!E99),ROUND(Regressions!E99, 1), NA())</f>
        <v>93</v>
      </c>
      <c r="F89" s="317">
        <f>IF(ISNUMBER(Regressions!F99),ROUND(Regressions!F99, 1), NA())</f>
        <v>87.4</v>
      </c>
      <c r="G89" s="414" t="e">
        <f>IF(ISNUMBER(Regressions!G99),ROUND(Regressions!G99, 1), NA())</f>
        <v>#N/A</v>
      </c>
      <c r="H89" s="415" t="e">
        <f>IF(ISNUMBER(Regressions!H99),ROUND(Regressions!H99, 1), NA())</f>
        <v>#N/A</v>
      </c>
      <c r="I89" s="416">
        <f>IF(ISNUMBER(Regressions!I99),ROUND(Regressions!I99, 1), NA())</f>
        <v>12.6</v>
      </c>
      <c r="J89" s="417">
        <f>IF(ISNUMBER(Regressions!J99),ROUND(Regressions!J99, 1), NA())</f>
        <v>66.599999999999994</v>
      </c>
      <c r="K89" s="317">
        <f>IF(ISNUMBER(Regressions!K99),ROUND(Regressions!K99, 1), NA())</f>
        <v>53</v>
      </c>
      <c r="L89" s="418" t="e">
        <f>IF(ISNUMBER(Regressions!L99),ROUND(Regressions!L99, 1), NA())</f>
        <v>#N/A</v>
      </c>
      <c r="M89" s="415" t="e">
        <f>IF(ISNUMBER(Regressions!M99),ROUND(Regressions!M99, 1), NA())</f>
        <v>#N/A</v>
      </c>
      <c r="N89" s="419">
        <f>IF(ISNUMBER(Regressions!N99),ROUND(Regressions!N99, 1), NA())</f>
        <v>47</v>
      </c>
      <c r="O89" s="413" t="e">
        <f>IF(ISNUMBER(Regressions!O99),ROUND(Regressions!O99, 1), NA())</f>
        <v>#N/A</v>
      </c>
      <c r="P89" s="317" t="e">
        <f>IF(ISNUMBER(Regressions!P99),ROUND(Regressions!P99, 1), NA())</f>
        <v>#N/A</v>
      </c>
      <c r="Q89" s="420" t="e">
        <f>IF(ISNUMBER(Regressions!Q99),ROUND(Regressions!Q99, 1), NA())</f>
        <v>#N/A</v>
      </c>
      <c r="R89" s="415" t="e">
        <f>IF(ISNUMBER(Regressions!R99),ROUND(Regressions!R99, 1), NA())</f>
        <v>#N/A</v>
      </c>
      <c r="S89" s="416" t="e">
        <f>IF(ISNUMBER(Regressions!S99),ROUND(Regressions!S99, 1), NA())</f>
        <v>#N/A</v>
      </c>
    </row>
    <row r="90" x14ac:dyDescent="0.2">
      <c r="A90" s="240" t="str">
        <f>IF(ISBLANK(Regressions!A100), " ", Regressions!A100)</f>
        <v>India</v>
      </c>
      <c r="B90" s="235">
        <f>IF(ISBLANK(Regressions!B100), " ", Regressions!B100)</f>
        <v>2001</v>
      </c>
      <c r="C90" s="238" t="str">
        <f>IF(ISBLANK(Regressions!C100), " ", Regressions!C100)</f>
        <v>Secondary</v>
      </c>
      <c r="D90" s="242">
        <f>IF(ISBLANK(Regressions!D100), " ", Regressions!D100)</f>
        <v>159595424</v>
      </c>
      <c r="E90" s="413">
        <f>IF(ISNUMBER(Regressions!E100),ROUND(Regressions!E100, 1), NA())</f>
        <v>93</v>
      </c>
      <c r="F90" s="317">
        <f>IF(ISNUMBER(Regressions!F100),ROUND(Regressions!F100, 1), NA())</f>
        <v>87.4</v>
      </c>
      <c r="G90" s="414" t="e">
        <f>IF(ISNUMBER(Regressions!G100),ROUND(Regressions!G100, 1), NA())</f>
        <v>#N/A</v>
      </c>
      <c r="H90" s="415" t="e">
        <f>IF(ISNUMBER(Regressions!H100),ROUND(Regressions!H100, 1), NA())</f>
        <v>#N/A</v>
      </c>
      <c r="I90" s="416">
        <f>IF(ISNUMBER(Regressions!I100),ROUND(Regressions!I100, 1), NA())</f>
        <v>12.6</v>
      </c>
      <c r="J90" s="417">
        <f>IF(ISNUMBER(Regressions!J100),ROUND(Regressions!J100, 1), NA())</f>
        <v>66.599999999999994</v>
      </c>
      <c r="K90" s="317">
        <f>IF(ISNUMBER(Regressions!K100),ROUND(Regressions!K100, 1), NA())</f>
        <v>53</v>
      </c>
      <c r="L90" s="418" t="e">
        <f>IF(ISNUMBER(Regressions!L100),ROUND(Regressions!L100, 1), NA())</f>
        <v>#N/A</v>
      </c>
      <c r="M90" s="415" t="e">
        <f>IF(ISNUMBER(Regressions!M100),ROUND(Regressions!M100, 1), NA())</f>
        <v>#N/A</v>
      </c>
      <c r="N90" s="419">
        <f>IF(ISNUMBER(Regressions!N100),ROUND(Regressions!N100, 1), NA())</f>
        <v>47</v>
      </c>
      <c r="O90" s="413" t="e">
        <f>IF(ISNUMBER(Regressions!O100),ROUND(Regressions!O100, 1), NA())</f>
        <v>#N/A</v>
      </c>
      <c r="P90" s="317" t="e">
        <f>IF(ISNUMBER(Regressions!P100),ROUND(Regressions!P100, 1), NA())</f>
        <v>#N/A</v>
      </c>
      <c r="Q90" s="420" t="e">
        <f>IF(ISNUMBER(Regressions!Q100),ROUND(Regressions!Q100, 1), NA())</f>
        <v>#N/A</v>
      </c>
      <c r="R90" s="415" t="e">
        <f>IF(ISNUMBER(Regressions!R100),ROUND(Regressions!R100, 1), NA())</f>
        <v>#N/A</v>
      </c>
      <c r="S90" s="416" t="e">
        <f>IF(ISNUMBER(Regressions!S100),ROUND(Regressions!S100, 1), NA())</f>
        <v>#N/A</v>
      </c>
    </row>
    <row r="91" x14ac:dyDescent="0.2">
      <c r="A91" s="240" t="str">
        <f>IF(ISBLANK(Regressions!A101), " ", Regressions!A101)</f>
        <v>India</v>
      </c>
      <c r="B91" s="235">
        <f>IF(ISBLANK(Regressions!B101), " ", Regressions!B101)</f>
        <v>2002</v>
      </c>
      <c r="C91" s="238" t="str">
        <f>IF(ISBLANK(Regressions!C101), " ", Regressions!C101)</f>
        <v>Secondary</v>
      </c>
      <c r="D91" s="242">
        <f>IF(ISBLANK(Regressions!D101), " ", Regressions!D101)</f>
        <v>161189344</v>
      </c>
      <c r="E91" s="413">
        <f>IF(ISNUMBER(Regressions!E101),ROUND(Regressions!E101, 1), NA())</f>
        <v>93</v>
      </c>
      <c r="F91" s="317">
        <f>IF(ISNUMBER(Regressions!F101),ROUND(Regressions!F101, 1), NA())</f>
        <v>87.4</v>
      </c>
      <c r="G91" s="414" t="e">
        <f>IF(ISNUMBER(Regressions!G101),ROUND(Regressions!G101, 1), NA())</f>
        <v>#N/A</v>
      </c>
      <c r="H91" s="415" t="e">
        <f>IF(ISNUMBER(Regressions!H101),ROUND(Regressions!H101, 1), NA())</f>
        <v>#N/A</v>
      </c>
      <c r="I91" s="416">
        <f>IF(ISNUMBER(Regressions!I101),ROUND(Regressions!I101, 1), NA())</f>
        <v>12.6</v>
      </c>
      <c r="J91" s="417">
        <f>IF(ISNUMBER(Regressions!J101),ROUND(Regressions!J101, 1), NA())</f>
        <v>66.599999999999994</v>
      </c>
      <c r="K91" s="317">
        <f>IF(ISNUMBER(Regressions!K101),ROUND(Regressions!K101, 1), NA())</f>
        <v>53</v>
      </c>
      <c r="L91" s="418" t="e">
        <f>IF(ISNUMBER(Regressions!L101),ROUND(Regressions!L101, 1), NA())</f>
        <v>#N/A</v>
      </c>
      <c r="M91" s="415" t="e">
        <f>IF(ISNUMBER(Regressions!M101),ROUND(Regressions!M101, 1), NA())</f>
        <v>#N/A</v>
      </c>
      <c r="N91" s="419">
        <f>IF(ISNUMBER(Regressions!N101),ROUND(Regressions!N101, 1), NA())</f>
        <v>47</v>
      </c>
      <c r="O91" s="413" t="e">
        <f>IF(ISNUMBER(Regressions!O101),ROUND(Regressions!O101, 1), NA())</f>
        <v>#N/A</v>
      </c>
      <c r="P91" s="317" t="e">
        <f>IF(ISNUMBER(Regressions!P101),ROUND(Regressions!P101, 1), NA())</f>
        <v>#N/A</v>
      </c>
      <c r="Q91" s="420" t="e">
        <f>IF(ISNUMBER(Regressions!Q101),ROUND(Regressions!Q101, 1), NA())</f>
        <v>#N/A</v>
      </c>
      <c r="R91" s="415" t="e">
        <f>IF(ISNUMBER(Regressions!R101),ROUND(Regressions!R101, 1), NA())</f>
        <v>#N/A</v>
      </c>
      <c r="S91" s="416" t="e">
        <f>IF(ISNUMBER(Regressions!S101),ROUND(Regressions!S101, 1), NA())</f>
        <v>#N/A</v>
      </c>
    </row>
    <row r="92" x14ac:dyDescent="0.2">
      <c r="A92" s="240" t="str">
        <f>IF(ISBLANK(Regressions!A102), " ", Regressions!A102)</f>
        <v>India</v>
      </c>
      <c r="B92" s="235">
        <f>IF(ISBLANK(Regressions!B102), " ", Regressions!B102)</f>
        <v>2003</v>
      </c>
      <c r="C92" s="238" t="str">
        <f>IF(ISBLANK(Regressions!C102), " ", Regressions!C102)</f>
        <v>Secondary</v>
      </c>
      <c r="D92" s="242">
        <f>IF(ISBLANK(Regressions!D102), " ", Regressions!D102)</f>
        <v>162626896</v>
      </c>
      <c r="E92" s="413">
        <f>IF(ISNUMBER(Regressions!E102),ROUND(Regressions!E102, 1), NA())</f>
        <v>93</v>
      </c>
      <c r="F92" s="317">
        <f>IF(ISNUMBER(Regressions!F102),ROUND(Regressions!F102, 1), NA())</f>
        <v>87.4</v>
      </c>
      <c r="G92" s="414" t="e">
        <f>IF(ISNUMBER(Regressions!G102),ROUND(Regressions!G102, 1), NA())</f>
        <v>#N/A</v>
      </c>
      <c r="H92" s="415" t="e">
        <f>IF(ISNUMBER(Regressions!H102),ROUND(Regressions!H102, 1), NA())</f>
        <v>#N/A</v>
      </c>
      <c r="I92" s="416">
        <f>IF(ISNUMBER(Regressions!I102),ROUND(Regressions!I102, 1), NA())</f>
        <v>12.6</v>
      </c>
      <c r="J92" s="417">
        <f>IF(ISNUMBER(Regressions!J102),ROUND(Regressions!J102, 1), NA())</f>
        <v>66.599999999999994</v>
      </c>
      <c r="K92" s="317">
        <f>IF(ISNUMBER(Regressions!K102),ROUND(Regressions!K102, 1), NA())</f>
        <v>53</v>
      </c>
      <c r="L92" s="418" t="e">
        <f>IF(ISNUMBER(Regressions!L102),ROUND(Regressions!L102, 1), NA())</f>
        <v>#N/A</v>
      </c>
      <c r="M92" s="415" t="e">
        <f>IF(ISNUMBER(Regressions!M102),ROUND(Regressions!M102, 1), NA())</f>
        <v>#N/A</v>
      </c>
      <c r="N92" s="419">
        <f>IF(ISNUMBER(Regressions!N102),ROUND(Regressions!N102, 1), NA())</f>
        <v>47</v>
      </c>
      <c r="O92" s="413" t="e">
        <f>IF(ISNUMBER(Regressions!O102),ROUND(Regressions!O102, 1), NA())</f>
        <v>#N/A</v>
      </c>
      <c r="P92" s="317" t="e">
        <f>IF(ISNUMBER(Regressions!P102),ROUND(Regressions!P102, 1), NA())</f>
        <v>#N/A</v>
      </c>
      <c r="Q92" s="420" t="e">
        <f>IF(ISNUMBER(Regressions!Q102),ROUND(Regressions!Q102, 1), NA())</f>
        <v>#N/A</v>
      </c>
      <c r="R92" s="415" t="e">
        <f>IF(ISNUMBER(Regressions!R102),ROUND(Regressions!R102, 1), NA())</f>
        <v>#N/A</v>
      </c>
      <c r="S92" s="416" t="e">
        <f>IF(ISNUMBER(Regressions!S102),ROUND(Regressions!S102, 1), NA())</f>
        <v>#N/A</v>
      </c>
    </row>
    <row r="93" x14ac:dyDescent="0.2">
      <c r="A93" s="240" t="str">
        <f>IF(ISBLANK(Regressions!A103), " ", Regressions!A103)</f>
        <v>India</v>
      </c>
      <c r="B93" s="235">
        <f>IF(ISBLANK(Regressions!B103), " ", Regressions!B103)</f>
        <v>2004</v>
      </c>
      <c r="C93" s="238" t="str">
        <f>IF(ISBLANK(Regressions!C103), " ", Regressions!C103)</f>
        <v>Secondary</v>
      </c>
      <c r="D93" s="242">
        <f>IF(ISBLANK(Regressions!D103), " ", Regressions!D103)</f>
        <v>163944800</v>
      </c>
      <c r="E93" s="413">
        <f>IF(ISNUMBER(Regressions!E103),ROUND(Regressions!E103, 1), NA())</f>
        <v>93.4</v>
      </c>
      <c r="F93" s="317">
        <f>IF(ISNUMBER(Regressions!F103),ROUND(Regressions!F103, 1), NA())</f>
        <v>88.1</v>
      </c>
      <c r="G93" s="414" t="e">
        <f>IF(ISNUMBER(Regressions!G103),ROUND(Regressions!G103, 1), NA())</f>
        <v>#N/A</v>
      </c>
      <c r="H93" s="415" t="e">
        <f>IF(ISNUMBER(Regressions!H103),ROUND(Regressions!H103, 1), NA())</f>
        <v>#N/A</v>
      </c>
      <c r="I93" s="416">
        <f>IF(ISNUMBER(Regressions!I103),ROUND(Regressions!I103, 1), NA())</f>
        <v>11.9</v>
      </c>
      <c r="J93" s="417">
        <f>IF(ISNUMBER(Regressions!J103),ROUND(Regressions!J103, 1), NA())</f>
        <v>69</v>
      </c>
      <c r="K93" s="317">
        <f>IF(ISNUMBER(Regressions!K103),ROUND(Regressions!K103, 1), NA())</f>
        <v>55.3</v>
      </c>
      <c r="L93" s="418" t="e">
        <f>IF(ISNUMBER(Regressions!L103),ROUND(Regressions!L103, 1), NA())</f>
        <v>#N/A</v>
      </c>
      <c r="M93" s="415" t="e">
        <f>IF(ISNUMBER(Regressions!M103),ROUND(Regressions!M103, 1), NA())</f>
        <v>#N/A</v>
      </c>
      <c r="N93" s="419">
        <f>IF(ISNUMBER(Regressions!N103),ROUND(Regressions!N103, 1), NA())</f>
        <v>44.7</v>
      </c>
      <c r="O93" s="413" t="e">
        <f>IF(ISNUMBER(Regressions!O103),ROUND(Regressions!O103, 1), NA())</f>
        <v>#N/A</v>
      </c>
      <c r="P93" s="317" t="e">
        <f>IF(ISNUMBER(Regressions!P103),ROUND(Regressions!P103, 1), NA())</f>
        <v>#N/A</v>
      </c>
      <c r="Q93" s="420" t="e">
        <f>IF(ISNUMBER(Regressions!Q103),ROUND(Regressions!Q103, 1), NA())</f>
        <v>#N/A</v>
      </c>
      <c r="R93" s="415" t="e">
        <f>IF(ISNUMBER(Regressions!R103),ROUND(Regressions!R103, 1), NA())</f>
        <v>#N/A</v>
      </c>
      <c r="S93" s="416" t="e">
        <f>IF(ISNUMBER(Regressions!S103),ROUND(Regressions!S103, 1), NA())</f>
        <v>#N/A</v>
      </c>
    </row>
    <row r="94" x14ac:dyDescent="0.2">
      <c r="A94" s="240" t="str">
        <f>IF(ISBLANK(Regressions!A104), " ", Regressions!A104)</f>
        <v>India</v>
      </c>
      <c r="B94" s="235">
        <f>IF(ISBLANK(Regressions!B104), " ", Regressions!B104)</f>
        <v>2005</v>
      </c>
      <c r="C94" s="238" t="str">
        <f>IF(ISBLANK(Regressions!C104), " ", Regressions!C104)</f>
        <v>Secondary</v>
      </c>
      <c r="D94" s="242">
        <f>IF(ISBLANK(Regressions!D104), " ", Regressions!D104)</f>
        <v>165111872</v>
      </c>
      <c r="E94" s="413">
        <f>IF(ISNUMBER(Regressions!E104),ROUND(Regressions!E104, 1), NA())</f>
        <v>93.8</v>
      </c>
      <c r="F94" s="317">
        <f>IF(ISNUMBER(Regressions!F104),ROUND(Regressions!F104, 1), NA())</f>
        <v>88.7</v>
      </c>
      <c r="G94" s="414" t="e">
        <f>IF(ISNUMBER(Regressions!G104),ROUND(Regressions!G104, 1), NA())</f>
        <v>#N/A</v>
      </c>
      <c r="H94" s="415" t="e">
        <f>IF(ISNUMBER(Regressions!H104),ROUND(Regressions!H104, 1), NA())</f>
        <v>#N/A</v>
      </c>
      <c r="I94" s="416">
        <f>IF(ISNUMBER(Regressions!I104),ROUND(Regressions!I104, 1), NA())</f>
        <v>11.3</v>
      </c>
      <c r="J94" s="417">
        <f>IF(ISNUMBER(Regressions!J104),ROUND(Regressions!J104, 1), NA())</f>
        <v>71.400000000000006</v>
      </c>
      <c r="K94" s="317">
        <f>IF(ISNUMBER(Regressions!K104),ROUND(Regressions!K104, 1), NA())</f>
        <v>57.7</v>
      </c>
      <c r="L94" s="418" t="e">
        <f>IF(ISNUMBER(Regressions!L104),ROUND(Regressions!L104, 1), NA())</f>
        <v>#N/A</v>
      </c>
      <c r="M94" s="415" t="e">
        <f>IF(ISNUMBER(Regressions!M104),ROUND(Regressions!M104, 1), NA())</f>
        <v>#N/A</v>
      </c>
      <c r="N94" s="419">
        <f>IF(ISNUMBER(Regressions!N104),ROUND(Regressions!N104, 1), NA())</f>
        <v>42.3</v>
      </c>
      <c r="O94" s="413" t="e">
        <f>IF(ISNUMBER(Regressions!O104),ROUND(Regressions!O104, 1), NA())</f>
        <v>#N/A</v>
      </c>
      <c r="P94" s="317" t="e">
        <f>IF(ISNUMBER(Regressions!P104),ROUND(Regressions!P104, 1), NA())</f>
        <v>#N/A</v>
      </c>
      <c r="Q94" s="420" t="e">
        <f>IF(ISNUMBER(Regressions!Q104),ROUND(Regressions!Q104, 1), NA())</f>
        <v>#N/A</v>
      </c>
      <c r="R94" s="415" t="e">
        <f>IF(ISNUMBER(Regressions!R104),ROUND(Regressions!R104, 1), NA())</f>
        <v>#N/A</v>
      </c>
      <c r="S94" s="416" t="e">
        <f>IF(ISNUMBER(Regressions!S104),ROUND(Regressions!S104, 1), NA())</f>
        <v>#N/A</v>
      </c>
    </row>
    <row r="95" x14ac:dyDescent="0.2">
      <c r="A95" s="240" t="str">
        <f>IF(ISBLANK(Regressions!A105), " ", Regressions!A105)</f>
        <v>India</v>
      </c>
      <c r="B95" s="235">
        <f>IF(ISBLANK(Regressions!B105), " ", Regressions!B105)</f>
        <v>2006</v>
      </c>
      <c r="C95" s="238" t="str">
        <f>IF(ISBLANK(Regressions!C105), " ", Regressions!C105)</f>
        <v>Secondary</v>
      </c>
      <c r="D95" s="242">
        <f>IF(ISBLANK(Regressions!D105), " ", Regressions!D105)</f>
        <v>166144896</v>
      </c>
      <c r="E95" s="413">
        <f>IF(ISNUMBER(Regressions!E105),ROUND(Regressions!E105, 1), NA())</f>
        <v>94.1</v>
      </c>
      <c r="F95" s="317">
        <f>IF(ISNUMBER(Regressions!F105),ROUND(Regressions!F105, 1), NA())</f>
        <v>89.3</v>
      </c>
      <c r="G95" s="414" t="e">
        <f>IF(ISNUMBER(Regressions!G105),ROUND(Regressions!G105, 1), NA())</f>
        <v>#N/A</v>
      </c>
      <c r="H95" s="415" t="e">
        <f>IF(ISNUMBER(Regressions!H105),ROUND(Regressions!H105, 1), NA())</f>
        <v>#N/A</v>
      </c>
      <c r="I95" s="416">
        <f>IF(ISNUMBER(Regressions!I105),ROUND(Regressions!I105, 1), NA())</f>
        <v>10.7</v>
      </c>
      <c r="J95" s="417">
        <f>IF(ISNUMBER(Regressions!J105),ROUND(Regressions!J105, 1), NA())</f>
        <v>73.8</v>
      </c>
      <c r="K95" s="317">
        <f>IF(ISNUMBER(Regressions!K105),ROUND(Regressions!K105, 1), NA())</f>
        <v>60.1</v>
      </c>
      <c r="L95" s="418">
        <f>IF(ISNUMBER(Regressions!L105),ROUND(Regressions!L105, 1), NA())</f>
        <v>39.5</v>
      </c>
      <c r="M95" s="415">
        <f>IF(ISNUMBER(Regressions!M105),ROUND(Regressions!M105, 1), NA())</f>
        <v>20.5</v>
      </c>
      <c r="N95" s="419">
        <f>IF(ISNUMBER(Regressions!N105),ROUND(Regressions!N105, 1), NA())</f>
        <v>39.9</v>
      </c>
      <c r="O95" s="413" t="e">
        <f>IF(ISNUMBER(Regressions!O105),ROUND(Regressions!O105, 1), NA())</f>
        <v>#N/A</v>
      </c>
      <c r="P95" s="317" t="e">
        <f>IF(ISNUMBER(Regressions!P105),ROUND(Regressions!P105, 1), NA())</f>
        <v>#N/A</v>
      </c>
      <c r="Q95" s="420" t="e">
        <f>IF(ISNUMBER(Regressions!Q105),ROUND(Regressions!Q105, 1), NA())</f>
        <v>#N/A</v>
      </c>
      <c r="R95" s="415" t="e">
        <f>IF(ISNUMBER(Regressions!R105),ROUND(Regressions!R105, 1), NA())</f>
        <v>#N/A</v>
      </c>
      <c r="S95" s="416" t="e">
        <f>IF(ISNUMBER(Regressions!S105),ROUND(Regressions!S105, 1), NA())</f>
        <v>#N/A</v>
      </c>
    </row>
    <row r="96" x14ac:dyDescent="0.2">
      <c r="A96" s="240" t="str">
        <f>IF(ISBLANK(Regressions!A106), " ", Regressions!A106)</f>
        <v>India</v>
      </c>
      <c r="B96" s="235">
        <f>IF(ISBLANK(Regressions!B106), " ", Regressions!B106)</f>
        <v>2007</v>
      </c>
      <c r="C96" s="238" t="str">
        <f>IF(ISBLANK(Regressions!C106), " ", Regressions!C106)</f>
        <v>Secondary</v>
      </c>
      <c r="D96" s="242">
        <f>IF(ISBLANK(Regressions!D106), " ", Regressions!D106)</f>
        <v>167085472</v>
      </c>
      <c r="E96" s="413">
        <f>IF(ISNUMBER(Regressions!E106),ROUND(Regressions!E106, 1), NA())</f>
        <v>94.5</v>
      </c>
      <c r="F96" s="317">
        <f>IF(ISNUMBER(Regressions!F106),ROUND(Regressions!F106, 1), NA())</f>
        <v>89.9</v>
      </c>
      <c r="G96" s="414" t="e">
        <f>IF(ISNUMBER(Regressions!G106),ROUND(Regressions!G106, 1), NA())</f>
        <v>#N/A</v>
      </c>
      <c r="H96" s="415" t="e">
        <f>IF(ISNUMBER(Regressions!H106),ROUND(Regressions!H106, 1), NA())</f>
        <v>#N/A</v>
      </c>
      <c r="I96" s="416">
        <f>IF(ISNUMBER(Regressions!I106),ROUND(Regressions!I106, 1), NA())</f>
        <v>10.1</v>
      </c>
      <c r="J96" s="417">
        <f>IF(ISNUMBER(Regressions!J106),ROUND(Regressions!J106, 1), NA())</f>
        <v>76.2</v>
      </c>
      <c r="K96" s="317">
        <f>IF(ISNUMBER(Regressions!K106),ROUND(Regressions!K106, 1), NA())</f>
        <v>62.4</v>
      </c>
      <c r="L96" s="418">
        <f>IF(ISNUMBER(Regressions!L106),ROUND(Regressions!L106, 1), NA())</f>
        <v>39.5</v>
      </c>
      <c r="M96" s="415">
        <f>IF(ISNUMBER(Regressions!M106),ROUND(Regressions!M106, 1), NA())</f>
        <v>22.9</v>
      </c>
      <c r="N96" s="419">
        <f>IF(ISNUMBER(Regressions!N106),ROUND(Regressions!N106, 1), NA())</f>
        <v>37.6</v>
      </c>
      <c r="O96" s="413">
        <f>IF(ISNUMBER(Regressions!O106),ROUND(Regressions!O106, 1), NA())</f>
        <v>44.2</v>
      </c>
      <c r="P96" s="317" t="e">
        <f>IF(ISNUMBER(Regressions!P106),ROUND(Regressions!P106, 1), NA())</f>
        <v>#N/A</v>
      </c>
      <c r="Q96" s="420" t="e">
        <f>IF(ISNUMBER(Regressions!Q106),ROUND(Regressions!Q106, 1), NA())</f>
        <v>#N/A</v>
      </c>
      <c r="R96" s="415" t="e">
        <f>IF(ISNUMBER(Regressions!R106),ROUND(Regressions!R106, 1), NA())</f>
        <v>#N/A</v>
      </c>
      <c r="S96" s="416" t="e">
        <f>IF(ISNUMBER(Regressions!S106),ROUND(Regressions!S106, 1), NA())</f>
        <v>#N/A</v>
      </c>
    </row>
    <row r="97" x14ac:dyDescent="0.2">
      <c r="A97" s="240" t="str">
        <f>IF(ISBLANK(Regressions!A107), " ", Regressions!A107)</f>
        <v>India</v>
      </c>
      <c r="B97" s="235">
        <f>IF(ISBLANK(Regressions!B107), " ", Regressions!B107)</f>
        <v>2008</v>
      </c>
      <c r="C97" s="238" t="str">
        <f>IF(ISBLANK(Regressions!C107), " ", Regressions!C107)</f>
        <v>Secondary</v>
      </c>
      <c r="D97" s="242">
        <f>IF(ISBLANK(Regressions!D107), " ", Regressions!D107)</f>
        <v>168055840</v>
      </c>
      <c r="E97" s="413">
        <f>IF(ISNUMBER(Regressions!E107),ROUND(Regressions!E107, 1), NA())</f>
        <v>94.8</v>
      </c>
      <c r="F97" s="317">
        <f>IF(ISNUMBER(Regressions!F107),ROUND(Regressions!F107, 1), NA())</f>
        <v>90.5</v>
      </c>
      <c r="G97" s="414" t="e">
        <f>IF(ISNUMBER(Regressions!G107),ROUND(Regressions!G107, 1), NA())</f>
        <v>#N/A</v>
      </c>
      <c r="H97" s="415" t="e">
        <f>IF(ISNUMBER(Regressions!H107),ROUND(Regressions!H107, 1), NA())</f>
        <v>#N/A</v>
      </c>
      <c r="I97" s="416">
        <f>IF(ISNUMBER(Regressions!I107),ROUND(Regressions!I107, 1), NA())</f>
        <v>9.5</v>
      </c>
      <c r="J97" s="417">
        <f>IF(ISNUMBER(Regressions!J107),ROUND(Regressions!J107, 1), NA())</f>
        <v>78.599999999999994</v>
      </c>
      <c r="K97" s="317">
        <f>IF(ISNUMBER(Regressions!K107),ROUND(Regressions!K107, 1), NA())</f>
        <v>64.8</v>
      </c>
      <c r="L97" s="418">
        <f>IF(ISNUMBER(Regressions!L107),ROUND(Regressions!L107, 1), NA())</f>
        <v>39.5</v>
      </c>
      <c r="M97" s="415">
        <f>IF(ISNUMBER(Regressions!M107),ROUND(Regressions!M107, 1), NA())</f>
        <v>25.2</v>
      </c>
      <c r="N97" s="419">
        <f>IF(ISNUMBER(Regressions!N107),ROUND(Regressions!N107, 1), NA())</f>
        <v>35.200000000000003</v>
      </c>
      <c r="O97" s="413">
        <f>IF(ISNUMBER(Regressions!O107),ROUND(Regressions!O107, 1), NA())</f>
        <v>44.2</v>
      </c>
      <c r="P97" s="317" t="e">
        <f>IF(ISNUMBER(Regressions!P107),ROUND(Regressions!P107, 1), NA())</f>
        <v>#N/A</v>
      </c>
      <c r="Q97" s="420" t="e">
        <f>IF(ISNUMBER(Regressions!Q107),ROUND(Regressions!Q107, 1), NA())</f>
        <v>#N/A</v>
      </c>
      <c r="R97" s="415" t="e">
        <f>IF(ISNUMBER(Regressions!R107),ROUND(Regressions!R107, 1), NA())</f>
        <v>#N/A</v>
      </c>
      <c r="S97" s="416" t="e">
        <f>IF(ISNUMBER(Regressions!S107),ROUND(Regressions!S107, 1), NA())</f>
        <v>#N/A</v>
      </c>
    </row>
    <row r="98" x14ac:dyDescent="0.2">
      <c r="A98" s="240" t="str">
        <f>IF(ISBLANK(Regressions!A108), " ", Regressions!A108)</f>
        <v>India</v>
      </c>
      <c r="B98" s="235">
        <f>IF(ISBLANK(Regressions!B108), " ", Regressions!B108)</f>
        <v>2009</v>
      </c>
      <c r="C98" s="238" t="str">
        <f>IF(ISBLANK(Regressions!C108), " ", Regressions!C108)</f>
        <v>Secondary</v>
      </c>
      <c r="D98" s="242">
        <f>IF(ISBLANK(Regressions!D108), " ", Regressions!D108)</f>
        <v>169063104</v>
      </c>
      <c r="E98" s="413">
        <f>IF(ISNUMBER(Regressions!E108),ROUND(Regressions!E108, 1), NA())</f>
        <v>95.2</v>
      </c>
      <c r="F98" s="317">
        <f>IF(ISNUMBER(Regressions!F108),ROUND(Regressions!F108, 1), NA())</f>
        <v>91.1</v>
      </c>
      <c r="G98" s="414" t="e">
        <f>IF(ISNUMBER(Regressions!G108),ROUND(Regressions!G108, 1), NA())</f>
        <v>#N/A</v>
      </c>
      <c r="H98" s="415" t="e">
        <f>IF(ISNUMBER(Regressions!H108),ROUND(Regressions!H108, 1), NA())</f>
        <v>#N/A</v>
      </c>
      <c r="I98" s="416">
        <f>IF(ISNUMBER(Regressions!I108),ROUND(Regressions!I108, 1), NA())</f>
        <v>8.9</v>
      </c>
      <c r="J98" s="417">
        <f>IF(ISNUMBER(Regressions!J108),ROUND(Regressions!J108, 1), NA())</f>
        <v>81</v>
      </c>
      <c r="K98" s="317">
        <f>IF(ISNUMBER(Regressions!K108),ROUND(Regressions!K108, 1), NA())</f>
        <v>67.099999999999994</v>
      </c>
      <c r="L98" s="418">
        <f>IF(ISNUMBER(Regressions!L108),ROUND(Regressions!L108, 1), NA())</f>
        <v>39.5</v>
      </c>
      <c r="M98" s="415">
        <f>IF(ISNUMBER(Regressions!M108),ROUND(Regressions!M108, 1), NA())</f>
        <v>27.6</v>
      </c>
      <c r="N98" s="419">
        <f>IF(ISNUMBER(Regressions!N108),ROUND(Regressions!N108, 1), NA())</f>
        <v>32.9</v>
      </c>
      <c r="O98" s="413">
        <f>IF(ISNUMBER(Regressions!O108),ROUND(Regressions!O108, 1), NA())</f>
        <v>44.2</v>
      </c>
      <c r="P98" s="317" t="e">
        <f>IF(ISNUMBER(Regressions!P108),ROUND(Regressions!P108, 1), NA())</f>
        <v>#N/A</v>
      </c>
      <c r="Q98" s="420" t="e">
        <f>IF(ISNUMBER(Regressions!Q108),ROUND(Regressions!Q108, 1), NA())</f>
        <v>#N/A</v>
      </c>
      <c r="R98" s="415" t="e">
        <f>IF(ISNUMBER(Regressions!R108),ROUND(Regressions!R108, 1), NA())</f>
        <v>#N/A</v>
      </c>
      <c r="S98" s="416" t="e">
        <f>IF(ISNUMBER(Regressions!S108),ROUND(Regressions!S108, 1), NA())</f>
        <v>#N/A</v>
      </c>
    </row>
    <row r="99" x14ac:dyDescent="0.2">
      <c r="A99" s="240" t="str">
        <f>IF(ISBLANK(Regressions!A109), " ", Regressions!A109)</f>
        <v>India</v>
      </c>
      <c r="B99" s="235">
        <f>IF(ISBLANK(Regressions!B109), " ", Regressions!B109)</f>
        <v>2010</v>
      </c>
      <c r="C99" s="238" t="str">
        <f>IF(ISBLANK(Regressions!C109), " ", Regressions!C109)</f>
        <v>Secondary</v>
      </c>
      <c r="D99" s="242">
        <f>IF(ISBLANK(Regressions!D109), " ", Regressions!D109)</f>
        <v>170107072</v>
      </c>
      <c r="E99" s="413">
        <f>IF(ISNUMBER(Regressions!E109),ROUND(Regressions!E109, 1), NA())</f>
        <v>95.6</v>
      </c>
      <c r="F99" s="317">
        <f>IF(ISNUMBER(Regressions!F109),ROUND(Regressions!F109, 1), NA())</f>
        <v>91.8</v>
      </c>
      <c r="G99" s="414" t="e">
        <f>IF(ISNUMBER(Regressions!G109),ROUND(Regressions!G109, 1), NA())</f>
        <v>#N/A</v>
      </c>
      <c r="H99" s="415" t="e">
        <f>IF(ISNUMBER(Regressions!H109),ROUND(Regressions!H109, 1), NA())</f>
        <v>#N/A</v>
      </c>
      <c r="I99" s="416">
        <f>IF(ISNUMBER(Regressions!I109),ROUND(Regressions!I109, 1), NA())</f>
        <v>8.1999999999999993</v>
      </c>
      <c r="J99" s="417">
        <f>IF(ISNUMBER(Regressions!J109),ROUND(Regressions!J109, 1), NA())</f>
        <v>83.4</v>
      </c>
      <c r="K99" s="317">
        <f>IF(ISNUMBER(Regressions!K109),ROUND(Regressions!K109, 1), NA())</f>
        <v>69.5</v>
      </c>
      <c r="L99" s="418">
        <f>IF(ISNUMBER(Regressions!L109),ROUND(Regressions!L109, 1), NA())</f>
        <v>39.5</v>
      </c>
      <c r="M99" s="415">
        <f>IF(ISNUMBER(Regressions!M109),ROUND(Regressions!M109, 1), NA())</f>
        <v>30</v>
      </c>
      <c r="N99" s="419">
        <f>IF(ISNUMBER(Regressions!N109),ROUND(Regressions!N109, 1), NA())</f>
        <v>30.5</v>
      </c>
      <c r="O99" s="413">
        <f>IF(ISNUMBER(Regressions!O109),ROUND(Regressions!O109, 1), NA())</f>
        <v>44.2</v>
      </c>
      <c r="P99" s="317" t="e">
        <f>IF(ISNUMBER(Regressions!P109),ROUND(Regressions!P109, 1), NA())</f>
        <v>#N/A</v>
      </c>
      <c r="Q99" s="420" t="e">
        <f>IF(ISNUMBER(Regressions!Q109),ROUND(Regressions!Q109, 1), NA())</f>
        <v>#N/A</v>
      </c>
      <c r="R99" s="415" t="e">
        <f>IF(ISNUMBER(Regressions!R109),ROUND(Regressions!R109, 1), NA())</f>
        <v>#N/A</v>
      </c>
      <c r="S99" s="416" t="e">
        <f>IF(ISNUMBER(Regressions!S109),ROUND(Regressions!S109, 1), NA())</f>
        <v>#N/A</v>
      </c>
    </row>
    <row r="100" x14ac:dyDescent="0.2">
      <c r="A100" s="240" t="str">
        <f>IF(ISBLANK(Regressions!A110), " ", Regressions!A110)</f>
        <v>India</v>
      </c>
      <c r="B100" s="235">
        <f>IF(ISBLANK(Regressions!B110), " ", Regressions!B110)</f>
        <v>2011</v>
      </c>
      <c r="C100" s="238" t="str">
        <f>IF(ISBLANK(Regressions!C110), " ", Regressions!C110)</f>
        <v>Secondary</v>
      </c>
      <c r="D100" s="242">
        <f>IF(ISBLANK(Regressions!D110), " ", Regressions!D110)</f>
        <v>171187072</v>
      </c>
      <c r="E100" s="413">
        <f>IF(ISNUMBER(Regressions!E110),ROUND(Regressions!E110, 1), NA())</f>
        <v>95.9</v>
      </c>
      <c r="F100" s="317">
        <f>IF(ISNUMBER(Regressions!F110),ROUND(Regressions!F110, 1), NA())</f>
        <v>92.4</v>
      </c>
      <c r="G100" s="414" t="e">
        <f>IF(ISNUMBER(Regressions!G110),ROUND(Regressions!G110, 1), NA())</f>
        <v>#N/A</v>
      </c>
      <c r="H100" s="415" t="e">
        <f>IF(ISNUMBER(Regressions!H110),ROUND(Regressions!H110, 1), NA())</f>
        <v>#N/A</v>
      </c>
      <c r="I100" s="416">
        <f>IF(ISNUMBER(Regressions!I110),ROUND(Regressions!I110, 1), NA())</f>
        <v>7.6</v>
      </c>
      <c r="J100" s="417">
        <f>IF(ISNUMBER(Regressions!J110),ROUND(Regressions!J110, 1), NA())</f>
        <v>85.8</v>
      </c>
      <c r="K100" s="317">
        <f>IF(ISNUMBER(Regressions!K110),ROUND(Regressions!K110, 1), NA())</f>
        <v>71.900000000000006</v>
      </c>
      <c r="L100" s="418">
        <f>IF(ISNUMBER(Regressions!L110),ROUND(Regressions!L110, 1), NA())</f>
        <v>46.1</v>
      </c>
      <c r="M100" s="415">
        <f>IF(ISNUMBER(Regressions!M110),ROUND(Regressions!M110, 1), NA())</f>
        <v>25.8</v>
      </c>
      <c r="N100" s="419">
        <f>IF(ISNUMBER(Regressions!N110),ROUND(Regressions!N110, 1), NA())</f>
        <v>28.1</v>
      </c>
      <c r="O100" s="413">
        <f>IF(ISNUMBER(Regressions!O110),ROUND(Regressions!O110, 1), NA())</f>
        <v>44.2</v>
      </c>
      <c r="P100" s="317" t="e">
        <f>IF(ISNUMBER(Regressions!P110),ROUND(Regressions!P110, 1), NA())</f>
        <v>#N/A</v>
      </c>
      <c r="Q100" s="420" t="e">
        <f>IF(ISNUMBER(Regressions!Q110),ROUND(Regressions!Q110, 1), NA())</f>
        <v>#N/A</v>
      </c>
      <c r="R100" s="415" t="e">
        <f>IF(ISNUMBER(Regressions!R110),ROUND(Regressions!R110, 1), NA())</f>
        <v>#N/A</v>
      </c>
      <c r="S100" s="416" t="e">
        <f>IF(ISNUMBER(Regressions!S110),ROUND(Regressions!S110, 1), NA())</f>
        <v>#N/A</v>
      </c>
    </row>
    <row r="101" x14ac:dyDescent="0.2">
      <c r="A101" s="240" t="str">
        <f>IF(ISBLANK(Regressions!A111), " ", Regressions!A111)</f>
        <v>India</v>
      </c>
      <c r="B101" s="235">
        <f>IF(ISBLANK(Regressions!B111), " ", Regressions!B111)</f>
        <v>2012</v>
      </c>
      <c r="C101" s="238" t="str">
        <f>IF(ISBLANK(Regressions!C111), " ", Regressions!C111)</f>
        <v>Secondary</v>
      </c>
      <c r="D101" s="242">
        <f>IF(ISBLANK(Regressions!D111), " ", Regressions!D111)</f>
        <v>172220688</v>
      </c>
      <c r="E101" s="413">
        <f>IF(ISNUMBER(Regressions!E111),ROUND(Regressions!E111, 1), NA())</f>
        <v>96.3</v>
      </c>
      <c r="F101" s="317">
        <f>IF(ISNUMBER(Regressions!F111),ROUND(Regressions!F111, 1), NA())</f>
        <v>93</v>
      </c>
      <c r="G101" s="414" t="e">
        <f>IF(ISNUMBER(Regressions!G111),ROUND(Regressions!G111, 1), NA())</f>
        <v>#N/A</v>
      </c>
      <c r="H101" s="415" t="e">
        <f>IF(ISNUMBER(Regressions!H111),ROUND(Regressions!H111, 1), NA())</f>
        <v>#N/A</v>
      </c>
      <c r="I101" s="416">
        <f>IF(ISNUMBER(Regressions!I111),ROUND(Regressions!I111, 1), NA())</f>
        <v>7</v>
      </c>
      <c r="J101" s="417">
        <f>IF(ISNUMBER(Regressions!J111),ROUND(Regressions!J111, 1), NA())</f>
        <v>88.2</v>
      </c>
      <c r="K101" s="317">
        <f>IF(ISNUMBER(Regressions!K111),ROUND(Regressions!K111, 1), NA())</f>
        <v>74.2</v>
      </c>
      <c r="L101" s="418">
        <f>IF(ISNUMBER(Regressions!L111),ROUND(Regressions!L111, 1), NA())</f>
        <v>52.6</v>
      </c>
      <c r="M101" s="415">
        <f>IF(ISNUMBER(Regressions!M111),ROUND(Regressions!M111, 1), NA())</f>
        <v>21.6</v>
      </c>
      <c r="N101" s="419">
        <f>IF(ISNUMBER(Regressions!N111),ROUND(Regressions!N111, 1), NA())</f>
        <v>25.8</v>
      </c>
      <c r="O101" s="413">
        <f>IF(ISNUMBER(Regressions!O111),ROUND(Regressions!O111, 1), NA())</f>
        <v>48.9</v>
      </c>
      <c r="P101" s="317" t="e">
        <f>IF(ISNUMBER(Regressions!P111),ROUND(Regressions!P111, 1), NA())</f>
        <v>#N/A</v>
      </c>
      <c r="Q101" s="420" t="e">
        <f>IF(ISNUMBER(Regressions!Q111),ROUND(Regressions!Q111, 1), NA())</f>
        <v>#N/A</v>
      </c>
      <c r="R101" s="415" t="e">
        <f>IF(ISNUMBER(Regressions!R111),ROUND(Regressions!R111, 1), NA())</f>
        <v>#N/A</v>
      </c>
      <c r="S101" s="416" t="e">
        <f>IF(ISNUMBER(Regressions!S111),ROUND(Regressions!S111, 1), NA())</f>
        <v>#N/A</v>
      </c>
    </row>
    <row r="102" x14ac:dyDescent="0.2">
      <c r="A102" s="240" t="str">
        <f>IF(ISBLANK(Regressions!A112), " ", Regressions!A112)</f>
        <v>India</v>
      </c>
      <c r="B102" s="235">
        <f>IF(ISBLANK(Regressions!B112), " ", Regressions!B112)</f>
        <v>2013</v>
      </c>
      <c r="C102" s="238" t="str">
        <f>IF(ISBLANK(Regressions!C112), " ", Regressions!C112)</f>
        <v>Secondary</v>
      </c>
      <c r="D102" s="242">
        <f>IF(ISBLANK(Regressions!D112), " ", Regressions!D112)</f>
        <v>173266272</v>
      </c>
      <c r="E102" s="413">
        <f>IF(ISNUMBER(Regressions!E112),ROUND(Regressions!E112, 1), NA())</f>
        <v>96.7</v>
      </c>
      <c r="F102" s="317">
        <f>IF(ISNUMBER(Regressions!F112),ROUND(Regressions!F112, 1), NA())</f>
        <v>93.6</v>
      </c>
      <c r="G102" s="414">
        <f>IF(ISNUMBER(Regressions!G112),ROUND(Regressions!G112, 1), NA())</f>
        <v>75.099999999999994</v>
      </c>
      <c r="H102" s="415">
        <f>IF(ISNUMBER(Regressions!H112),ROUND(Regressions!H112, 1), NA())</f>
        <v>18.5</v>
      </c>
      <c r="I102" s="416">
        <f>IF(ISNUMBER(Regressions!I112),ROUND(Regressions!I112, 1), NA())</f>
        <v>6.4</v>
      </c>
      <c r="J102" s="417">
        <f>IF(ISNUMBER(Regressions!J112),ROUND(Regressions!J112, 1), NA())</f>
        <v>90.6</v>
      </c>
      <c r="K102" s="317">
        <f>IF(ISNUMBER(Regressions!K112),ROUND(Regressions!K112, 1), NA())</f>
        <v>76.599999999999994</v>
      </c>
      <c r="L102" s="418">
        <f>IF(ISNUMBER(Regressions!L112),ROUND(Regressions!L112, 1), NA())</f>
        <v>59.2</v>
      </c>
      <c r="M102" s="415">
        <f>IF(ISNUMBER(Regressions!M112),ROUND(Regressions!M112, 1), NA())</f>
        <v>17.399999999999999</v>
      </c>
      <c r="N102" s="419">
        <f>IF(ISNUMBER(Regressions!N112),ROUND(Regressions!N112, 1), NA())</f>
        <v>23.4</v>
      </c>
      <c r="O102" s="413">
        <f>IF(ISNUMBER(Regressions!O112),ROUND(Regressions!O112, 1), NA())</f>
        <v>53.6</v>
      </c>
      <c r="P102" s="317">
        <f>IF(ISNUMBER(Regressions!P112),ROUND(Regressions!P112, 1), NA())</f>
        <v>53.6</v>
      </c>
      <c r="Q102" s="420">
        <f>IF(ISNUMBER(Regressions!Q112),ROUND(Regressions!Q112, 1), NA())</f>
        <v>52.8</v>
      </c>
      <c r="R102" s="415">
        <f>IF(ISNUMBER(Regressions!R112),ROUND(Regressions!R112, 1), NA())</f>
        <v>0.8</v>
      </c>
      <c r="S102" s="416">
        <f>IF(ISNUMBER(Regressions!S112),ROUND(Regressions!S112, 1), NA())</f>
        <v>46.4</v>
      </c>
    </row>
    <row r="103" x14ac:dyDescent="0.2">
      <c r="A103" s="240" t="str">
        <f>IF(ISBLANK(Regressions!A113), " ", Regressions!A113)</f>
        <v>India</v>
      </c>
      <c r="B103" s="235">
        <f>IF(ISBLANK(Regressions!B113), " ", Regressions!B113)</f>
        <v>2014</v>
      </c>
      <c r="C103" s="238" t="str">
        <f>IF(ISBLANK(Regressions!C113), " ", Regressions!C113)</f>
        <v>Secondary</v>
      </c>
      <c r="D103" s="242">
        <f>IF(ISBLANK(Regressions!D113), " ", Regressions!D113)</f>
        <v>174248320</v>
      </c>
      <c r="E103" s="413">
        <f>IF(ISNUMBER(Regressions!E113),ROUND(Regressions!E113, 1), NA())</f>
        <v>97</v>
      </c>
      <c r="F103" s="317">
        <f>IF(ISNUMBER(Regressions!F113),ROUND(Regressions!F113, 1), NA())</f>
        <v>94.2</v>
      </c>
      <c r="G103" s="414">
        <f>IF(ISNUMBER(Regressions!G113),ROUND(Regressions!G113, 1), NA())</f>
        <v>75.099999999999994</v>
      </c>
      <c r="H103" s="415">
        <f>IF(ISNUMBER(Regressions!H113),ROUND(Regressions!H113, 1), NA())</f>
        <v>19.100000000000001</v>
      </c>
      <c r="I103" s="416">
        <f>IF(ISNUMBER(Regressions!I113),ROUND(Regressions!I113, 1), NA())</f>
        <v>5.8</v>
      </c>
      <c r="J103" s="417">
        <f>IF(ISNUMBER(Regressions!J113),ROUND(Regressions!J113, 1), NA())</f>
        <v>93</v>
      </c>
      <c r="K103" s="317">
        <f>IF(ISNUMBER(Regressions!K113),ROUND(Regressions!K113, 1), NA())</f>
        <v>78.900000000000006</v>
      </c>
      <c r="L103" s="418">
        <f>IF(ISNUMBER(Regressions!L113),ROUND(Regressions!L113, 1), NA())</f>
        <v>65.7</v>
      </c>
      <c r="M103" s="415">
        <f>IF(ISNUMBER(Regressions!M113),ROUND(Regressions!M113, 1), NA())</f>
        <v>13.2</v>
      </c>
      <c r="N103" s="419">
        <f>IF(ISNUMBER(Regressions!N113),ROUND(Regressions!N113, 1), NA())</f>
        <v>21.1</v>
      </c>
      <c r="O103" s="413">
        <f>IF(ISNUMBER(Regressions!O113),ROUND(Regressions!O113, 1), NA())</f>
        <v>58.4</v>
      </c>
      <c r="P103" s="317">
        <f>IF(ISNUMBER(Regressions!P113),ROUND(Regressions!P113, 1), NA())</f>
        <v>58.4</v>
      </c>
      <c r="Q103" s="420">
        <f>IF(ISNUMBER(Regressions!Q113),ROUND(Regressions!Q113, 1), NA())</f>
        <v>52.8</v>
      </c>
      <c r="R103" s="415">
        <f>IF(ISNUMBER(Regressions!R113),ROUND(Regressions!R113, 1), NA())</f>
        <v>5.6</v>
      </c>
      <c r="S103" s="416">
        <f>IF(ISNUMBER(Regressions!S113),ROUND(Regressions!S113, 1), NA())</f>
        <v>41.6</v>
      </c>
    </row>
    <row r="104" x14ac:dyDescent="0.2">
      <c r="A104" s="240" t="str">
        <f>IF(ISBLANK(Regressions!A114), " ", Regressions!A114)</f>
        <v>India</v>
      </c>
      <c r="B104" s="235">
        <f>IF(ISBLANK(Regressions!B114), " ", Regressions!B114)</f>
        <v>2015</v>
      </c>
      <c r="C104" s="238" t="str">
        <f>IF(ISBLANK(Regressions!C114), " ", Regressions!C114)</f>
        <v>Secondary</v>
      </c>
      <c r="D104" s="242">
        <f>IF(ISBLANK(Regressions!D114), " ", Regressions!D114)</f>
        <v>175106560</v>
      </c>
      <c r="E104" s="413">
        <f>IF(ISNUMBER(Regressions!E114),ROUND(Regressions!E114, 1), NA())</f>
        <v>97.4</v>
      </c>
      <c r="F104" s="317">
        <f>IF(ISNUMBER(Regressions!F114),ROUND(Regressions!F114, 1), NA())</f>
        <v>94.8</v>
      </c>
      <c r="G104" s="414">
        <f>IF(ISNUMBER(Regressions!G114),ROUND(Regressions!G114, 1), NA())</f>
        <v>75.099999999999994</v>
      </c>
      <c r="H104" s="415">
        <f>IF(ISNUMBER(Regressions!H114),ROUND(Regressions!H114, 1), NA())</f>
        <v>19.7</v>
      </c>
      <c r="I104" s="416">
        <f>IF(ISNUMBER(Regressions!I114),ROUND(Regressions!I114, 1), NA())</f>
        <v>5.2</v>
      </c>
      <c r="J104" s="417">
        <f>IF(ISNUMBER(Regressions!J114),ROUND(Regressions!J114, 1), NA())</f>
        <v>95.4</v>
      </c>
      <c r="K104" s="317">
        <f>IF(ISNUMBER(Regressions!K114),ROUND(Regressions!K114, 1), NA())</f>
        <v>78.900000000000006</v>
      </c>
      <c r="L104" s="418">
        <f>IF(ISNUMBER(Regressions!L114),ROUND(Regressions!L114, 1), NA())</f>
        <v>72.3</v>
      </c>
      <c r="M104" s="415">
        <f>IF(ISNUMBER(Regressions!M114),ROUND(Regressions!M114, 1), NA())</f>
        <v>6.6</v>
      </c>
      <c r="N104" s="419">
        <f>IF(ISNUMBER(Regressions!N114),ROUND(Regressions!N114, 1), NA())</f>
        <v>21.1</v>
      </c>
      <c r="O104" s="413">
        <f>IF(ISNUMBER(Regressions!O114),ROUND(Regressions!O114, 1), NA())</f>
        <v>63.1</v>
      </c>
      <c r="P104" s="317">
        <f>IF(ISNUMBER(Regressions!P114),ROUND(Regressions!P114, 1), NA())</f>
        <v>63.1</v>
      </c>
      <c r="Q104" s="420">
        <f>IF(ISNUMBER(Regressions!Q114),ROUND(Regressions!Q114, 1), NA())</f>
        <v>52.8</v>
      </c>
      <c r="R104" s="415">
        <f>IF(ISNUMBER(Regressions!R114),ROUND(Regressions!R114, 1), NA())</f>
        <v>10.3</v>
      </c>
      <c r="S104" s="416">
        <f>IF(ISNUMBER(Regressions!S114),ROUND(Regressions!S114, 1), NA())</f>
        <v>36.9</v>
      </c>
    </row>
    <row r="105" x14ac:dyDescent="0.2">
      <c r="A105" s="390" t="str">
        <f>IF(ISBLANK(Regressions!A115), " ", Regressions!A115)</f>
        <v>India</v>
      </c>
      <c r="B105" s="391">
        <f>IF(ISBLANK(Regressions!B115), " ", Regressions!B115)</f>
        <v>2016</v>
      </c>
      <c r="C105" s="392" t="str">
        <f>IF(ISBLANK(Regressions!C115), " ", Regressions!C115)</f>
        <v>Secondary</v>
      </c>
      <c r="D105" s="393">
        <f>IF(ISBLANK(Regressions!D115), " ", Regressions!D115)</f>
        <v>175800944</v>
      </c>
      <c r="E105" s="421">
        <f>IF(ISNUMBER(Regressions!E115),ROUND(Regressions!E115, 1), NA())</f>
        <v>97.8</v>
      </c>
      <c r="F105" s="318">
        <f>IF(ISNUMBER(Regressions!F115),ROUND(Regressions!F115, 1), NA())</f>
        <v>95.5</v>
      </c>
      <c r="G105" s="422">
        <f>IF(ISNUMBER(Regressions!G115),ROUND(Regressions!G115, 1), NA())</f>
        <v>75.099999999999994</v>
      </c>
      <c r="H105" s="423">
        <f>IF(ISNUMBER(Regressions!H115),ROUND(Regressions!H115, 1), NA())</f>
        <v>20.3</v>
      </c>
      <c r="I105" s="424">
        <f>IF(ISNUMBER(Regressions!I115),ROUND(Regressions!I115, 1), NA())</f>
        <v>4.5</v>
      </c>
      <c r="J105" s="425">
        <f>IF(ISNUMBER(Regressions!J115),ROUND(Regressions!J115, 1), NA())</f>
        <v>97.8</v>
      </c>
      <c r="K105" s="318">
        <f>IF(ISNUMBER(Regressions!K115),ROUND(Regressions!K115, 1), NA())</f>
        <v>78.900000000000006</v>
      </c>
      <c r="L105" s="426">
        <f>IF(ISNUMBER(Regressions!L115),ROUND(Regressions!L115, 1), NA())</f>
        <v>78.900000000000006</v>
      </c>
      <c r="M105" s="423">
        <f>IF(ISNUMBER(Regressions!M115),ROUND(Regressions!M115, 1), NA())</f>
        <v>0.1</v>
      </c>
      <c r="N105" s="427">
        <f>IF(ISNUMBER(Regressions!N115),ROUND(Regressions!N115, 1), NA())</f>
        <v>21.1</v>
      </c>
      <c r="O105" s="421">
        <f>IF(ISNUMBER(Regressions!O115),ROUND(Regressions!O115, 1), NA())</f>
        <v>67.8</v>
      </c>
      <c r="P105" s="318">
        <f>IF(ISNUMBER(Regressions!P115),ROUND(Regressions!P115, 1), NA())</f>
        <v>67.8</v>
      </c>
      <c r="Q105" s="428">
        <f>IF(ISNUMBER(Regressions!Q115),ROUND(Regressions!Q115, 1), NA())</f>
        <v>52.8</v>
      </c>
      <c r="R105" s="423">
        <f>IF(ISNUMBER(Regressions!R115),ROUND(Regressions!R115, 1), NA())</f>
        <v>15</v>
      </c>
      <c r="S105" s="424">
        <f>IF(ISNUMBER(Regressions!S115),ROUND(Regressions!S115, 1), NA())</f>
        <v>32.200000000000003</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86"/>
      <c r="I1" s="586"/>
      <c r="J1" s="586"/>
      <c r="K1" s="586"/>
      <c r="L1" s="586"/>
      <c r="M1" s="586"/>
      <c r="N1" s="586"/>
      <c r="O1" s="586"/>
      <c r="P1" s="586"/>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68.961850670000004</v>
      </c>
      <c r="D4">
        <v>71.900307949999998</v>
      </c>
      <c r="E4">
        <v>68.685423159999999</v>
      </c>
      <c r="F4"/>
      <c r="G4">
        <v>68.141995030000004</v>
      </c>
      <c r="H4">
        <v>75.124015170000007</v>
      </c>
      <c r="I4" s="71"/>
      <c r="J4" s="69" t="s">
        <v>35</v>
      </c>
      <c r="K4">
        <v>2016</v>
      </c>
      <c r="L4">
        <v>72.592344060000002</v>
      </c>
      <c r="M4">
        <v>76.885878919999996</v>
      </c>
      <c r="N4">
        <v>71.622400549999995</v>
      </c>
      <c r="O4"/>
      <c r="P4">
        <v>71.848294760000002</v>
      </c>
      <c r="Q4">
        <v>78.859252380000001</v>
      </c>
      <c r="R4" s="68"/>
      <c r="S4" s="69" t="s">
        <v>35</v>
      </c>
      <c r="T4">
        <v>2016</v>
      </c>
      <c r="U4">
        <v>54.411521999999998</v>
      </c>
      <c r="V4">
        <v>57.198999000000001</v>
      </c>
      <c r="W4">
        <v>54.147961000000002</v>
      </c>
      <c r="X4"/>
      <c r="Y4">
        <v>54.612907999999997</v>
      </c>
      <c r="Z4">
        <v>52.815555000000003</v>
      </c>
      <c r="AA4" s="68"/>
      <c r="AB4" s="68"/>
      <c r="AC4" s="68"/>
      <c r="AD4" s="68"/>
      <c r="AE4" s="68"/>
      <c r="AF4" s="68"/>
      <c r="AG4" s="68"/>
    </row>
    <row r="5" ht="15.75" x14ac:dyDescent="0.25">
      <c r="A5" s="69" t="s">
        <v>36</v>
      </c>
      <c r="B5">
        <v>2016</v>
      </c>
      <c r="C5">
        <v>22.3077097</v>
      </c>
      <c r="D5">
        <v>19.812984549999999</v>
      </c>
      <c r="E5">
        <v>20.957209469999999</v>
      </c>
      <c r="F5"/>
      <c r="G5">
        <v>21.846422650000001</v>
      </c>
      <c r="H5">
        <v>20.33829914</v>
      </c>
      <c r="I5" s="71"/>
      <c r="J5" s="69" t="s">
        <v>36</v>
      </c>
      <c r="K5">
        <v>2016</v>
      </c>
      <c r="L5">
        <v>3.4746602270000002</v>
      </c>
      <c r="M5">
        <v>6.8084582210000004</v>
      </c>
      <c r="N5">
        <v>0.28497302130000002</v>
      </c>
      <c r="O5"/>
      <c r="P5">
        <v>4.2187095269999997</v>
      </c>
      <c r="Q5">
        <v>7.0397620999999994E-2</v>
      </c>
      <c r="R5" s="68"/>
      <c r="S5" s="69" t="s">
        <v>36</v>
      </c>
      <c r="T5">
        <v>2016</v>
      </c>
      <c r="U5">
        <v>5.0044239570000002</v>
      </c>
      <c r="V5">
        <v>21.450858</v>
      </c>
      <c r="W5">
        <v>17.584081000000001</v>
      </c>
      <c r="X5"/>
      <c r="Y5">
        <v>3.4370919999999998</v>
      </c>
      <c r="Z5">
        <v>15.032444999999999</v>
      </c>
      <c r="AA5" s="68"/>
      <c r="AB5" s="68"/>
      <c r="AC5" s="68"/>
      <c r="AD5" s="68"/>
      <c r="AE5" s="68"/>
      <c r="AF5" s="68"/>
      <c r="AG5" s="68"/>
    </row>
    <row r="6" s="48" customFormat="true" ht="15.75" x14ac:dyDescent="0.25">
      <c r="A6" s="69" t="s">
        <v>37</v>
      </c>
      <c r="B6">
        <v>2016</v>
      </c>
      <c r="C6">
        <v>8.7304396339999997</v>
      </c>
      <c r="D6">
        <v>8.2867075000000003</v>
      </c>
      <c r="E6">
        <v>10.35736737</v>
      </c>
      <c r="F6"/>
      <c r="G6">
        <v>10.01158232</v>
      </c>
      <c r="H6">
        <v>4.5376856879999998</v>
      </c>
      <c r="I6" s="71"/>
      <c r="J6" s="69" t="s">
        <v>37</v>
      </c>
      <c r="K6">
        <v>2016</v>
      </c>
      <c r="L6">
        <v>23.93299571</v>
      </c>
      <c r="M6">
        <v>16.305662860000002</v>
      </c>
      <c r="N6">
        <v>28.092626429999999</v>
      </c>
      <c r="O6"/>
      <c r="P6">
        <v>23.93299571</v>
      </c>
      <c r="Q6">
        <v>21.070350000000001</v>
      </c>
      <c r="R6" s="67"/>
      <c r="S6" s="69" t="s">
        <v>37</v>
      </c>
      <c r="T6">
        <v>2016</v>
      </c>
      <c r="U6">
        <v>40.584054039999998</v>
      </c>
      <c r="V6">
        <v>21.350142999999999</v>
      </c>
      <c r="W6">
        <v>28.267958</v>
      </c>
      <c r="X6"/>
      <c r="Y6">
        <v>41.95</v>
      </c>
      <c r="Z6">
        <v>32.152000000000001</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295</v>
      </c>
      <c r="F13" s="82" t="s">
        <v>103</v>
      </c>
      <c r="G13" s="82" t="s">
        <v>104</v>
      </c>
      <c r="H13" s="82" t="s">
        <v>105</v>
      </c>
      <c r="I13" s="82" t="s">
        <v>106</v>
      </c>
      <c r="J13" s="82" t="s">
        <v>296</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352048160</v>
      </c>
      <c r="E14">
        <v>78.010361188112711</v>
      </c>
      <c r="F14">
        <v>71.614934469505442</v>
      </c>
      <c r="G14"/>
      <c r="H14"/>
      <c r="I14">
        <v>28.385065530494558</v>
      </c>
      <c r="J14">
        <v>32.712942367757933</v>
      </c>
      <c r="K14">
        <v>32.712942367757933</v>
      </c>
      <c r="L14"/>
      <c r="M14"/>
      <c r="N14">
        <v>67.287057632242067</v>
      </c>
      <c r="O14"/>
      <c r="P14"/>
      <c r="Q14"/>
      <c r="R14"/>
      <c r="S14"/>
      <c r="T14" s="128"/>
    </row>
    <row r="15" s="80" customFormat="true" ht="15.75" x14ac:dyDescent="0.25">
      <c r="A15" s="127" t="s">
        <v>180</v>
      </c>
      <c r="B15">
        <v>2001</v>
      </c>
      <c r="C15" s="129" t="s">
        <v>7</v>
      </c>
      <c r="D15">
        <v>354820800</v>
      </c>
      <c r="E15">
        <v>78.010361188112711</v>
      </c>
      <c r="F15">
        <v>71.614934469505442</v>
      </c>
      <c r="G15"/>
      <c r="H15"/>
      <c r="I15">
        <v>28.385065530494558</v>
      </c>
      <c r="J15">
        <v>32.712942367757933</v>
      </c>
      <c r="K15">
        <v>32.712942367757933</v>
      </c>
      <c r="L15"/>
      <c r="M15"/>
      <c r="N15">
        <v>67.287057632242067</v>
      </c>
      <c r="O15"/>
      <c r="P15"/>
      <c r="Q15"/>
      <c r="R15"/>
      <c r="S15"/>
      <c r="T15" s="128"/>
    </row>
    <row r="16" s="80" customFormat="true" ht="15.75" x14ac:dyDescent="0.25">
      <c r="A16" s="127" t="s">
        <v>180</v>
      </c>
      <c r="B16">
        <v>2002</v>
      </c>
      <c r="C16" s="129" t="s">
        <v>7</v>
      </c>
      <c r="D16">
        <v>357680384</v>
      </c>
      <c r="E16">
        <v>79.342585258164945</v>
      </c>
      <c r="F16">
        <v>72.925242862599134</v>
      </c>
      <c r="G16"/>
      <c r="H16"/>
      <c r="I16">
        <v>27.074757137400866</v>
      </c>
      <c r="J16">
        <v>37.239349701931133</v>
      </c>
      <c r="K16">
        <v>37.239349701931133</v>
      </c>
      <c r="L16"/>
      <c r="M16"/>
      <c r="N16">
        <v>62.760650298068867</v>
      </c>
      <c r="O16"/>
      <c r="P16"/>
      <c r="Q16"/>
      <c r="R16"/>
      <c r="S16"/>
      <c r="T16" s="128"/>
    </row>
    <row r="17" s="80" customFormat="true" ht="15.75" x14ac:dyDescent="0.25">
      <c r="A17" s="127" t="s">
        <v>180</v>
      </c>
      <c r="B17">
        <v>2003</v>
      </c>
      <c r="C17" s="129" t="s">
        <v>7</v>
      </c>
      <c r="D17">
        <v>360445312</v>
      </c>
      <c r="E17">
        <v>80.674809328216725</v>
      </c>
      <c r="F17">
        <v>74.235551255692371</v>
      </c>
      <c r="G17"/>
      <c r="H17"/>
      <c r="I17">
        <v>25.764448744307629</v>
      </c>
      <c r="J17">
        <v>41.765757036104333</v>
      </c>
      <c r="K17">
        <v>41.765757036104333</v>
      </c>
      <c r="L17"/>
      <c r="M17"/>
      <c r="N17">
        <v>58.234242963895667</v>
      </c>
      <c r="O17"/>
      <c r="P17"/>
      <c r="Q17"/>
      <c r="R17"/>
      <c r="S17"/>
      <c r="T17" s="128"/>
    </row>
    <row r="18" s="80" customFormat="true" ht="15.75" x14ac:dyDescent="0.25">
      <c r="A18" s="127" t="s">
        <v>180</v>
      </c>
      <c r="B18">
        <v>2004</v>
      </c>
      <c r="C18" s="129" t="s">
        <v>7</v>
      </c>
      <c r="D18">
        <v>363060448</v>
      </c>
      <c r="E18">
        <v>82.007033398268504</v>
      </c>
      <c r="F18">
        <v>75.545859648786063</v>
      </c>
      <c r="G18"/>
      <c r="H18"/>
      <c r="I18">
        <v>24.454140351213937</v>
      </c>
      <c r="J18">
        <v>46.292164370277533</v>
      </c>
      <c r="K18">
        <v>46.292164370277533</v>
      </c>
      <c r="L18"/>
      <c r="M18"/>
      <c r="N18">
        <v>53.707835629722467</v>
      </c>
      <c r="O18"/>
      <c r="P18"/>
      <c r="Q18"/>
      <c r="R18"/>
      <c r="S18"/>
      <c r="T18" s="128"/>
    </row>
    <row r="19" s="80" customFormat="true" ht="15.75" x14ac:dyDescent="0.25">
      <c r="A19" s="127" t="s">
        <v>180</v>
      </c>
      <c r="B19">
        <v>2005</v>
      </c>
      <c r="C19" s="129" t="s">
        <v>7</v>
      </c>
      <c r="D19">
        <v>365191040</v>
      </c>
      <c r="E19">
        <v>83.339257468320739</v>
      </c>
      <c r="F19">
        <v>76.8561680418793</v>
      </c>
      <c r="G19"/>
      <c r="H19"/>
      <c r="I19">
        <v>23.1438319581207</v>
      </c>
      <c r="J19">
        <v>50.818571704450733</v>
      </c>
      <c r="K19">
        <v>50.818571704450733</v>
      </c>
      <c r="L19"/>
      <c r="M19"/>
      <c r="N19">
        <v>49.181428295549267</v>
      </c>
      <c r="O19"/>
      <c r="P19"/>
      <c r="Q19"/>
      <c r="R19"/>
      <c r="S19"/>
      <c r="T19" s="128"/>
    </row>
    <row r="20" s="80" customFormat="true" ht="15.75" x14ac:dyDescent="0.25">
      <c r="A20" s="127" t="s">
        <v>180</v>
      </c>
      <c r="B20">
        <v>2006</v>
      </c>
      <c r="C20" s="129" t="s">
        <v>7</v>
      </c>
      <c r="D20">
        <v>367076800</v>
      </c>
      <c r="E20">
        <v>84.671481538372518</v>
      </c>
      <c r="F20">
        <v>78.166476434972537</v>
      </c>
      <c r="G20"/>
      <c r="H20"/>
      <c r="I20">
        <v>21.833523565027463</v>
      </c>
      <c r="J20">
        <v>55.344979038622114</v>
      </c>
      <c r="K20">
        <v>55.298987142857186</v>
      </c>
      <c r="L20">
        <v>37.751327970574494</v>
      </c>
      <c r="M20">
        <v>17.547659172282692</v>
      </c>
      <c r="N20">
        <v>44.701012857142814</v>
      </c>
      <c r="O20"/>
      <c r="P20"/>
      <c r="Q20"/>
      <c r="R20"/>
      <c r="S20"/>
      <c r="T20" s="128"/>
    </row>
    <row r="21" s="80" customFormat="true" ht="15.75" x14ac:dyDescent="0.25">
      <c r="A21" s="127" t="s">
        <v>180</v>
      </c>
      <c r="B21">
        <v>2007</v>
      </c>
      <c r="C21" s="129" t="s">
        <v>7</v>
      </c>
      <c r="D21">
        <v>369098816</v>
      </c>
      <c r="E21">
        <v>86.003705608424298</v>
      </c>
      <c r="F21">
        <v>79.476784828066229</v>
      </c>
      <c r="G21"/>
      <c r="H21"/>
      <c r="I21">
        <v>20.523215171933771</v>
      </c>
      <c r="J21">
        <v>59.871386372795314</v>
      </c>
      <c r="K21">
        <v>57.894989285713564</v>
      </c>
      <c r="L21">
        <v>37.751327970574494</v>
      </c>
      <c r="M21">
        <v>20.14366131513907</v>
      </c>
      <c r="N21">
        <v>42.105010714286436</v>
      </c>
      <c r="O21">
        <v>9.8571342235482007</v>
      </c>
      <c r="P21"/>
      <c r="Q21"/>
      <c r="R21"/>
      <c r="S21"/>
      <c r="T21" s="128"/>
    </row>
    <row r="22" s="80" customFormat="true" ht="15.75" x14ac:dyDescent="0.25">
      <c r="A22" s="127" t="s">
        <v>180</v>
      </c>
      <c r="B22">
        <v>2008</v>
      </c>
      <c r="C22" s="129" t="s">
        <v>7</v>
      </c>
      <c r="D22">
        <v>371003904</v>
      </c>
      <c r="E22">
        <v>87.335929678476532</v>
      </c>
      <c r="F22">
        <v>80.787093221159466</v>
      </c>
      <c r="G22"/>
      <c r="H22"/>
      <c r="I22">
        <v>19.212906778840534</v>
      </c>
      <c r="J22">
        <v>64.397793706968514</v>
      </c>
      <c r="K22">
        <v>60.490991428570851</v>
      </c>
      <c r="L22">
        <v>37.751327970574494</v>
      </c>
      <c r="M22">
        <v>22.739663457996357</v>
      </c>
      <c r="N22">
        <v>39.509008571429149</v>
      </c>
      <c r="O22">
        <v>9.8571342235482007</v>
      </c>
      <c r="P22"/>
      <c r="Q22"/>
      <c r="R22"/>
      <c r="S22"/>
      <c r="T22" s="128"/>
    </row>
    <row r="23" s="80" customFormat="true" ht="15.75" x14ac:dyDescent="0.25">
      <c r="A23" s="127" t="s">
        <v>180</v>
      </c>
      <c r="B23">
        <v>2009</v>
      </c>
      <c r="C23" s="129" t="s">
        <v>7</v>
      </c>
      <c r="D23">
        <v>372738048</v>
      </c>
      <c r="E23">
        <v>88.668153748528312</v>
      </c>
      <c r="F23">
        <v>82.097401614253158</v>
      </c>
      <c r="G23"/>
      <c r="H23"/>
      <c r="I23">
        <v>17.902598385746842</v>
      </c>
      <c r="J23">
        <v>68.924201041141714</v>
      </c>
      <c r="K23">
        <v>63.086993571428138</v>
      </c>
      <c r="L23">
        <v>37.751327970574494</v>
      </c>
      <c r="M23">
        <v>25.335665600853645</v>
      </c>
      <c r="N23">
        <v>36.913006428571862</v>
      </c>
      <c r="O23">
        <v>9.8571342235482007</v>
      </c>
      <c r="P23"/>
      <c r="Q23"/>
      <c r="R23"/>
      <c r="S23"/>
      <c r="T23" s="128"/>
    </row>
    <row r="24" s="80" customFormat="true" ht="15.75" x14ac:dyDescent="0.25">
      <c r="A24" s="127" t="s">
        <v>180</v>
      </c>
      <c r="B24">
        <v>2010</v>
      </c>
      <c r="C24" s="129" t="s">
        <v>7</v>
      </c>
      <c r="D24">
        <v>374214624</v>
      </c>
      <c r="E24">
        <v>90.000377818580091</v>
      </c>
      <c r="F24">
        <v>83.407710007346395</v>
      </c>
      <c r="G24"/>
      <c r="H24"/>
      <c r="I24">
        <v>16.592289992653605</v>
      </c>
      <c r="J24">
        <v>73.450608375314914</v>
      </c>
      <c r="K24">
        <v>65.682995714285425</v>
      </c>
      <c r="L24">
        <v>37.751327970574494</v>
      </c>
      <c r="M24">
        <v>27.931667743710932</v>
      </c>
      <c r="N24">
        <v>34.317004285714575</v>
      </c>
      <c r="O24">
        <v>9.8571342235482007</v>
      </c>
      <c r="P24"/>
      <c r="Q24"/>
      <c r="R24"/>
      <c r="S24"/>
      <c r="T24" s="128"/>
    </row>
    <row r="25" s="80" customFormat="true" ht="15.75" x14ac:dyDescent="0.25">
      <c r="A25" s="127" t="s">
        <v>180</v>
      </c>
      <c r="B25">
        <v>2011</v>
      </c>
      <c r="C25" s="129" t="s">
        <v>7</v>
      </c>
      <c r="D25">
        <v>375445760</v>
      </c>
      <c r="E25">
        <v>91.332601888632325</v>
      </c>
      <c r="F25">
        <v>84.718018400439632</v>
      </c>
      <c r="G25"/>
      <c r="H25"/>
      <c r="I25">
        <v>15.281981599560368</v>
      </c>
      <c r="J25">
        <v>77.977015709488114</v>
      </c>
      <c r="K25">
        <v>68.278997857142713</v>
      </c>
      <c r="L25">
        <v>43.558163985286228</v>
      </c>
      <c r="M25">
        <v>24.720833871856485</v>
      </c>
      <c r="N25">
        <v>31.721002142857287</v>
      </c>
      <c r="O25">
        <v>9.8571342235482007</v>
      </c>
      <c r="P25"/>
      <c r="Q25"/>
      <c r="R25"/>
      <c r="S25"/>
      <c r="T25" s="128"/>
    </row>
    <row r="26" s="80" customFormat="true" ht="15.75" x14ac:dyDescent="0.25">
      <c r="A26" s="127" t="s">
        <v>180</v>
      </c>
      <c r="B26">
        <v>2012</v>
      </c>
      <c r="C26" s="129" t="s">
        <v>7</v>
      </c>
      <c r="D26">
        <v>376678848</v>
      </c>
      <c r="E26">
        <v>92.664825958684105</v>
      </c>
      <c r="F26">
        <v>86.028326793533324</v>
      </c>
      <c r="G26"/>
      <c r="H26"/>
      <c r="I26">
        <v>13.971673206466676</v>
      </c>
      <c r="J26">
        <v>82.503423043661314</v>
      </c>
      <c r="K26">
        <v>70.875</v>
      </c>
      <c r="L26">
        <v>49.364999999999782</v>
      </c>
      <c r="M26">
        <v>21.510000000000218</v>
      </c>
      <c r="N26">
        <v>29.125</v>
      </c>
      <c r="O26">
        <v>19.768896570280049</v>
      </c>
      <c r="P26"/>
      <c r="Q26"/>
      <c r="R26"/>
      <c r="S26"/>
      <c r="T26" s="128"/>
    </row>
    <row r="27" s="80" customFormat="true" ht="15.75" x14ac:dyDescent="0.25">
      <c r="A27" s="127" t="s">
        <v>180</v>
      </c>
      <c r="B27">
        <v>2013</v>
      </c>
      <c r="C27" s="129" t="s">
        <v>7</v>
      </c>
      <c r="D27">
        <v>377716704</v>
      </c>
      <c r="E27">
        <v>93.997050028735885</v>
      </c>
      <c r="F27">
        <v>87.338635186626561</v>
      </c>
      <c r="G27">
        <v>68.961850670070206</v>
      </c>
      <c r="H27">
        <v>18.376784516556356</v>
      </c>
      <c r="I27">
        <v>12.661364813373439</v>
      </c>
      <c r="J27">
        <v>87.029830377834514</v>
      </c>
      <c r="K27">
        <v>73.471002142857287</v>
      </c>
      <c r="L27">
        <v>55.171836014713335</v>
      </c>
      <c r="M27">
        <v>18.299166128143952</v>
      </c>
      <c r="N27">
        <v>26.528997857142713</v>
      </c>
      <c r="O27">
        <v>29.680658917011897</v>
      </c>
      <c r="P27">
        <v>29.680658917011897</v>
      </c>
      <c r="Q27">
        <v>29.680658917011897</v>
      </c>
      <c r="R27">
        <v>0</v>
      </c>
      <c r="S27">
        <v>70.319341082988103</v>
      </c>
      <c r="T27" s="128"/>
    </row>
    <row r="28" s="80" customFormat="true" ht="15.75" x14ac:dyDescent="0.25">
      <c r="A28" s="127" t="s">
        <v>180</v>
      </c>
      <c r="B28">
        <v>2014</v>
      </c>
      <c r="C28" s="129" t="s">
        <v>7</v>
      </c>
      <c r="D28">
        <v>378394112</v>
      </c>
      <c r="E28">
        <v>95.329274098788119</v>
      </c>
      <c r="F28">
        <v>88.648943579720253</v>
      </c>
      <c r="G28">
        <v>68.961850670070206</v>
      </c>
      <c r="H28">
        <v>19.687092909650048</v>
      </c>
      <c r="I28">
        <v>11.351056420279747</v>
      </c>
      <c r="J28">
        <v>91.556237712005895</v>
      </c>
      <c r="K28">
        <v>76.067004285713665</v>
      </c>
      <c r="L28">
        <v>60.97867202942507</v>
      </c>
      <c r="M28">
        <v>15.088332256288595</v>
      </c>
      <c r="N28">
        <v>23.932995714286335</v>
      </c>
      <c r="O28">
        <v>39.592421263740107</v>
      </c>
      <c r="P28">
        <v>39.592421263740107</v>
      </c>
      <c r="Q28">
        <v>39.592421263740107</v>
      </c>
      <c r="R28">
        <v>0</v>
      </c>
      <c r="S28">
        <v>60.407578736259893</v>
      </c>
      <c r="T28" s="128"/>
    </row>
    <row r="29" s="80" customFormat="true" ht="15.75" x14ac:dyDescent="0.25">
      <c r="A29" s="127" t="s">
        <v>180</v>
      </c>
      <c r="B29">
        <v>2015</v>
      </c>
      <c r="C29" s="129" t="s">
        <v>7</v>
      </c>
      <c r="D29">
        <v>378378688</v>
      </c>
      <c r="E29">
        <v>96.661498168839898</v>
      </c>
      <c r="F29">
        <v>89.95925197281349</v>
      </c>
      <c r="G29">
        <v>68.961850670070206</v>
      </c>
      <c r="H29">
        <v>20.997401302743285</v>
      </c>
      <c r="I29">
        <v>10.04074802718651</v>
      </c>
      <c r="J29">
        <v>96.082645046179096</v>
      </c>
      <c r="K29">
        <v>76.067004285713665</v>
      </c>
      <c r="L29">
        <v>66.785508044138624</v>
      </c>
      <c r="M29">
        <v>9.2814962415750415</v>
      </c>
      <c r="N29">
        <v>23.932995714286335</v>
      </c>
      <c r="O29">
        <v>49.504183610471955</v>
      </c>
      <c r="P29">
        <v>49.504183610471955</v>
      </c>
      <c r="Q29">
        <v>49.504183610471955</v>
      </c>
      <c r="R29">
        <v>0</v>
      </c>
      <c r="S29">
        <v>50.495816389528045</v>
      </c>
      <c r="T29" s="128"/>
    </row>
    <row r="30" s="80" customFormat="true" ht="15.75" x14ac:dyDescent="0.25">
      <c r="A30" s="127" t="s">
        <v>180</v>
      </c>
      <c r="B30">
        <v>2016</v>
      </c>
      <c r="C30" s="129" t="s">
        <v>7</v>
      </c>
      <c r="D30">
        <v>377928928</v>
      </c>
      <c r="E30">
        <v>97.993722238891678</v>
      </c>
      <c r="F30">
        <v>91.269560365906727</v>
      </c>
      <c r="G30">
        <v>68.961850670070206</v>
      </c>
      <c r="H30">
        <v>22.307709695836522</v>
      </c>
      <c r="I30">
        <v>8.7304396340932726</v>
      </c>
      <c r="J30">
        <v>100</v>
      </c>
      <c r="K30">
        <v>76.067004285713665</v>
      </c>
      <c r="L30">
        <v>72.592344058852177</v>
      </c>
      <c r="M30">
        <v>3.4746602268614879</v>
      </c>
      <c r="N30">
        <v>23.932995714286335</v>
      </c>
      <c r="O30">
        <v>59.415945957200165</v>
      </c>
      <c r="P30">
        <v>59.415945957200165</v>
      </c>
      <c r="Q30">
        <v>54.411521999999998</v>
      </c>
      <c r="R30">
        <v>5.0044239572001672</v>
      </c>
      <c r="S30">
        <v>40.584054042799835</v>
      </c>
      <c r="T30" s="128"/>
    </row>
    <row r="31" s="80" customFormat="true" ht="15.75" x14ac:dyDescent="0.25">
      <c r="A31" s="127" t="s">
        <v>180</v>
      </c>
      <c r="B31">
        <v>2000</v>
      </c>
      <c r="C31" s="129" t="s">
        <v>1</v>
      </c>
      <c r="D31">
        <v>97401157.0677948</v>
      </c>
      <c r="E31">
        <v>90.227016630781463</v>
      </c>
      <c r="F31">
        <v>84.360707689394076</v>
      </c>
      <c r="G31"/>
      <c r="H31"/>
      <c r="I31">
        <v>15.639292310605924</v>
      </c>
      <c r="J31">
        <v>61.790572814498773</v>
      </c>
      <c r="K31">
        <v>61.790572814498773</v>
      </c>
      <c r="L31"/>
      <c r="M31"/>
      <c r="N31">
        <v>38.209427185501227</v>
      </c>
      <c r="O31"/>
      <c r="P31"/>
      <c r="Q31"/>
      <c r="R31"/>
      <c r="S31"/>
      <c r="T31" s="128"/>
    </row>
    <row r="32" s="80" customFormat="true" ht="15.75" x14ac:dyDescent="0.25">
      <c r="A32" s="127" t="s">
        <v>180</v>
      </c>
      <c r="B32">
        <v>2001</v>
      </c>
      <c r="C32" s="129" t="s">
        <v>1</v>
      </c>
      <c r="D32">
        <v>99058875.112884521</v>
      </c>
      <c r="E32">
        <v>90.227016630781463</v>
      </c>
      <c r="F32">
        <v>84.360707689394076</v>
      </c>
      <c r="G32"/>
      <c r="H32"/>
      <c r="I32">
        <v>15.639292310605924</v>
      </c>
      <c r="J32">
        <v>61.790572814498773</v>
      </c>
      <c r="K32">
        <v>61.790572814498773</v>
      </c>
      <c r="L32"/>
      <c r="M32"/>
      <c r="N32">
        <v>38.209427185501227</v>
      </c>
      <c r="O32"/>
      <c r="P32"/>
      <c r="Q32"/>
      <c r="R32"/>
      <c r="S32"/>
      <c r="T32" s="128"/>
    </row>
    <row r="33" s="80" customFormat="true" ht="15.75" x14ac:dyDescent="0.25">
      <c r="A33" s="127" t="s">
        <v>180</v>
      </c>
      <c r="B33">
        <v>2002</v>
      </c>
      <c r="C33" s="129" t="s">
        <v>1</v>
      </c>
      <c r="D33">
        <v>101023245.80131836</v>
      </c>
      <c r="E33">
        <v>90.227016630781463</v>
      </c>
      <c r="F33">
        <v>84.360707689394076</v>
      </c>
      <c r="G33"/>
      <c r="H33"/>
      <c r="I33">
        <v>15.639292310605924</v>
      </c>
      <c r="J33">
        <v>61.790572814498773</v>
      </c>
      <c r="K33">
        <v>61.790572814498773</v>
      </c>
      <c r="L33"/>
      <c r="M33"/>
      <c r="N33">
        <v>38.209427185501227</v>
      </c>
      <c r="O33"/>
      <c r="P33"/>
      <c r="Q33"/>
      <c r="R33"/>
      <c r="S33"/>
      <c r="T33" s="128"/>
    </row>
    <row r="34" s="80" customFormat="true" ht="15.75" x14ac:dyDescent="0.25">
      <c r="A34" s="127" t="s">
        <v>180</v>
      </c>
      <c r="B34">
        <v>2003</v>
      </c>
      <c r="C34" s="129" t="s">
        <v>1</v>
      </c>
      <c r="D34">
        <v>102986443.23457518</v>
      </c>
      <c r="E34">
        <v>90.227016630781463</v>
      </c>
      <c r="F34">
        <v>84.360707689394076</v>
      </c>
      <c r="G34"/>
      <c r="H34"/>
      <c r="I34">
        <v>15.639292310605924</v>
      </c>
      <c r="J34">
        <v>61.790572814498773</v>
      </c>
      <c r="K34">
        <v>61.790572814498773</v>
      </c>
      <c r="L34"/>
      <c r="M34"/>
      <c r="N34">
        <v>38.209427185501227</v>
      </c>
      <c r="O34"/>
      <c r="P34"/>
      <c r="Q34"/>
      <c r="R34"/>
      <c r="S34"/>
      <c r="T34" s="128"/>
    </row>
    <row r="35" s="80" customFormat="true" ht="15.75" x14ac:dyDescent="0.25">
      <c r="A35" s="127" t="s">
        <v>180</v>
      </c>
      <c r="B35">
        <v>2004</v>
      </c>
      <c r="C35" s="129" t="s">
        <v>1</v>
      </c>
      <c r="D35">
        <v>104935360.84225097</v>
      </c>
      <c r="E35">
        <v>90.860117153110195</v>
      </c>
      <c r="F35">
        <v>84.926291136363716</v>
      </c>
      <c r="G35"/>
      <c r="H35"/>
      <c r="I35">
        <v>15.073708863636284</v>
      </c>
      <c r="J35">
        <v>64.632321684434828</v>
      </c>
      <c r="K35">
        <v>64.632321684434828</v>
      </c>
      <c r="L35"/>
      <c r="M35"/>
      <c r="N35">
        <v>35.367678315565172</v>
      </c>
      <c r="O35"/>
      <c r="P35"/>
      <c r="Q35"/>
      <c r="R35"/>
      <c r="S35"/>
      <c r="T35" s="128"/>
    </row>
    <row r="36" s="80" customFormat="true" ht="15.75" x14ac:dyDescent="0.25">
      <c r="A36" s="127" t="s">
        <v>180</v>
      </c>
      <c r="B36">
        <v>2005</v>
      </c>
      <c r="C36" s="129" t="s">
        <v>1</v>
      </c>
      <c r="D36">
        <v>106763602.77294922</v>
      </c>
      <c r="E36">
        <v>91.4932176754387</v>
      </c>
      <c r="F36">
        <v>85.491874583333356</v>
      </c>
      <c r="G36"/>
      <c r="H36"/>
      <c r="I36">
        <v>14.508125416666644</v>
      </c>
      <c r="J36">
        <v>67.474070554370883</v>
      </c>
      <c r="K36">
        <v>67.474070554370883</v>
      </c>
      <c r="L36"/>
      <c r="M36"/>
      <c r="N36">
        <v>32.525929445629117</v>
      </c>
      <c r="O36"/>
      <c r="P36"/>
      <c r="Q36"/>
      <c r="R36"/>
      <c r="S36"/>
      <c r="T36" s="128"/>
    </row>
    <row r="37" s="80" customFormat="true" ht="15.75" x14ac:dyDescent="0.25">
      <c r="A37" s="127" t="s">
        <v>180</v>
      </c>
      <c r="B37">
        <v>2006</v>
      </c>
      <c r="C37" s="129" t="s">
        <v>1</v>
      </c>
      <c r="D37">
        <v>108540932.88674927</v>
      </c>
      <c r="E37">
        <v>92.126318197767205</v>
      </c>
      <c r="F37">
        <v>86.057458030303223</v>
      </c>
      <c r="G37"/>
      <c r="H37"/>
      <c r="I37">
        <v>13.942541969696777</v>
      </c>
      <c r="J37">
        <v>70.315819424306937</v>
      </c>
      <c r="K37">
        <v>70.315819424306937</v>
      </c>
      <c r="L37">
        <v>47.807060539029408</v>
      </c>
      <c r="M37">
        <v>22.50875888527753</v>
      </c>
      <c r="N37">
        <v>29.684180575693063</v>
      </c>
      <c r="O37"/>
      <c r="P37"/>
      <c r="Q37"/>
      <c r="R37"/>
      <c r="S37"/>
      <c r="T37" s="128"/>
    </row>
    <row r="38" s="80" customFormat="true" ht="15.75" x14ac:dyDescent="0.25">
      <c r="A38" s="127" t="s">
        <v>180</v>
      </c>
      <c r="B38">
        <v>2007</v>
      </c>
      <c r="C38" s="129" t="s">
        <v>1</v>
      </c>
      <c r="D38">
        <v>110382699.4598413</v>
      </c>
      <c r="E38">
        <v>92.759418720095709</v>
      </c>
      <c r="F38">
        <v>86.623041477272864</v>
      </c>
      <c r="G38"/>
      <c r="H38"/>
      <c r="I38">
        <v>13.376958522727136</v>
      </c>
      <c r="J38">
        <v>73.157568294242992</v>
      </c>
      <c r="K38">
        <v>72.223657142857064</v>
      </c>
      <c r="L38">
        <v>47.807060539029408</v>
      </c>
      <c r="M38">
        <v>24.416596603827657</v>
      </c>
      <c r="N38">
        <v>27.776342857142936</v>
      </c>
      <c r="O38"/>
      <c r="P38"/>
      <c r="Q38"/>
      <c r="R38"/>
      <c r="S38"/>
      <c r="T38" s="128"/>
    </row>
    <row r="39" s="80" customFormat="true" ht="15.75" x14ac:dyDescent="0.25">
      <c r="A39" s="127" t="s">
        <v>180</v>
      </c>
      <c r="B39">
        <v>2008</v>
      </c>
      <c r="C39" s="129" t="s">
        <v>1</v>
      </c>
      <c r="D39">
        <v>112213841.87944336</v>
      </c>
      <c r="E39">
        <v>93.392519242424214</v>
      </c>
      <c r="F39">
        <v>87.188624924242504</v>
      </c>
      <c r="G39"/>
      <c r="H39"/>
      <c r="I39">
        <v>12.811375075757496</v>
      </c>
      <c r="J39">
        <v>75.999317164179047</v>
      </c>
      <c r="K39">
        <v>73.862325714285817</v>
      </c>
      <c r="L39">
        <v>47.807060539029408</v>
      </c>
      <c r="M39">
        <v>26.055265175256409</v>
      </c>
      <c r="N39">
        <v>26.137674285714183</v>
      </c>
      <c r="O39"/>
      <c r="P39"/>
      <c r="Q39"/>
      <c r="R39"/>
      <c r="S39"/>
      <c r="T39" s="128"/>
    </row>
    <row r="40" s="80" customFormat="true" ht="15.75" x14ac:dyDescent="0.25">
      <c r="A40" s="127" t="s">
        <v>180</v>
      </c>
      <c r="B40">
        <v>2009</v>
      </c>
      <c r="C40" s="129" t="s">
        <v>1</v>
      </c>
      <c r="D40">
        <v>114009386.34363282</v>
      </c>
      <c r="E40">
        <v>94.025619764752946</v>
      </c>
      <c r="F40">
        <v>87.754208371212144</v>
      </c>
      <c r="G40"/>
      <c r="H40"/>
      <c r="I40">
        <v>12.245791628787856</v>
      </c>
      <c r="J40">
        <v>78.841066034115102</v>
      </c>
      <c r="K40">
        <v>75.500994285714114</v>
      </c>
      <c r="L40">
        <v>47.807060539029408</v>
      </c>
      <c r="M40">
        <v>27.693933746684706</v>
      </c>
      <c r="N40">
        <v>24.499005714285886</v>
      </c>
      <c r="O40"/>
      <c r="P40"/>
      <c r="Q40"/>
      <c r="R40"/>
      <c r="S40"/>
      <c r="T40" s="128"/>
    </row>
    <row r="41" s="80" customFormat="true" ht="15.75" x14ac:dyDescent="0.25">
      <c r="A41" s="127" t="s">
        <v>180</v>
      </c>
      <c r="B41">
        <v>2010</v>
      </c>
      <c r="C41" s="129" t="s">
        <v>1</v>
      </c>
      <c r="D41">
        <v>115744584.3452124</v>
      </c>
      <c r="E41">
        <v>94.658720287081451</v>
      </c>
      <c r="F41">
        <v>88.319791818182011</v>
      </c>
      <c r="G41"/>
      <c r="H41"/>
      <c r="I41">
        <v>11.680208181817989</v>
      </c>
      <c r="J41">
        <v>81.682814904051156</v>
      </c>
      <c r="K41">
        <v>77.139662857142866</v>
      </c>
      <c r="L41">
        <v>47.807060539029408</v>
      </c>
      <c r="M41">
        <v>29.332602318113459</v>
      </c>
      <c r="N41">
        <v>22.860337142857134</v>
      </c>
      <c r="O41"/>
      <c r="P41"/>
      <c r="Q41"/>
      <c r="R41"/>
      <c r="S41"/>
      <c r="T41" s="128"/>
    </row>
    <row r="42" s="80" customFormat="true" ht="15.75" x14ac:dyDescent="0.25">
      <c r="A42" s="127" t="s">
        <v>180</v>
      </c>
      <c r="B42">
        <v>2011</v>
      </c>
      <c r="C42" s="129" t="s">
        <v>1</v>
      </c>
      <c r="D42">
        <v>117424419.56406251</v>
      </c>
      <c r="E42">
        <v>95.291820809409955</v>
      </c>
      <c r="F42">
        <v>88.885375265151652</v>
      </c>
      <c r="G42"/>
      <c r="H42"/>
      <c r="I42">
        <v>11.114624734848348</v>
      </c>
      <c r="J42">
        <v>84.524563773987211</v>
      </c>
      <c r="K42">
        <v>78.778331428571619</v>
      </c>
      <c r="L42">
        <v>52.653530269515613</v>
      </c>
      <c r="M42">
        <v>26.124801159056005</v>
      </c>
      <c r="N42">
        <v>21.221668571428381</v>
      </c>
      <c r="O42"/>
      <c r="P42"/>
      <c r="Q42"/>
      <c r="R42"/>
      <c r="S42"/>
      <c r="T42" s="128"/>
    </row>
    <row r="43" s="80" customFormat="true" ht="15.75" x14ac:dyDescent="0.25">
      <c r="A43" s="127" t="s">
        <v>180</v>
      </c>
      <c r="B43">
        <v>2012</v>
      </c>
      <c r="C43" s="129" t="s">
        <v>1</v>
      </c>
      <c r="D43">
        <v>119147288.36508545</v>
      </c>
      <c r="E43">
        <v>95.92492133173846</v>
      </c>
      <c r="F43">
        <v>89.450958712121292</v>
      </c>
      <c r="G43"/>
      <c r="H43"/>
      <c r="I43">
        <v>10.549041287878708</v>
      </c>
      <c r="J43">
        <v>87.366312643923266</v>
      </c>
      <c r="K43">
        <v>80.416999999999916</v>
      </c>
      <c r="L43">
        <v>57.5</v>
      </c>
      <c r="M43">
        <v>22.916999999999916</v>
      </c>
      <c r="N43">
        <v>19.583000000000084</v>
      </c>
      <c r="O43"/>
      <c r="P43"/>
      <c r="Q43"/>
      <c r="R43"/>
      <c r="S43"/>
      <c r="T43" s="128"/>
    </row>
    <row r="44" s="80" customFormat="true" ht="15.75" x14ac:dyDescent="0.25">
      <c r="A44" s="127" t="s">
        <v>180</v>
      </c>
      <c r="B44">
        <v>2013</v>
      </c>
      <c r="C44" s="129" t="s">
        <v>1</v>
      </c>
      <c r="D44">
        <v>120846680.31817017</v>
      </c>
      <c r="E44">
        <v>96.558021854066965</v>
      </c>
      <c r="F44">
        <v>90.016542159090932</v>
      </c>
      <c r="G44">
        <v>71.900307947368418</v>
      </c>
      <c r="H44">
        <v>18.116234211722514</v>
      </c>
      <c r="I44">
        <v>9.9834578409090682</v>
      </c>
      <c r="J44">
        <v>90.20806151385932</v>
      </c>
      <c r="K44">
        <v>82.055668571428669</v>
      </c>
      <c r="L44">
        <v>62.346469730484387</v>
      </c>
      <c r="M44">
        <v>19.709198840944282</v>
      </c>
      <c r="N44">
        <v>17.944331428571331</v>
      </c>
      <c r="O44">
        <v>79.710000000000008</v>
      </c>
      <c r="P44">
        <v>78.649856999999997</v>
      </c>
      <c r="Q44">
        <v>57.198998999999993</v>
      </c>
      <c r="R44">
        <v>21.450858000000004</v>
      </c>
      <c r="S44">
        <v>21.350143000000003</v>
      </c>
      <c r="T44" s="128"/>
    </row>
    <row r="45" s="80" customFormat="true" ht="15.75" x14ac:dyDescent="0.25">
      <c r="A45" s="127" t="s">
        <v>180</v>
      </c>
      <c r="B45">
        <v>2014</v>
      </c>
      <c r="C45" s="129" t="s">
        <v>1</v>
      </c>
      <c r="D45">
        <v>122471042.56255859</v>
      </c>
      <c r="E45">
        <v>97.191122376395469</v>
      </c>
      <c r="F45">
        <v>90.582125606060799</v>
      </c>
      <c r="G45">
        <v>71.900307947368418</v>
      </c>
      <c r="H45">
        <v>18.681817658692381</v>
      </c>
      <c r="I45">
        <v>9.4178743939392007</v>
      </c>
      <c r="J45">
        <v>93.049810383795375</v>
      </c>
      <c r="K45">
        <v>83.694337142856966</v>
      </c>
      <c r="L45">
        <v>67.192939460968773</v>
      </c>
      <c r="M45">
        <v>16.501397681888193</v>
      </c>
      <c r="N45">
        <v>16.305662857143034</v>
      </c>
      <c r="O45">
        <v>79.710000000000008</v>
      </c>
      <c r="P45">
        <v>78.649856999999997</v>
      </c>
      <c r="Q45">
        <v>57.198998999999993</v>
      </c>
      <c r="R45">
        <v>21.450858000000004</v>
      </c>
      <c r="S45">
        <v>21.350143000000003</v>
      </c>
      <c r="T45" s="128"/>
    </row>
    <row r="46" s="80" customFormat="true" ht="15.75" x14ac:dyDescent="0.25">
      <c r="A46" s="127" t="s">
        <v>180</v>
      </c>
      <c r="B46">
        <v>2015</v>
      </c>
      <c r="C46" s="129" t="s">
        <v>1</v>
      </c>
      <c r="D46">
        <v>123907675.19484864</v>
      </c>
      <c r="E46">
        <v>97.824222898724202</v>
      </c>
      <c r="F46">
        <v>91.147709053030439</v>
      </c>
      <c r="G46">
        <v>71.900307947368418</v>
      </c>
      <c r="H46">
        <v>19.247401105662021</v>
      </c>
      <c r="I46">
        <v>8.8522909469695605</v>
      </c>
      <c r="J46">
        <v>95.89155925373143</v>
      </c>
      <c r="K46">
        <v>83.694337142856966</v>
      </c>
      <c r="L46">
        <v>72.03940919145316</v>
      </c>
      <c r="M46">
        <v>11.654927951403806</v>
      </c>
      <c r="N46">
        <v>16.305662857143034</v>
      </c>
      <c r="O46">
        <v>79.710000000000008</v>
      </c>
      <c r="P46">
        <v>78.649856999999997</v>
      </c>
      <c r="Q46">
        <v>57.198998999999993</v>
      </c>
      <c r="R46">
        <v>21.450858000000004</v>
      </c>
      <c r="S46">
        <v>21.350143000000003</v>
      </c>
      <c r="T46" s="128"/>
    </row>
    <row r="47" s="80" customFormat="true" ht="15.75" x14ac:dyDescent="0.25">
      <c r="A47" s="127" t="s">
        <v>180</v>
      </c>
      <c r="B47">
        <v>2016</v>
      </c>
      <c r="C47" s="129" t="s">
        <v>1</v>
      </c>
      <c r="D47">
        <v>125230535.57948729</v>
      </c>
      <c r="E47">
        <v>98.457323421052706</v>
      </c>
      <c r="F47">
        <v>91.71329250000008</v>
      </c>
      <c r="G47">
        <v>71.900307947368418</v>
      </c>
      <c r="H47">
        <v>19.812984552631661</v>
      </c>
      <c r="I47">
        <v>8.2867074999999204</v>
      </c>
      <c r="J47">
        <v>98.733308123667484</v>
      </c>
      <c r="K47">
        <v>83.694337142856966</v>
      </c>
      <c r="L47">
        <v>76.885878921937547</v>
      </c>
      <c r="M47">
        <v>6.8084582209194195</v>
      </c>
      <c r="N47">
        <v>16.305662857143034</v>
      </c>
      <c r="O47">
        <v>79.710000000000008</v>
      </c>
      <c r="P47">
        <v>78.649856999999997</v>
      </c>
      <c r="Q47">
        <v>57.198998999999993</v>
      </c>
      <c r="R47">
        <v>21.450858000000004</v>
      </c>
      <c r="S47">
        <v>21.350143000000003</v>
      </c>
      <c r="T47" s="128"/>
    </row>
    <row r="48" s="80" customFormat="true" ht="15.75" x14ac:dyDescent="0.25">
      <c r="A48" s="127" t="s">
        <v>180</v>
      </c>
      <c r="B48">
        <v>2000</v>
      </c>
      <c r="C48" s="129" t="s">
        <v>2</v>
      </c>
      <c r="D48">
        <v>254647002.9322052</v>
      </c>
      <c r="E48">
        <v>85.259342659489448</v>
      </c>
      <c r="F48">
        <v>77.668725741626531</v>
      </c>
      <c r="G48"/>
      <c r="H48"/>
      <c r="I48">
        <v>22.331274258373469</v>
      </c>
      <c r="J48">
        <v>42.443460844891888</v>
      </c>
      <c r="K48">
        <v>42.443460844891888</v>
      </c>
      <c r="L48"/>
      <c r="M48"/>
      <c r="N48">
        <v>57.556539155108112</v>
      </c>
      <c r="O48"/>
      <c r="P48"/>
      <c r="Q48"/>
      <c r="R48"/>
      <c r="S48"/>
      <c r="T48" s="128"/>
    </row>
    <row r="49" s="80" customFormat="true" ht="15.75" x14ac:dyDescent="0.25">
      <c r="A49" s="127" t="s">
        <v>180</v>
      </c>
      <c r="B49">
        <v>2001</v>
      </c>
      <c r="C49" s="129" t="s">
        <v>2</v>
      </c>
      <c r="D49">
        <v>255761924.88711548</v>
      </c>
      <c r="E49">
        <v>85.259342659489448</v>
      </c>
      <c r="F49">
        <v>77.668725741626531</v>
      </c>
      <c r="G49"/>
      <c r="H49"/>
      <c r="I49">
        <v>22.331274258373469</v>
      </c>
      <c r="J49">
        <v>42.443460844891888</v>
      </c>
      <c r="K49">
        <v>42.443460844891888</v>
      </c>
      <c r="L49"/>
      <c r="M49"/>
      <c r="N49">
        <v>57.556539155108112</v>
      </c>
      <c r="O49"/>
      <c r="P49"/>
      <c r="Q49"/>
      <c r="R49"/>
      <c r="S49"/>
      <c r="T49" s="128"/>
    </row>
    <row r="50" s="80" customFormat="true" ht="15.75" x14ac:dyDescent="0.25">
      <c r="A50" s="127" t="s">
        <v>180</v>
      </c>
      <c r="B50">
        <v>2002</v>
      </c>
      <c r="C50" s="129" t="s">
        <v>2</v>
      </c>
      <c r="D50">
        <v>256657138.19868162</v>
      </c>
      <c r="E50">
        <v>85.259342659489448</v>
      </c>
      <c r="F50">
        <v>77.668725741626531</v>
      </c>
      <c r="G50"/>
      <c r="H50"/>
      <c r="I50">
        <v>22.331274258373469</v>
      </c>
      <c r="J50">
        <v>42.443460844891888</v>
      </c>
      <c r="K50">
        <v>42.443460844891888</v>
      </c>
      <c r="L50"/>
      <c r="M50"/>
      <c r="N50">
        <v>57.556539155108112</v>
      </c>
      <c r="O50"/>
      <c r="P50"/>
      <c r="Q50"/>
      <c r="R50"/>
      <c r="S50"/>
      <c r="T50" s="128"/>
    </row>
    <row r="51" s="80" customFormat="true" ht="15.75" x14ac:dyDescent="0.25">
      <c r="A51" s="127" t="s">
        <v>180</v>
      </c>
      <c r="B51">
        <v>2003</v>
      </c>
      <c r="C51" s="129" t="s">
        <v>2</v>
      </c>
      <c r="D51">
        <v>257458868.76542479</v>
      </c>
      <c r="E51">
        <v>85.259342659489448</v>
      </c>
      <c r="F51">
        <v>77.668725741626531</v>
      </c>
      <c r="G51"/>
      <c r="H51"/>
      <c r="I51">
        <v>22.331274258373469</v>
      </c>
      <c r="J51">
        <v>42.443460844891888</v>
      </c>
      <c r="K51">
        <v>42.443460844891888</v>
      </c>
      <c r="L51"/>
      <c r="M51"/>
      <c r="N51">
        <v>57.556539155108112</v>
      </c>
      <c r="O51"/>
      <c r="P51"/>
      <c r="Q51"/>
      <c r="R51"/>
      <c r="S51"/>
      <c r="T51" s="128"/>
    </row>
    <row r="52" s="80" customFormat="true" ht="15.75" x14ac:dyDescent="0.25">
      <c r="A52" s="127" t="s">
        <v>180</v>
      </c>
      <c r="B52">
        <v>2004</v>
      </c>
      <c r="C52" s="129" t="s">
        <v>2</v>
      </c>
      <c r="D52">
        <v>258125087.157749</v>
      </c>
      <c r="E52">
        <v>86.07447543062176</v>
      </c>
      <c r="F52">
        <v>78.589795502392235</v>
      </c>
      <c r="G52"/>
      <c r="H52"/>
      <c r="I52">
        <v>21.410204497607765</v>
      </c>
      <c r="J52">
        <v>46.592740731399317</v>
      </c>
      <c r="K52">
        <v>45.458005714285719</v>
      </c>
      <c r="L52"/>
      <c r="M52"/>
      <c r="N52">
        <v>54.541994285714281</v>
      </c>
      <c r="O52"/>
      <c r="P52"/>
      <c r="Q52"/>
      <c r="R52"/>
      <c r="S52"/>
      <c r="T52" s="128"/>
    </row>
    <row r="53" s="80" customFormat="true" ht="15.75" x14ac:dyDescent="0.25">
      <c r="A53" s="127" t="s">
        <v>180</v>
      </c>
      <c r="B53">
        <v>2005</v>
      </c>
      <c r="C53" s="129" t="s">
        <v>2</v>
      </c>
      <c r="D53">
        <v>258427437.22705081</v>
      </c>
      <c r="E53">
        <v>86.889608201754299</v>
      </c>
      <c r="F53">
        <v>79.510865263157712</v>
      </c>
      <c r="G53"/>
      <c r="H53"/>
      <c r="I53">
        <v>20.489134736842288</v>
      </c>
      <c r="J53">
        <v>50.742020617906746</v>
      </c>
      <c r="K53">
        <v>48.102942500000609</v>
      </c>
      <c r="L53"/>
      <c r="M53"/>
      <c r="N53">
        <v>51.897057499999391</v>
      </c>
      <c r="O53"/>
      <c r="P53"/>
      <c r="Q53"/>
      <c r="R53"/>
      <c r="S53"/>
      <c r="T53" s="128"/>
    </row>
    <row r="54" s="80" customFormat="true" ht="15.75" x14ac:dyDescent="0.25">
      <c r="A54" s="127" t="s">
        <v>180</v>
      </c>
      <c r="B54">
        <v>2006</v>
      </c>
      <c r="C54" s="129" t="s">
        <v>2</v>
      </c>
      <c r="D54">
        <v>258535867.11325073</v>
      </c>
      <c r="E54">
        <v>87.704740972886611</v>
      </c>
      <c r="F54">
        <v>80.431935023923188</v>
      </c>
      <c r="G54"/>
      <c r="H54"/>
      <c r="I54">
        <v>19.568064976076812</v>
      </c>
      <c r="J54">
        <v>54.891300504412357</v>
      </c>
      <c r="K54">
        <v>50.747879285714589</v>
      </c>
      <c r="L54">
        <v>32.783799724915298</v>
      </c>
      <c r="M54">
        <v>17.964079560799291</v>
      </c>
      <c r="N54">
        <v>49.252120714285411</v>
      </c>
      <c r="O54"/>
      <c r="P54"/>
      <c r="Q54"/>
      <c r="R54"/>
      <c r="S54"/>
      <c r="T54" s="128"/>
    </row>
    <row r="55" s="80" customFormat="true" ht="15.75" x14ac:dyDescent="0.25">
      <c r="A55" s="127" t="s">
        <v>180</v>
      </c>
      <c r="B55">
        <v>2007</v>
      </c>
      <c r="C55" s="129" t="s">
        <v>2</v>
      </c>
      <c r="D55">
        <v>258716116.54015869</v>
      </c>
      <c r="E55">
        <v>88.519873744018923</v>
      </c>
      <c r="F55">
        <v>81.353004784688892</v>
      </c>
      <c r="G55"/>
      <c r="H55"/>
      <c r="I55">
        <v>18.646995215311108</v>
      </c>
      <c r="J55">
        <v>59.040580390919786</v>
      </c>
      <c r="K55">
        <v>53.39281607142857</v>
      </c>
      <c r="L55">
        <v>32.783799724915298</v>
      </c>
      <c r="M55">
        <v>20.609016346513272</v>
      </c>
      <c r="N55">
        <v>46.60718392857143</v>
      </c>
      <c r="O55"/>
      <c r="P55"/>
      <c r="Q55"/>
      <c r="R55"/>
      <c r="S55"/>
      <c r="T55" s="128"/>
    </row>
    <row r="56" s="80" customFormat="true" ht="15.75" x14ac:dyDescent="0.25">
      <c r="A56" s="127" t="s">
        <v>180</v>
      </c>
      <c r="B56">
        <v>2008</v>
      </c>
      <c r="C56" s="129" t="s">
        <v>2</v>
      </c>
      <c r="D56">
        <v>258790062.12055662</v>
      </c>
      <c r="E56">
        <v>89.335006515151463</v>
      </c>
      <c r="F56">
        <v>82.274074545454368</v>
      </c>
      <c r="G56"/>
      <c r="H56"/>
      <c r="I56">
        <v>17.725925454545632</v>
      </c>
      <c r="J56">
        <v>63.189860277427215</v>
      </c>
      <c r="K56">
        <v>56.03775285714346</v>
      </c>
      <c r="L56">
        <v>32.783799724915298</v>
      </c>
      <c r="M56">
        <v>23.253953132228162</v>
      </c>
      <c r="N56">
        <v>43.96224714285654</v>
      </c>
      <c r="O56"/>
      <c r="P56"/>
      <c r="Q56"/>
      <c r="R56"/>
      <c r="S56"/>
      <c r="T56" s="128"/>
    </row>
    <row r="57" s="80" customFormat="true" ht="15.75" x14ac:dyDescent="0.25">
      <c r="A57" s="127" t="s">
        <v>180</v>
      </c>
      <c r="B57">
        <v>2009</v>
      </c>
      <c r="C57" s="129" t="s">
        <v>2</v>
      </c>
      <c r="D57">
        <v>258728661.65636721</v>
      </c>
      <c r="E57">
        <v>90.150139286283775</v>
      </c>
      <c r="F57">
        <v>83.195144306219845</v>
      </c>
      <c r="G57"/>
      <c r="H57"/>
      <c r="I57">
        <v>16.804855693780155</v>
      </c>
      <c r="J57">
        <v>67.339140163934644</v>
      </c>
      <c r="K57">
        <v>58.68268964285744</v>
      </c>
      <c r="L57">
        <v>32.783799724915298</v>
      </c>
      <c r="M57">
        <v>25.898889917942142</v>
      </c>
      <c r="N57">
        <v>41.31731035714256</v>
      </c>
      <c r="O57"/>
      <c r="P57"/>
      <c r="Q57"/>
      <c r="R57"/>
      <c r="S57"/>
      <c r="T57" s="128"/>
    </row>
    <row r="58" s="80" customFormat="true" ht="15.75" x14ac:dyDescent="0.25">
      <c r="A58" s="127" t="s">
        <v>180</v>
      </c>
      <c r="B58">
        <v>2010</v>
      </c>
      <c r="C58" s="129" t="s">
        <v>2</v>
      </c>
      <c r="D58">
        <v>258470039.65478757</v>
      </c>
      <c r="E58">
        <v>90.965272057416087</v>
      </c>
      <c r="F58">
        <v>84.116214066985549</v>
      </c>
      <c r="G58"/>
      <c r="H58"/>
      <c r="I58">
        <v>15.883785933014451</v>
      </c>
      <c r="J58">
        <v>71.488420050440254</v>
      </c>
      <c r="K58">
        <v>61.327626428571421</v>
      </c>
      <c r="L58">
        <v>32.783799724915298</v>
      </c>
      <c r="M58">
        <v>28.543826703656123</v>
      </c>
      <c r="N58">
        <v>38.672373571428579</v>
      </c>
      <c r="O58"/>
      <c r="P58"/>
      <c r="Q58"/>
      <c r="R58"/>
      <c r="S58"/>
      <c r="T58" s="128"/>
    </row>
    <row r="59" s="80" customFormat="true" ht="15.75" x14ac:dyDescent="0.25">
      <c r="A59" s="127" t="s">
        <v>180</v>
      </c>
      <c r="B59">
        <v>2011</v>
      </c>
      <c r="C59" s="129" t="s">
        <v>2</v>
      </c>
      <c r="D59">
        <v>258021340.43593749</v>
      </c>
      <c r="E59">
        <v>91.780404828548399</v>
      </c>
      <c r="F59">
        <v>85.037283827751025</v>
      </c>
      <c r="G59"/>
      <c r="H59"/>
      <c r="I59">
        <v>14.962716172248975</v>
      </c>
      <c r="J59">
        <v>75.637699936947683</v>
      </c>
      <c r="K59">
        <v>63.972563214286311</v>
      </c>
      <c r="L59">
        <v>39.256899862457431</v>
      </c>
      <c r="M59">
        <v>24.71566335182888</v>
      </c>
      <c r="N59">
        <v>36.027436785713689</v>
      </c>
      <c r="O59"/>
      <c r="P59"/>
      <c r="Q59"/>
      <c r="R59"/>
      <c r="S59"/>
      <c r="T59" s="128"/>
    </row>
    <row r="60" s="80" customFormat="true" ht="15.75" x14ac:dyDescent="0.25">
      <c r="A60" s="127" t="s">
        <v>180</v>
      </c>
      <c r="B60">
        <v>2012</v>
      </c>
      <c r="C60" s="129" t="s">
        <v>2</v>
      </c>
      <c r="D60">
        <v>257531559.63491458</v>
      </c>
      <c r="E60">
        <v>92.595537599680938</v>
      </c>
      <c r="F60">
        <v>85.958353588516502</v>
      </c>
      <c r="G60"/>
      <c r="H60"/>
      <c r="I60">
        <v>14.041646411483498</v>
      </c>
      <c r="J60">
        <v>79.786979823455113</v>
      </c>
      <c r="K60">
        <v>66.617500000000291</v>
      </c>
      <c r="L60">
        <v>45.729999999999563</v>
      </c>
      <c r="M60">
        <v>20.887500000000728</v>
      </c>
      <c r="N60">
        <v>33.382499999999709</v>
      </c>
      <c r="O60"/>
      <c r="P60"/>
      <c r="Q60"/>
      <c r="R60"/>
      <c r="S60"/>
      <c r="T60" s="128"/>
    </row>
    <row r="61" s="80" customFormat="true" ht="15.75" x14ac:dyDescent="0.25">
      <c r="A61" s="127" t="s">
        <v>180</v>
      </c>
      <c r="B61">
        <v>2013</v>
      </c>
      <c r="C61" s="129" t="s">
        <v>2</v>
      </c>
      <c r="D61">
        <v>256870023.68182984</v>
      </c>
      <c r="E61">
        <v>93.41067037081325</v>
      </c>
      <c r="F61">
        <v>86.879423349282206</v>
      </c>
      <c r="G61">
        <v>68.685423162939301</v>
      </c>
      <c r="H61">
        <v>18.194000186342905</v>
      </c>
      <c r="I61">
        <v>13.120576650717794</v>
      </c>
      <c r="J61">
        <v>83.936259709962542</v>
      </c>
      <c r="K61">
        <v>69.262436785714272</v>
      </c>
      <c r="L61">
        <v>52.203100137541696</v>
      </c>
      <c r="M61">
        <v>17.059336648172575</v>
      </c>
      <c r="N61">
        <v>30.737563214285728</v>
      </c>
      <c r="O61">
        <v>72.98</v>
      </c>
      <c r="P61">
        <v>71.732041999999993</v>
      </c>
      <c r="Q61">
        <v>54.147961000000002</v>
      </c>
      <c r="R61">
        <v>17.584080999999991</v>
      </c>
      <c r="S61">
        <v>28.267958000000007</v>
      </c>
      <c r="T61" s="128"/>
    </row>
    <row r="62" s="80" customFormat="true" ht="15.75" x14ac:dyDescent="0.25">
      <c r="A62" s="127" t="s">
        <v>180</v>
      </c>
      <c r="B62">
        <v>2014</v>
      </c>
      <c r="C62" s="129" t="s">
        <v>2</v>
      </c>
      <c r="D62">
        <v>255923069.43744141</v>
      </c>
      <c r="E62">
        <v>94.225803141945562</v>
      </c>
      <c r="F62">
        <v>87.800493110047682</v>
      </c>
      <c r="G62">
        <v>68.685423162939301</v>
      </c>
      <c r="H62">
        <v>19.115069947108381</v>
      </c>
      <c r="I62">
        <v>12.199506889952318</v>
      </c>
      <c r="J62">
        <v>88.085539596468152</v>
      </c>
      <c r="K62">
        <v>71.907373571429162</v>
      </c>
      <c r="L62">
        <v>58.676200275083829</v>
      </c>
      <c r="M62">
        <v>13.231173296345332</v>
      </c>
      <c r="N62">
        <v>28.092626428570838</v>
      </c>
      <c r="O62">
        <v>72.98</v>
      </c>
      <c r="P62">
        <v>71.732041999999993</v>
      </c>
      <c r="Q62">
        <v>54.147961000000002</v>
      </c>
      <c r="R62">
        <v>17.584080999999991</v>
      </c>
      <c r="S62">
        <v>28.267958000000007</v>
      </c>
      <c r="T62" s="128"/>
    </row>
    <row r="63" s="80" customFormat="true" ht="15.75" x14ac:dyDescent="0.25">
      <c r="A63" s="127" t="s">
        <v>180</v>
      </c>
      <c r="B63">
        <v>2015</v>
      </c>
      <c r="C63" s="129" t="s">
        <v>2</v>
      </c>
      <c r="D63">
        <v>254471012.80515137</v>
      </c>
      <c r="E63">
        <v>95.040935913078101</v>
      </c>
      <c r="F63">
        <v>88.721562870813159</v>
      </c>
      <c r="G63">
        <v>68.685423162939301</v>
      </c>
      <c r="H63">
        <v>20.036139707873858</v>
      </c>
      <c r="I63">
        <v>11.278437129186841</v>
      </c>
      <c r="J63">
        <v>92.234819482975581</v>
      </c>
      <c r="K63">
        <v>71.907373571429162</v>
      </c>
      <c r="L63">
        <v>65.149300412624143</v>
      </c>
      <c r="M63">
        <v>6.7580731588050185</v>
      </c>
      <c r="N63">
        <v>28.092626428570838</v>
      </c>
      <c r="O63">
        <v>72.98</v>
      </c>
      <c r="P63">
        <v>71.732041999999993</v>
      </c>
      <c r="Q63">
        <v>54.147961000000002</v>
      </c>
      <c r="R63">
        <v>17.584080999999991</v>
      </c>
      <c r="S63">
        <v>28.267958000000007</v>
      </c>
      <c r="T63" s="128"/>
    </row>
    <row r="64" s="80" customFormat="true" ht="15.75" x14ac:dyDescent="0.25">
      <c r="A64" s="127" t="s">
        <v>180</v>
      </c>
      <c r="B64">
        <v>2016</v>
      </c>
      <c r="C64" s="129" t="s">
        <v>2</v>
      </c>
      <c r="D64">
        <v>252698392.42051268</v>
      </c>
      <c r="E64">
        <v>95.856068684210413</v>
      </c>
      <c r="F64">
        <v>89.642632631578863</v>
      </c>
      <c r="G64">
        <v>68.685423162939301</v>
      </c>
      <c r="H64">
        <v>20.957209468639562</v>
      </c>
      <c r="I64">
        <v>10.357367368421137</v>
      </c>
      <c r="J64">
        <v>96.38409936948301</v>
      </c>
      <c r="K64">
        <v>71.907373571429162</v>
      </c>
      <c r="L64">
        <v>71.622400550166276</v>
      </c>
      <c r="M64">
        <v>0.2849730212628856</v>
      </c>
      <c r="N64">
        <v>28.092626428570838</v>
      </c>
      <c r="O64">
        <v>72.98</v>
      </c>
      <c r="P64">
        <v>71.732041999999993</v>
      </c>
      <c r="Q64">
        <v>54.147961000000002</v>
      </c>
      <c r="R64">
        <v>17.584080999999991</v>
      </c>
      <c r="S64">
        <v>28.267958000000007</v>
      </c>
      <c r="T64" s="128"/>
    </row>
    <row r="65" s="80" customFormat="true" ht="15.75" x14ac:dyDescent="0.25">
      <c r="A65" s="127" t="s">
        <v>180</v>
      </c>
      <c r="B65">
        <v>2000</v>
      </c>
      <c r="C65" s="129" t="s">
        <v>16</v>
      </c>
      <c r="D65">
        <v>74427864</v>
      </c>
      <c r="E65"/>
      <c r="F65"/>
      <c r="G65"/>
      <c r="H65"/>
      <c r="I65"/>
      <c r="J65"/>
      <c r="K65"/>
      <c r="L65"/>
      <c r="M65"/>
      <c r="N65"/>
      <c r="O65"/>
      <c r="P65"/>
      <c r="Q65"/>
      <c r="R65"/>
      <c r="S65"/>
      <c r="T65" s="128"/>
    </row>
    <row r="66" s="80" customFormat="true" ht="15.75" x14ac:dyDescent="0.25">
      <c r="A66" s="127" t="s">
        <v>180</v>
      </c>
      <c r="B66">
        <v>2001</v>
      </c>
      <c r="C66" s="129" t="s">
        <v>16</v>
      </c>
      <c r="D66">
        <v>74705312</v>
      </c>
      <c r="E66"/>
      <c r="F66"/>
      <c r="G66"/>
      <c r="H66"/>
      <c r="I66"/>
      <c r="J66"/>
      <c r="K66"/>
      <c r="L66"/>
      <c r="M66"/>
      <c r="N66"/>
      <c r="O66"/>
      <c r="P66"/>
      <c r="Q66"/>
      <c r="R66"/>
      <c r="S66"/>
      <c r="T66" s="128"/>
    </row>
    <row r="67" s="80" customFormat="true" ht="15.75" x14ac:dyDescent="0.25">
      <c r="A67" s="127" t="s">
        <v>180</v>
      </c>
      <c r="B67">
        <v>2002</v>
      </c>
      <c r="C67" s="129" t="s">
        <v>16</v>
      </c>
      <c r="D67">
        <v>75305744</v>
      </c>
      <c r="E67"/>
      <c r="F67"/>
      <c r="G67"/>
      <c r="H67"/>
      <c r="I67"/>
      <c r="J67"/>
      <c r="K67"/>
      <c r="L67"/>
      <c r="M67"/>
      <c r="N67"/>
      <c r="O67"/>
      <c r="P67"/>
      <c r="Q67"/>
      <c r="R67"/>
      <c r="S67"/>
      <c r="T67" s="128"/>
    </row>
    <row r="68" s="80" customFormat="true" ht="15.75" x14ac:dyDescent="0.25">
      <c r="A68" s="127" t="s">
        <v>180</v>
      </c>
      <c r="B68">
        <v>2003</v>
      </c>
      <c r="C68" s="129" t="s">
        <v>16</v>
      </c>
      <c r="D68">
        <v>75900944</v>
      </c>
      <c r="E68"/>
      <c r="F68"/>
      <c r="G68"/>
      <c r="H68"/>
      <c r="I68"/>
      <c r="J68"/>
      <c r="K68"/>
      <c r="L68"/>
      <c r="M68"/>
      <c r="N68"/>
      <c r="O68"/>
      <c r="P68"/>
      <c r="Q68"/>
      <c r="R68"/>
      <c r="S68"/>
      <c r="T68" s="128"/>
    </row>
    <row r="69" s="80" customFormat="true" ht="15.75" x14ac:dyDescent="0.25">
      <c r="A69" s="127" t="s">
        <v>180</v>
      </c>
      <c r="B69">
        <v>2004</v>
      </c>
      <c r="C69" s="129" t="s">
        <v>16</v>
      </c>
      <c r="D69">
        <v>76408656</v>
      </c>
      <c r="E69"/>
      <c r="F69"/>
      <c r="G69"/>
      <c r="H69"/>
      <c r="I69"/>
      <c r="J69"/>
      <c r="K69"/>
      <c r="L69"/>
      <c r="M69"/>
      <c r="N69"/>
      <c r="O69"/>
      <c r="P69"/>
      <c r="Q69"/>
      <c r="R69"/>
      <c r="S69"/>
      <c r="T69" s="128"/>
    </row>
    <row r="70" s="80" customFormat="true" ht="15.75" x14ac:dyDescent="0.25">
      <c r="A70" s="127" t="s">
        <v>180</v>
      </c>
      <c r="B70">
        <v>2005</v>
      </c>
      <c r="C70" s="129" t="s">
        <v>16</v>
      </c>
      <c r="D70">
        <v>76575328</v>
      </c>
      <c r="E70"/>
      <c r="F70"/>
      <c r="G70"/>
      <c r="H70"/>
      <c r="I70"/>
      <c r="J70"/>
      <c r="K70"/>
      <c r="L70"/>
      <c r="M70"/>
      <c r="N70"/>
      <c r="O70"/>
      <c r="P70"/>
      <c r="Q70"/>
      <c r="R70"/>
      <c r="S70"/>
      <c r="T70" s="128"/>
    </row>
    <row r="71" s="80" customFormat="true" ht="15.75" x14ac:dyDescent="0.25">
      <c r="A71" s="127" t="s">
        <v>180</v>
      </c>
      <c r="B71">
        <v>2006</v>
      </c>
      <c r="C71" s="129" t="s">
        <v>16</v>
      </c>
      <c r="D71">
        <v>76733184</v>
      </c>
      <c r="E71"/>
      <c r="F71"/>
      <c r="G71"/>
      <c r="H71"/>
      <c r="I71"/>
      <c r="J71"/>
      <c r="K71"/>
      <c r="L71"/>
      <c r="M71"/>
      <c r="N71"/>
      <c r="O71"/>
      <c r="P71"/>
      <c r="Q71"/>
      <c r="R71"/>
      <c r="S71"/>
      <c r="T71" s="128"/>
    </row>
    <row r="72" s="80" customFormat="true" ht="15.75" x14ac:dyDescent="0.25">
      <c r="A72" s="127" t="s">
        <v>180</v>
      </c>
      <c r="B72">
        <v>2007</v>
      </c>
      <c r="C72" s="129" t="s">
        <v>16</v>
      </c>
      <c r="D72">
        <v>77062208</v>
      </c>
      <c r="E72"/>
      <c r="F72"/>
      <c r="G72"/>
      <c r="H72"/>
      <c r="I72"/>
      <c r="J72"/>
      <c r="K72"/>
      <c r="L72"/>
      <c r="M72"/>
      <c r="N72"/>
      <c r="O72"/>
      <c r="P72"/>
      <c r="Q72"/>
      <c r="R72"/>
      <c r="S72"/>
      <c r="T72" s="128"/>
    </row>
    <row r="73" s="80" customFormat="true" ht="15.75" x14ac:dyDescent="0.25">
      <c r="A73" s="127" t="s">
        <v>180</v>
      </c>
      <c r="B73">
        <v>2008</v>
      </c>
      <c r="C73" s="129" t="s">
        <v>16</v>
      </c>
      <c r="D73">
        <v>77300256</v>
      </c>
      <c r="E73"/>
      <c r="F73"/>
      <c r="G73"/>
      <c r="H73"/>
      <c r="I73"/>
      <c r="J73"/>
      <c r="K73"/>
      <c r="L73"/>
      <c r="M73"/>
      <c r="N73"/>
      <c r="O73"/>
      <c r="P73"/>
      <c r="Q73"/>
      <c r="R73"/>
      <c r="S73"/>
      <c r="T73" s="128"/>
    </row>
    <row r="74" s="80" customFormat="true" ht="15.75" x14ac:dyDescent="0.25">
      <c r="A74" s="127" t="s">
        <v>180</v>
      </c>
      <c r="B74">
        <v>2009</v>
      </c>
      <c r="C74" s="129" t="s">
        <v>16</v>
      </c>
      <c r="D74">
        <v>77415952</v>
      </c>
      <c r="E74"/>
      <c r="F74"/>
      <c r="G74"/>
      <c r="H74"/>
      <c r="I74"/>
      <c r="J74"/>
      <c r="K74"/>
      <c r="L74"/>
      <c r="M74"/>
      <c r="N74"/>
      <c r="O74"/>
      <c r="P74"/>
      <c r="Q74"/>
      <c r="R74"/>
      <c r="S74"/>
      <c r="T74" s="128"/>
    </row>
    <row r="75" s="80" customFormat="true" ht="15.75" x14ac:dyDescent="0.25">
      <c r="A75" s="127" t="s">
        <v>180</v>
      </c>
      <c r="B75">
        <v>2010</v>
      </c>
      <c r="C75" s="129" t="s">
        <v>16</v>
      </c>
      <c r="D75">
        <v>77354136</v>
      </c>
      <c r="E75"/>
      <c r="F75"/>
      <c r="G75"/>
      <c r="H75"/>
      <c r="I75"/>
      <c r="J75"/>
      <c r="K75"/>
      <c r="L75"/>
      <c r="M75"/>
      <c r="N75"/>
      <c r="O75"/>
      <c r="P75"/>
      <c r="Q75"/>
      <c r="R75"/>
      <c r="S75"/>
      <c r="T75" s="128"/>
    </row>
    <row r="76" s="80" customFormat="true" ht="15.75" x14ac:dyDescent="0.25">
      <c r="A76" s="127" t="s">
        <v>180</v>
      </c>
      <c r="B76">
        <v>2011</v>
      </c>
      <c r="C76" s="129" t="s">
        <v>16</v>
      </c>
      <c r="D76">
        <v>77165624</v>
      </c>
      <c r="E76"/>
      <c r="F76"/>
      <c r="G76"/>
      <c r="H76"/>
      <c r="I76"/>
      <c r="J76"/>
      <c r="K76"/>
      <c r="L76"/>
      <c r="M76"/>
      <c r="N76"/>
      <c r="O76"/>
      <c r="P76"/>
      <c r="Q76"/>
      <c r="R76"/>
      <c r="S76"/>
      <c r="T76" s="128"/>
    </row>
    <row r="77" s="80" customFormat="true" ht="15.75" x14ac:dyDescent="0.25">
      <c r="A77" s="127" t="s">
        <v>180</v>
      </c>
      <c r="B77">
        <v>2012</v>
      </c>
      <c r="C77" s="129" t="s">
        <v>16</v>
      </c>
      <c r="D77">
        <v>77040392</v>
      </c>
      <c r="E77"/>
      <c r="F77"/>
      <c r="G77"/>
      <c r="H77"/>
      <c r="I77"/>
      <c r="J77"/>
      <c r="K77"/>
      <c r="L77"/>
      <c r="M77"/>
      <c r="N77"/>
      <c r="O77"/>
      <c r="P77"/>
      <c r="Q77"/>
      <c r="R77"/>
      <c r="S77"/>
      <c r="T77" s="128"/>
    </row>
    <row r="78" s="80" customFormat="true" ht="15.75" x14ac:dyDescent="0.25">
      <c r="A78" s="127" t="s">
        <v>180</v>
      </c>
      <c r="B78">
        <v>2013</v>
      </c>
      <c r="C78" s="129" t="s">
        <v>16</v>
      </c>
      <c r="D78">
        <v>76794816</v>
      </c>
      <c r="E78"/>
      <c r="F78"/>
      <c r="G78"/>
      <c r="H78"/>
      <c r="I78"/>
      <c r="J78"/>
      <c r="K78"/>
      <c r="L78"/>
      <c r="M78"/>
      <c r="N78"/>
      <c r="O78"/>
      <c r="P78"/>
      <c r="Q78"/>
      <c r="R78"/>
      <c r="S78"/>
      <c r="T78" s="128"/>
    </row>
    <row r="79" s="80" customFormat="true" ht="15.75" x14ac:dyDescent="0.25">
      <c r="A79" s="127" t="s">
        <v>180</v>
      </c>
      <c r="B79">
        <v>2014</v>
      </c>
      <c r="C79" s="129" t="s">
        <v>16</v>
      </c>
      <c r="D79">
        <v>76382120</v>
      </c>
      <c r="E79"/>
      <c r="F79"/>
      <c r="G79"/>
      <c r="H79"/>
      <c r="I79"/>
      <c r="J79"/>
      <c r="K79"/>
      <c r="L79"/>
      <c r="M79"/>
      <c r="N79"/>
      <c r="O79"/>
      <c r="P79"/>
      <c r="Q79"/>
      <c r="R79"/>
      <c r="S79"/>
      <c r="T79" s="128"/>
    </row>
    <row r="80" s="80" customFormat="true" ht="15.75" x14ac:dyDescent="0.25">
      <c r="A80" s="127" t="s">
        <v>180</v>
      </c>
      <c r="B80">
        <v>2015</v>
      </c>
      <c r="C80" s="129" t="s">
        <v>16</v>
      </c>
      <c r="D80">
        <v>75600128</v>
      </c>
      <c r="E80"/>
      <c r="F80"/>
      <c r="G80"/>
      <c r="H80"/>
      <c r="I80"/>
      <c r="J80"/>
      <c r="K80"/>
      <c r="L80"/>
      <c r="M80"/>
      <c r="N80"/>
      <c r="O80"/>
      <c r="P80"/>
      <c r="Q80"/>
      <c r="R80"/>
      <c r="S80"/>
      <c r="T80" s="128"/>
    </row>
    <row r="81" s="80" customFormat="true" ht="15.75" x14ac:dyDescent="0.25">
      <c r="A81" s="127" t="s">
        <v>180</v>
      </c>
      <c r="B81">
        <v>2016</v>
      </c>
      <c r="C81" s="129" t="s">
        <v>16</v>
      </c>
      <c r="D81">
        <v>74817624</v>
      </c>
      <c r="E81"/>
      <c r="F81"/>
      <c r="G81"/>
      <c r="H81"/>
      <c r="I81"/>
      <c r="J81"/>
      <c r="K81"/>
      <c r="L81"/>
      <c r="M81"/>
      <c r="N81"/>
      <c r="O81"/>
      <c r="P81"/>
      <c r="Q81"/>
      <c r="R81"/>
      <c r="S81"/>
      <c r="T81" s="128"/>
    </row>
    <row r="82" s="80" customFormat="true" ht="15.75" x14ac:dyDescent="0.25">
      <c r="A82" s="127" t="s">
        <v>180</v>
      </c>
      <c r="B82">
        <v>2000</v>
      </c>
      <c r="C82" s="129" t="s">
        <v>17</v>
      </c>
      <c r="D82">
        <v>120070016</v>
      </c>
      <c r="E82">
        <v>84.912531922948119</v>
      </c>
      <c r="F82">
        <v>77.97143451194097</v>
      </c>
      <c r="G82"/>
      <c r="H82"/>
      <c r="I82">
        <v>22.02856548805903</v>
      </c>
      <c r="J82">
        <v>32.393628081918003</v>
      </c>
      <c r="K82">
        <v>32.393628081918003</v>
      </c>
      <c r="L82"/>
      <c r="M82"/>
      <c r="N82">
        <v>67.606371918082004</v>
      </c>
      <c r="O82"/>
      <c r="P82"/>
      <c r="Q82"/>
      <c r="R82"/>
      <c r="S82"/>
      <c r="T82" s="128"/>
    </row>
    <row r="83" s="80" customFormat="true" ht="15.75" x14ac:dyDescent="0.25">
      <c r="A83" s="127" t="s">
        <v>180</v>
      </c>
      <c r="B83">
        <v>2001</v>
      </c>
      <c r="C83" s="129" t="s">
        <v>17</v>
      </c>
      <c r="D83">
        <v>120520080</v>
      </c>
      <c r="E83">
        <v>84.912531922948119</v>
      </c>
      <c r="F83">
        <v>77.97143451194097</v>
      </c>
      <c r="G83"/>
      <c r="H83"/>
      <c r="I83">
        <v>22.02856548805903</v>
      </c>
      <c r="J83">
        <v>32.393628081917996</v>
      </c>
      <c r="K83">
        <v>32.393628081917996</v>
      </c>
      <c r="L83"/>
      <c r="M83"/>
      <c r="N83">
        <v>67.606371918082004</v>
      </c>
      <c r="O83"/>
      <c r="P83"/>
      <c r="Q83"/>
      <c r="R83"/>
      <c r="S83"/>
      <c r="T83" s="128"/>
    </row>
    <row r="84" s="80" customFormat="true" ht="15.75" x14ac:dyDescent="0.25">
      <c r="A84" s="127" t="s">
        <v>180</v>
      </c>
      <c r="B84">
        <v>2002</v>
      </c>
      <c r="C84" s="129" t="s">
        <v>17</v>
      </c>
      <c r="D84">
        <v>121185296</v>
      </c>
      <c r="E84">
        <v>84.912531922948119</v>
      </c>
      <c r="F84">
        <v>77.97143451194097</v>
      </c>
      <c r="G84"/>
      <c r="H84"/>
      <c r="I84">
        <v>22.02856548805903</v>
      </c>
      <c r="J84">
        <v>36.982312507492679</v>
      </c>
      <c r="K84">
        <v>36.982312507492679</v>
      </c>
      <c r="L84"/>
      <c r="M84"/>
      <c r="N84">
        <v>63.017687492507321</v>
      </c>
      <c r="O84"/>
      <c r="P84"/>
      <c r="Q84"/>
      <c r="R84"/>
      <c r="S84"/>
      <c r="T84" s="128"/>
    </row>
    <row r="85" s="80" customFormat="true" ht="15.75" x14ac:dyDescent="0.25">
      <c r="A85" s="127" t="s">
        <v>180</v>
      </c>
      <c r="B85">
        <v>2003</v>
      </c>
      <c r="C85" s="129" t="s">
        <v>17</v>
      </c>
      <c r="D85">
        <v>121917480</v>
      </c>
      <c r="E85">
        <v>84.912531922948119</v>
      </c>
      <c r="F85">
        <v>77.97143451194097</v>
      </c>
      <c r="G85"/>
      <c r="H85"/>
      <c r="I85">
        <v>22.02856548805903</v>
      </c>
      <c r="J85">
        <v>41.570996933065544</v>
      </c>
      <c r="K85">
        <v>41.570996933065544</v>
      </c>
      <c r="L85"/>
      <c r="M85"/>
      <c r="N85">
        <v>58.429003066934456</v>
      </c>
      <c r="O85"/>
      <c r="P85"/>
      <c r="Q85"/>
      <c r="R85"/>
      <c r="S85"/>
      <c r="T85" s="128"/>
    </row>
    <row r="86" s="80" customFormat="true" ht="15.75" x14ac:dyDescent="0.25">
      <c r="A86" s="127" t="s">
        <v>180</v>
      </c>
      <c r="B86">
        <v>2004</v>
      </c>
      <c r="C86" s="129" t="s">
        <v>17</v>
      </c>
      <c r="D86">
        <v>122706976</v>
      </c>
      <c r="E86">
        <v>85.807791496385562</v>
      </c>
      <c r="F86">
        <v>78.895817832911689</v>
      </c>
      <c r="G86"/>
      <c r="H86"/>
      <c r="I86">
        <v>21.104182167088311</v>
      </c>
      <c r="J86">
        <v>46.159681358640228</v>
      </c>
      <c r="K86">
        <v>46.159681358640228</v>
      </c>
      <c r="L86"/>
      <c r="M86"/>
      <c r="N86">
        <v>53.840318641359772</v>
      </c>
      <c r="O86"/>
      <c r="P86"/>
      <c r="Q86"/>
      <c r="R86"/>
      <c r="S86"/>
      <c r="T86" s="128"/>
    </row>
    <row r="87" s="80" customFormat="true" ht="15.75" x14ac:dyDescent="0.25">
      <c r="A87" s="127" t="s">
        <v>180</v>
      </c>
      <c r="B87">
        <v>2005</v>
      </c>
      <c r="C87" s="129" t="s">
        <v>17</v>
      </c>
      <c r="D87">
        <v>123503840</v>
      </c>
      <c r="E87">
        <v>86.703051069823232</v>
      </c>
      <c r="F87">
        <v>79.820201153882635</v>
      </c>
      <c r="G87"/>
      <c r="H87"/>
      <c r="I87">
        <v>20.179798846117365</v>
      </c>
      <c r="J87">
        <v>50.748365784214911</v>
      </c>
      <c r="K87">
        <v>50.748365784214911</v>
      </c>
      <c r="L87"/>
      <c r="M87"/>
      <c r="N87">
        <v>49.251634215785089</v>
      </c>
      <c r="O87"/>
      <c r="P87"/>
      <c r="Q87"/>
      <c r="R87"/>
      <c r="S87"/>
      <c r="T87" s="128"/>
    </row>
    <row r="88" s="80" customFormat="true" ht="15.75" x14ac:dyDescent="0.25">
      <c r="A88" s="127" t="s">
        <v>180</v>
      </c>
      <c r="B88">
        <v>2006</v>
      </c>
      <c r="C88" s="129" t="s">
        <v>17</v>
      </c>
      <c r="D88">
        <v>124198712</v>
      </c>
      <c r="E88">
        <v>87.598310643260675</v>
      </c>
      <c r="F88">
        <v>80.744584474853582</v>
      </c>
      <c r="G88"/>
      <c r="H88"/>
      <c r="I88">
        <v>19.255415525146418</v>
      </c>
      <c r="J88">
        <v>55.337050209789595</v>
      </c>
      <c r="K88">
        <v>55.298987142857186</v>
      </c>
      <c r="L88">
        <v>38.093352620415317</v>
      </c>
      <c r="M88">
        <v>17.205634522441869</v>
      </c>
      <c r="N88">
        <v>44.701012857142814</v>
      </c>
      <c r="O88"/>
      <c r="P88"/>
      <c r="Q88"/>
      <c r="R88"/>
      <c r="S88"/>
      <c r="T88" s="128"/>
    </row>
    <row r="89" s="80" customFormat="true" ht="15.75" x14ac:dyDescent="0.25">
      <c r="A89" s="127" t="s">
        <v>180</v>
      </c>
      <c r="B89">
        <v>2007</v>
      </c>
      <c r="C89" s="129" t="s">
        <v>17</v>
      </c>
      <c r="D89">
        <v>124951136</v>
      </c>
      <c r="E89">
        <v>88.493570216698345</v>
      </c>
      <c r="F89">
        <v>81.668967795824528</v>
      </c>
      <c r="G89"/>
      <c r="H89"/>
      <c r="I89">
        <v>18.331032204175472</v>
      </c>
      <c r="J89">
        <v>59.925734635364279</v>
      </c>
      <c r="K89">
        <v>57.894989285713564</v>
      </c>
      <c r="L89">
        <v>38.093352620415317</v>
      </c>
      <c r="M89">
        <v>19.801636665298247</v>
      </c>
      <c r="N89">
        <v>42.105010714286436</v>
      </c>
      <c r="O89">
        <v>4.2799999999988358</v>
      </c>
      <c r="P89"/>
      <c r="Q89"/>
      <c r="R89"/>
      <c r="S89"/>
      <c r="T89" s="128"/>
    </row>
    <row r="90" s="80" customFormat="true" ht="15.75" x14ac:dyDescent="0.25">
      <c r="A90" s="127" t="s">
        <v>180</v>
      </c>
      <c r="B90">
        <v>2008</v>
      </c>
      <c r="C90" s="129" t="s">
        <v>17</v>
      </c>
      <c r="D90">
        <v>125647792</v>
      </c>
      <c r="E90">
        <v>89.388829790135787</v>
      </c>
      <c r="F90">
        <v>82.593351116795475</v>
      </c>
      <c r="G90"/>
      <c r="H90"/>
      <c r="I90">
        <v>17.406648883204525</v>
      </c>
      <c r="J90">
        <v>64.514419060938963</v>
      </c>
      <c r="K90">
        <v>60.490991428570851</v>
      </c>
      <c r="L90">
        <v>38.093352620415317</v>
      </c>
      <c r="M90">
        <v>22.397638808155534</v>
      </c>
      <c r="N90">
        <v>39.509008571429149</v>
      </c>
      <c r="O90">
        <v>4.2799999999988358</v>
      </c>
      <c r="P90"/>
      <c r="Q90"/>
      <c r="R90"/>
      <c r="S90"/>
      <c r="T90" s="128"/>
    </row>
    <row r="91" s="80" customFormat="true" ht="15.75" x14ac:dyDescent="0.25">
      <c r="A91" s="127" t="s">
        <v>180</v>
      </c>
      <c r="B91">
        <v>2009</v>
      </c>
      <c r="C91" s="129" t="s">
        <v>17</v>
      </c>
      <c r="D91">
        <v>126258992</v>
      </c>
      <c r="E91">
        <v>90.28408936357323</v>
      </c>
      <c r="F91">
        <v>83.517734437766421</v>
      </c>
      <c r="G91"/>
      <c r="H91"/>
      <c r="I91">
        <v>16.482265562233579</v>
      </c>
      <c r="J91">
        <v>69.103103486513646</v>
      </c>
      <c r="K91">
        <v>63.086993571428138</v>
      </c>
      <c r="L91">
        <v>38.093352620415317</v>
      </c>
      <c r="M91">
        <v>24.993640951012821</v>
      </c>
      <c r="N91">
        <v>36.913006428571862</v>
      </c>
      <c r="O91">
        <v>4.2799999999988358</v>
      </c>
      <c r="P91"/>
      <c r="Q91"/>
      <c r="R91"/>
      <c r="S91"/>
      <c r="T91" s="128"/>
    </row>
    <row r="92" s="80" customFormat="true" ht="15.75" x14ac:dyDescent="0.25">
      <c r="A92" s="127" t="s">
        <v>180</v>
      </c>
      <c r="B92">
        <v>2010</v>
      </c>
      <c r="C92" s="129" t="s">
        <v>17</v>
      </c>
      <c r="D92">
        <v>126753408</v>
      </c>
      <c r="E92">
        <v>91.1793489370109</v>
      </c>
      <c r="F92">
        <v>84.44211775873714</v>
      </c>
      <c r="G92"/>
      <c r="H92"/>
      <c r="I92">
        <v>15.55788224126286</v>
      </c>
      <c r="J92">
        <v>73.691787912086511</v>
      </c>
      <c r="K92">
        <v>65.682995714285425</v>
      </c>
      <c r="L92">
        <v>38.093352620415317</v>
      </c>
      <c r="M92">
        <v>27.589643093870109</v>
      </c>
      <c r="N92">
        <v>34.317004285714575</v>
      </c>
      <c r="O92">
        <v>4.2799999999988358</v>
      </c>
      <c r="P92"/>
      <c r="Q92"/>
      <c r="R92"/>
      <c r="S92"/>
      <c r="T92" s="128"/>
    </row>
    <row r="93" s="80" customFormat="true" ht="15.75" x14ac:dyDescent="0.25">
      <c r="A93" s="127" t="s">
        <v>180</v>
      </c>
      <c r="B93">
        <v>2011</v>
      </c>
      <c r="C93" s="129" t="s">
        <v>17</v>
      </c>
      <c r="D93">
        <v>127093064</v>
      </c>
      <c r="E93">
        <v>92.074608510448343</v>
      </c>
      <c r="F93">
        <v>85.366501079708087</v>
      </c>
      <c r="G93"/>
      <c r="H93"/>
      <c r="I93">
        <v>14.633498920291913</v>
      </c>
      <c r="J93">
        <v>78.280472337661195</v>
      </c>
      <c r="K93">
        <v>68.278997857142713</v>
      </c>
      <c r="L93">
        <v>43.719176310207331</v>
      </c>
      <c r="M93">
        <v>24.559821546935382</v>
      </c>
      <c r="N93">
        <v>31.721002142857287</v>
      </c>
      <c r="O93">
        <v>4.2799999999988358</v>
      </c>
      <c r="P93"/>
      <c r="Q93"/>
      <c r="R93"/>
      <c r="S93"/>
      <c r="T93" s="128"/>
    </row>
    <row r="94" s="80" customFormat="true" ht="15.75" x14ac:dyDescent="0.25">
      <c r="A94" s="127" t="s">
        <v>180</v>
      </c>
      <c r="B94">
        <v>2012</v>
      </c>
      <c r="C94" s="129" t="s">
        <v>17</v>
      </c>
      <c r="D94">
        <v>127417752</v>
      </c>
      <c r="E94">
        <v>92.969868083885785</v>
      </c>
      <c r="F94">
        <v>86.290884400679033</v>
      </c>
      <c r="G94"/>
      <c r="H94"/>
      <c r="I94">
        <v>13.709115599320967</v>
      </c>
      <c r="J94">
        <v>82.869156763235878</v>
      </c>
      <c r="K94">
        <v>70.875</v>
      </c>
      <c r="L94">
        <v>49.344999999999345</v>
      </c>
      <c r="M94">
        <v>21.530000000000655</v>
      </c>
      <c r="N94">
        <v>29.125</v>
      </c>
      <c r="O94">
        <v>15.033999999999651</v>
      </c>
      <c r="P94"/>
      <c r="Q94"/>
      <c r="R94"/>
      <c r="S94"/>
      <c r="T94" s="128"/>
    </row>
    <row r="95" s="80" customFormat="true" ht="15.75" x14ac:dyDescent="0.25">
      <c r="A95" s="127" t="s">
        <v>180</v>
      </c>
      <c r="B95">
        <v>2013</v>
      </c>
      <c r="C95" s="129" t="s">
        <v>17</v>
      </c>
      <c r="D95">
        <v>127655616</v>
      </c>
      <c r="E95">
        <v>93.865127657323455</v>
      </c>
      <c r="F95">
        <v>87.21526772164998</v>
      </c>
      <c r="G95">
        <v>68.141995034173434</v>
      </c>
      <c r="H95">
        <v>19.073272687476546</v>
      </c>
      <c r="I95">
        <v>12.78473227835002</v>
      </c>
      <c r="J95">
        <v>87.457841188810562</v>
      </c>
      <c r="K95">
        <v>73.471002142857287</v>
      </c>
      <c r="L95">
        <v>54.970823689791359</v>
      </c>
      <c r="M95">
        <v>18.500178453065928</v>
      </c>
      <c r="N95">
        <v>26.528997857142713</v>
      </c>
      <c r="O95">
        <v>25.788000000000466</v>
      </c>
      <c r="P95">
        <v>25.788000000000466</v>
      </c>
      <c r="Q95">
        <v>25.788000000000466</v>
      </c>
      <c r="R95">
        <v>0</v>
      </c>
      <c r="S95">
        <v>74.211999999999534</v>
      </c>
      <c r="T95" s="128"/>
    </row>
    <row r="96" s="80" customFormat="true" ht="15.75" x14ac:dyDescent="0.25">
      <c r="A96" s="127" t="s">
        <v>180</v>
      </c>
      <c r="B96">
        <v>2014</v>
      </c>
      <c r="C96" s="129" t="s">
        <v>17</v>
      </c>
      <c r="D96">
        <v>127763664</v>
      </c>
      <c r="E96">
        <v>94.760387230760898</v>
      </c>
      <c r="F96">
        <v>88.139651042620926</v>
      </c>
      <c r="G96">
        <v>68.141995034173434</v>
      </c>
      <c r="H96">
        <v>19.997656008447493</v>
      </c>
      <c r="I96">
        <v>11.860348957379074</v>
      </c>
      <c r="J96">
        <v>92.046525614385246</v>
      </c>
      <c r="K96">
        <v>76.067004285713665</v>
      </c>
      <c r="L96">
        <v>60.596647379583374</v>
      </c>
      <c r="M96">
        <v>15.470356906130291</v>
      </c>
      <c r="N96">
        <v>23.932995714286335</v>
      </c>
      <c r="O96">
        <v>36.542000000001281</v>
      </c>
      <c r="P96">
        <v>36.542000000001281</v>
      </c>
      <c r="Q96">
        <v>36.542000000001281</v>
      </c>
      <c r="R96">
        <v>0</v>
      </c>
      <c r="S96">
        <v>63.457999999998719</v>
      </c>
      <c r="T96" s="128"/>
    </row>
    <row r="97" s="80" customFormat="true" ht="15.75" x14ac:dyDescent="0.25">
      <c r="A97" s="127" t="s">
        <v>180</v>
      </c>
      <c r="B97">
        <v>2015</v>
      </c>
      <c r="C97" s="129" t="s">
        <v>17</v>
      </c>
      <c r="D97">
        <v>127672000</v>
      </c>
      <c r="E97">
        <v>95.655646804198341</v>
      </c>
      <c r="F97">
        <v>89.064034363591873</v>
      </c>
      <c r="G97">
        <v>68.141995034173434</v>
      </c>
      <c r="H97">
        <v>20.922039329418439</v>
      </c>
      <c r="I97">
        <v>10.935965636408127</v>
      </c>
      <c r="J97">
        <v>96.635210039959929</v>
      </c>
      <c r="K97">
        <v>76.067004285713665</v>
      </c>
      <c r="L97">
        <v>66.222471069377207</v>
      </c>
      <c r="M97">
        <v>9.8445332163364583</v>
      </c>
      <c r="N97">
        <v>23.932995714286335</v>
      </c>
      <c r="O97">
        <v>47.295999999998457</v>
      </c>
      <c r="P97">
        <v>47.295999999998457</v>
      </c>
      <c r="Q97">
        <v>47.295999999998457</v>
      </c>
      <c r="R97">
        <v>0</v>
      </c>
      <c r="S97">
        <v>52.704000000001543</v>
      </c>
      <c r="T97" s="128"/>
    </row>
    <row r="98" s="80" customFormat="true" ht="15.75" x14ac:dyDescent="0.25">
      <c r="A98" s="127" t="s">
        <v>180</v>
      </c>
      <c r="B98">
        <v>2016</v>
      </c>
      <c r="C98" s="129" t="s">
        <v>17</v>
      </c>
      <c r="D98">
        <v>127310352</v>
      </c>
      <c r="E98">
        <v>96.550906377636011</v>
      </c>
      <c r="F98">
        <v>89.988417684562592</v>
      </c>
      <c r="G98">
        <v>68.141995034173434</v>
      </c>
      <c r="H98">
        <v>21.846422650389158</v>
      </c>
      <c r="I98">
        <v>10.011582315437408</v>
      </c>
      <c r="J98">
        <v>100</v>
      </c>
      <c r="K98">
        <v>76.067004285713665</v>
      </c>
      <c r="L98">
        <v>71.848294759169221</v>
      </c>
      <c r="M98">
        <v>4.2187095265444441</v>
      </c>
      <c r="N98">
        <v>23.932995714286335</v>
      </c>
      <c r="O98">
        <v>58.049999999999272</v>
      </c>
      <c r="P98">
        <v>58.049999999999272</v>
      </c>
      <c r="Q98">
        <v>54.61290799999999</v>
      </c>
      <c r="R98">
        <v>3.4370919999992822</v>
      </c>
      <c r="S98">
        <v>41.950000000000728</v>
      </c>
      <c r="T98" s="128"/>
    </row>
    <row r="99" s="80" customFormat="true" ht="15.75" x14ac:dyDescent="0.25">
      <c r="A99" s="127" t="s">
        <v>180</v>
      </c>
      <c r="B99">
        <v>2000</v>
      </c>
      <c r="C99" s="129" t="s">
        <v>18</v>
      </c>
      <c r="D99">
        <v>157550288</v>
      </c>
      <c r="E99">
        <v>93.027620594184555</v>
      </c>
      <c r="F99">
        <v>87.434430871559698</v>
      </c>
      <c r="G99"/>
      <c r="H99"/>
      <c r="I99">
        <v>12.565569128440302</v>
      </c>
      <c r="J99">
        <v>66.551184044943511</v>
      </c>
      <c r="K99">
        <v>52.971575000000492</v>
      </c>
      <c r="L99"/>
      <c r="M99"/>
      <c r="N99">
        <v>47.028424999999508</v>
      </c>
      <c r="O99"/>
      <c r="P99"/>
      <c r="Q99"/>
      <c r="R99"/>
      <c r="S99"/>
      <c r="T99" s="128"/>
    </row>
    <row r="100" s="80" customFormat="true" ht="15.75" x14ac:dyDescent="0.25">
      <c r="A100" s="127" t="s">
        <v>180</v>
      </c>
      <c r="B100">
        <v>2001</v>
      </c>
      <c r="C100" s="129" t="s">
        <v>18</v>
      </c>
      <c r="D100">
        <v>159595424</v>
      </c>
      <c r="E100">
        <v>93.027620594184555</v>
      </c>
      <c r="F100">
        <v>87.434430871559698</v>
      </c>
      <c r="G100"/>
      <c r="H100"/>
      <c r="I100">
        <v>12.565569128440302</v>
      </c>
      <c r="J100">
        <v>66.551184044943511</v>
      </c>
      <c r="K100">
        <v>52.971575000000492</v>
      </c>
      <c r="L100"/>
      <c r="M100"/>
      <c r="N100">
        <v>47.028424999999508</v>
      </c>
      <c r="O100"/>
      <c r="P100"/>
      <c r="Q100"/>
      <c r="R100"/>
      <c r="S100"/>
      <c r="T100" s="128"/>
    </row>
    <row r="101" s="80" customFormat="true" ht="15.75" x14ac:dyDescent="0.25">
      <c r="A101" s="127" t="s">
        <v>180</v>
      </c>
      <c r="B101">
        <v>2002</v>
      </c>
      <c r="C101" s="129" t="s">
        <v>18</v>
      </c>
      <c r="D101">
        <v>161189344</v>
      </c>
      <c r="E101">
        <v>93.027620594184555</v>
      </c>
      <c r="F101">
        <v>87.434430871559698</v>
      </c>
      <c r="G101"/>
      <c r="H101"/>
      <c r="I101">
        <v>12.565569128440302</v>
      </c>
      <c r="J101">
        <v>66.551184044943511</v>
      </c>
      <c r="K101">
        <v>52.971575000000492</v>
      </c>
      <c r="L101"/>
      <c r="M101"/>
      <c r="N101">
        <v>47.028424999999508</v>
      </c>
      <c r="O101"/>
      <c r="P101"/>
      <c r="Q101"/>
      <c r="R101"/>
      <c r="S101"/>
      <c r="T101" s="128"/>
    </row>
    <row r="102" s="80" customFormat="true" ht="15.75" x14ac:dyDescent="0.25">
      <c r="A102" s="127" t="s">
        <v>180</v>
      </c>
      <c r="B102">
        <v>2003</v>
      </c>
      <c r="C102" s="129" t="s">
        <v>18</v>
      </c>
      <c r="D102">
        <v>162626896</v>
      </c>
      <c r="E102">
        <v>93.027620594184555</v>
      </c>
      <c r="F102">
        <v>87.434430871559698</v>
      </c>
      <c r="G102"/>
      <c r="H102"/>
      <c r="I102">
        <v>12.565569128440302</v>
      </c>
      <c r="J102">
        <v>66.551184044943511</v>
      </c>
      <c r="K102">
        <v>52.971575000000485</v>
      </c>
      <c r="L102"/>
      <c r="M102"/>
      <c r="N102">
        <v>47.028424999999515</v>
      </c>
      <c r="O102"/>
      <c r="P102"/>
      <c r="Q102"/>
      <c r="R102"/>
      <c r="S102"/>
      <c r="T102" s="128"/>
    </row>
    <row r="103" s="80" customFormat="true" ht="15.75" x14ac:dyDescent="0.25">
      <c r="A103" s="127" t="s">
        <v>180</v>
      </c>
      <c r="B103">
        <v>2004</v>
      </c>
      <c r="C103" s="129" t="s">
        <v>18</v>
      </c>
      <c r="D103">
        <v>163944800</v>
      </c>
      <c r="E103">
        <v>93.391698128950679</v>
      </c>
      <c r="F103">
        <v>88.05196036697248</v>
      </c>
      <c r="G103"/>
      <c r="H103"/>
      <c r="I103">
        <v>11.94803963302752</v>
      </c>
      <c r="J103">
        <v>68.951677303371071</v>
      </c>
      <c r="K103">
        <v>55.331400000000031</v>
      </c>
      <c r="L103"/>
      <c r="M103"/>
      <c r="N103">
        <v>44.668599999999969</v>
      </c>
      <c r="O103"/>
      <c r="P103"/>
      <c r="Q103"/>
      <c r="R103"/>
      <c r="S103"/>
      <c r="T103" s="128"/>
    </row>
    <row r="104" s="80" customFormat="true" ht="15.75" x14ac:dyDescent="0.25">
      <c r="A104" s="127" t="s">
        <v>180</v>
      </c>
      <c r="B104">
        <v>2005</v>
      </c>
      <c r="C104" s="129" t="s">
        <v>18</v>
      </c>
      <c r="D104">
        <v>165111872</v>
      </c>
      <c r="E104">
        <v>93.755775663716804</v>
      </c>
      <c r="F104">
        <v>88.669489862385262</v>
      </c>
      <c r="G104"/>
      <c r="H104"/>
      <c r="I104">
        <v>11.330510137614738</v>
      </c>
      <c r="J104">
        <v>71.35217056179772</v>
      </c>
      <c r="K104">
        <v>57.691225000000486</v>
      </c>
      <c r="L104"/>
      <c r="M104"/>
      <c r="N104">
        <v>42.308774999999514</v>
      </c>
      <c r="O104"/>
      <c r="P104"/>
      <c r="Q104"/>
      <c r="R104"/>
      <c r="S104"/>
      <c r="T104" s="128"/>
    </row>
    <row r="105" s="80" customFormat="true" ht="15.75" x14ac:dyDescent="0.25">
      <c r="A105" s="127" t="s">
        <v>180</v>
      </c>
      <c r="B105">
        <v>2006</v>
      </c>
      <c r="C105" s="129" t="s">
        <v>18</v>
      </c>
      <c r="D105">
        <v>166144896</v>
      </c>
      <c r="E105">
        <v>94.119853198482929</v>
      </c>
      <c r="F105">
        <v>89.287019357798044</v>
      </c>
      <c r="G105"/>
      <c r="H105"/>
      <c r="I105">
        <v>10.712980642201956</v>
      </c>
      <c r="J105">
        <v>73.75266382022437</v>
      </c>
      <c r="K105">
        <v>60.051050000000032</v>
      </c>
      <c r="L105">
        <v>39.522873810496087</v>
      </c>
      <c r="M105">
        <v>20.528176189503945</v>
      </c>
      <c r="N105">
        <v>39.948949999999968</v>
      </c>
      <c r="O105"/>
      <c r="P105"/>
      <c r="Q105"/>
      <c r="R105"/>
      <c r="S105"/>
      <c r="T105" s="128"/>
    </row>
    <row r="106" s="80" customFormat="true" ht="15.75" x14ac:dyDescent="0.25">
      <c r="A106" s="127" t="s">
        <v>180</v>
      </c>
      <c r="B106">
        <v>2007</v>
      </c>
      <c r="C106" s="129" t="s">
        <v>18</v>
      </c>
      <c r="D106">
        <v>167085472</v>
      </c>
      <c r="E106">
        <v>94.483930733249053</v>
      </c>
      <c r="F106">
        <v>89.904548853211054</v>
      </c>
      <c r="G106"/>
      <c r="H106"/>
      <c r="I106">
        <v>10.095451146788946</v>
      </c>
      <c r="J106">
        <v>76.15315707865193</v>
      </c>
      <c r="K106">
        <v>62.410875000000487</v>
      </c>
      <c r="L106">
        <v>39.522873810496087</v>
      </c>
      <c r="M106">
        <v>22.888001189504401</v>
      </c>
      <c r="N106">
        <v>37.589124999999513</v>
      </c>
      <c r="O106">
        <v>44.167999999999672</v>
      </c>
      <c r="P106"/>
      <c r="Q106"/>
      <c r="R106"/>
      <c r="S106"/>
      <c r="T106" s="128"/>
    </row>
    <row r="107" s="80" customFormat="true" ht="15.75" x14ac:dyDescent="0.25">
      <c r="A107" s="127" t="s">
        <v>180</v>
      </c>
      <c r="B107">
        <v>2008</v>
      </c>
      <c r="C107" s="129" t="s">
        <v>18</v>
      </c>
      <c r="D107">
        <v>168055840</v>
      </c>
      <c r="E107">
        <v>94.848008268015178</v>
      </c>
      <c r="F107">
        <v>90.522078348623836</v>
      </c>
      <c r="G107"/>
      <c r="H107"/>
      <c r="I107">
        <v>9.4779216513761639</v>
      </c>
      <c r="J107">
        <v>78.553650337078579</v>
      </c>
      <c r="K107">
        <v>64.770700000000033</v>
      </c>
      <c r="L107">
        <v>39.522873810496087</v>
      </c>
      <c r="M107">
        <v>25.247826189503947</v>
      </c>
      <c r="N107">
        <v>35.229299999999967</v>
      </c>
      <c r="O107">
        <v>44.167999999999672</v>
      </c>
      <c r="P107"/>
      <c r="Q107"/>
      <c r="R107"/>
      <c r="S107"/>
      <c r="T107" s="128"/>
    </row>
    <row r="108" s="80" customFormat="true" ht="15.75" x14ac:dyDescent="0.25">
      <c r="A108" s="127" t="s">
        <v>180</v>
      </c>
      <c r="B108">
        <v>2009</v>
      </c>
      <c r="C108" s="129" t="s">
        <v>18</v>
      </c>
      <c r="D108">
        <v>169063104</v>
      </c>
      <c r="E108">
        <v>95.212085802781303</v>
      </c>
      <c r="F108">
        <v>91.139607844036618</v>
      </c>
      <c r="G108"/>
      <c r="H108"/>
      <c r="I108">
        <v>8.8603921559633818</v>
      </c>
      <c r="J108">
        <v>80.954143595505229</v>
      </c>
      <c r="K108">
        <v>67.130525000000489</v>
      </c>
      <c r="L108">
        <v>39.522873810496087</v>
      </c>
      <c r="M108">
        <v>27.607651189504402</v>
      </c>
      <c r="N108">
        <v>32.869474999999511</v>
      </c>
      <c r="O108">
        <v>44.167999999999672</v>
      </c>
      <c r="P108"/>
      <c r="Q108"/>
      <c r="R108"/>
      <c r="S108"/>
      <c r="T108" s="128"/>
    </row>
    <row r="109" s="80" customFormat="true" ht="15.75" x14ac:dyDescent="0.25">
      <c r="A109" s="127" t="s">
        <v>180</v>
      </c>
      <c r="B109">
        <v>2010</v>
      </c>
      <c r="C109" s="129" t="s">
        <v>18</v>
      </c>
      <c r="D109">
        <v>170107072</v>
      </c>
      <c r="E109">
        <v>95.576163337547428</v>
      </c>
      <c r="F109">
        <v>91.757137339449628</v>
      </c>
      <c r="G109"/>
      <c r="H109"/>
      <c r="I109">
        <v>8.2428626605503723</v>
      </c>
      <c r="J109">
        <v>83.354636853932789</v>
      </c>
      <c r="K109">
        <v>69.490350000000035</v>
      </c>
      <c r="L109">
        <v>39.522873810496094</v>
      </c>
      <c r="M109">
        <v>29.967476189503941</v>
      </c>
      <c r="N109">
        <v>30.509649999999965</v>
      </c>
      <c r="O109">
        <v>44.167999999999672</v>
      </c>
      <c r="P109"/>
      <c r="Q109"/>
      <c r="R109"/>
      <c r="S109"/>
      <c r="T109" s="128"/>
    </row>
    <row r="110" s="80" customFormat="true" ht="15.75" x14ac:dyDescent="0.25">
      <c r="A110" s="127" t="s">
        <v>180</v>
      </c>
      <c r="B110">
        <v>2011</v>
      </c>
      <c r="C110" s="79" t="s">
        <v>18</v>
      </c>
      <c r="D110">
        <v>171187072</v>
      </c>
      <c r="E110">
        <v>95.940240872313552</v>
      </c>
      <c r="F110">
        <v>92.37466683486241</v>
      </c>
      <c r="G110"/>
      <c r="H110"/>
      <c r="I110">
        <v>7.6253331651375902</v>
      </c>
      <c r="J110">
        <v>85.755130112359438</v>
      </c>
      <c r="K110">
        <v>71.85017500000049</v>
      </c>
      <c r="L110">
        <v>46.078936905249066</v>
      </c>
      <c r="M110">
        <v>25.771238094751425</v>
      </c>
      <c r="N110">
        <v>28.14982499999951</v>
      </c>
      <c r="O110">
        <v>44.167999999999665</v>
      </c>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172220688</v>
      </c>
      <c r="E111">
        <v>96.304318407079677</v>
      </c>
      <c r="F111">
        <v>92.992196330275192</v>
      </c>
      <c r="G111"/>
      <c r="H111"/>
      <c r="I111">
        <v>7.0078036697248081</v>
      </c>
      <c r="J111">
        <v>88.155623370786088</v>
      </c>
      <c r="K111">
        <v>74.210000000000036</v>
      </c>
      <c r="L111">
        <v>52.635000000000218</v>
      </c>
      <c r="M111">
        <v>21.574999999999818</v>
      </c>
      <c r="N111">
        <v>25.789999999999964</v>
      </c>
      <c r="O111">
        <v>48.904000000000451</v>
      </c>
      <c r="P111"/>
      <c r="Q111"/>
      <c r="R111"/>
      <c r="S111"/>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173266272</v>
      </c>
      <c r="E112">
        <v>96.668395941845802</v>
      </c>
      <c r="F112">
        <v>93.609725825687974</v>
      </c>
      <c r="G112">
        <v>75.124015173410413</v>
      </c>
      <c r="H112">
        <v>18.485710652277561</v>
      </c>
      <c r="I112">
        <v>6.3902741743120259</v>
      </c>
      <c r="J112">
        <v>90.556116629213648</v>
      </c>
      <c r="K112">
        <v>76.569825000000492</v>
      </c>
      <c r="L112">
        <v>59.19106309475319</v>
      </c>
      <c r="M112">
        <v>17.378761905247302</v>
      </c>
      <c r="N112">
        <v>23.430174999999508</v>
      </c>
      <c r="O112">
        <v>53.639999999999418</v>
      </c>
      <c r="P112">
        <v>53.639999999999418</v>
      </c>
      <c r="Q112">
        <v>52.815554999999989</v>
      </c>
      <c r="R112">
        <v>0.82444499999942877</v>
      </c>
      <c r="S112">
        <v>46.360000000000582</v>
      </c>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174248320</v>
      </c>
      <c r="E113">
        <v>97.032473476611926</v>
      </c>
      <c r="F113">
        <v>94.227255321100984</v>
      </c>
      <c r="G113">
        <v>75.124015173410413</v>
      </c>
      <c r="H113">
        <v>19.10324014769057</v>
      </c>
      <c r="I113">
        <v>5.7727446788990164</v>
      </c>
      <c r="J113">
        <v>92.956609887640298</v>
      </c>
      <c r="K113">
        <v>78.929650000000038</v>
      </c>
      <c r="L113">
        <v>65.747126189504343</v>
      </c>
      <c r="M113">
        <v>13.182523810495695</v>
      </c>
      <c r="N113">
        <v>21.070349999999962</v>
      </c>
      <c r="O113">
        <v>58.376000000000204</v>
      </c>
      <c r="P113">
        <v>58.376000000000204</v>
      </c>
      <c r="Q113">
        <v>52.815554999999989</v>
      </c>
      <c r="R113">
        <v>5.5604450000002146</v>
      </c>
      <c r="S113">
        <v>41.623999999999796</v>
      </c>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175106560</v>
      </c>
      <c r="E114">
        <v>97.396551011378051</v>
      </c>
      <c r="F114">
        <v>94.844784816513766</v>
      </c>
      <c r="G114">
        <v>75.124015173410413</v>
      </c>
      <c r="H114">
        <v>19.720769643103353</v>
      </c>
      <c r="I114">
        <v>5.1552151834862343</v>
      </c>
      <c r="J114">
        <v>95.357103146067857</v>
      </c>
      <c r="K114">
        <v>78.929650000000038</v>
      </c>
      <c r="L114">
        <v>72.303189284257314</v>
      </c>
      <c r="M114">
        <v>6.6264607157427236</v>
      </c>
      <c r="N114">
        <v>21.070349999999962</v>
      </c>
      <c r="O114">
        <v>63.111999999999171</v>
      </c>
      <c r="P114">
        <v>63.111999999999171</v>
      </c>
      <c r="Q114">
        <v>52.815554999999989</v>
      </c>
      <c r="R114">
        <v>10.296444999999181</v>
      </c>
      <c r="S114">
        <v>36.888000000000829</v>
      </c>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175800944</v>
      </c>
      <c r="E115">
        <v>97.760628546144176</v>
      </c>
      <c r="F115">
        <v>95.462314311926548</v>
      </c>
      <c r="G115">
        <v>75.124015173410413</v>
      </c>
      <c r="H115">
        <v>20.338299138516135</v>
      </c>
      <c r="I115">
        <v>4.5376856880734522</v>
      </c>
      <c r="J115">
        <v>97.757596404494507</v>
      </c>
      <c r="K115">
        <v>78.929650000000038</v>
      </c>
      <c r="L115">
        <v>78.859252379008467</v>
      </c>
      <c r="M115">
        <v>7.0397620991570875E-2</v>
      </c>
      <c r="N115">
        <v>21.070349999999962</v>
      </c>
      <c r="O115">
        <v>67.847999999999956</v>
      </c>
      <c r="P115">
        <v>67.847999999999956</v>
      </c>
      <c r="Q115">
        <v>52.815554999999989</v>
      </c>
      <c r="R115">
        <v>15.032444999999967</v>
      </c>
      <c r="S115">
        <v>32.152000000000044</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19" t="s">
        <v>13</v>
      </c>
      <c r="E2" s="51"/>
      <c r="F2" s="51"/>
      <c r="G2" s="95"/>
      <c r="H2" s="51"/>
      <c r="I2" s="51"/>
      <c r="J2" s="95"/>
      <c r="K2" s="53"/>
      <c r="L2" s="53"/>
      <c r="M2" s="95"/>
      <c r="N2" s="53"/>
      <c r="O2" s="53"/>
      <c r="P2" s="95"/>
      <c r="Q2" s="53"/>
      <c r="R2" s="53"/>
      <c r="S2" s="95"/>
      <c r="T2" s="53"/>
      <c r="U2" s="53"/>
      <c r="V2" s="320"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21"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34" t="s">
        <v>25</v>
      </c>
      <c r="E4" s="435" t="s">
        <v>19</v>
      </c>
      <c r="F4" s="436" t="s">
        <v>302</v>
      </c>
      <c r="G4" s="434" t="s">
        <v>25</v>
      </c>
      <c r="H4" s="435" t="s">
        <v>19</v>
      </c>
      <c r="I4" s="436" t="s">
        <v>302</v>
      </c>
      <c r="J4" s="434" t="s">
        <v>25</v>
      </c>
      <c r="K4" s="435" t="s">
        <v>19</v>
      </c>
      <c r="L4" s="436" t="s">
        <v>302</v>
      </c>
      <c r="M4" s="434" t="s">
        <v>25</v>
      </c>
      <c r="N4" s="435" t="s">
        <v>19</v>
      </c>
      <c r="O4" s="436" t="s">
        <v>302</v>
      </c>
      <c r="P4" s="434" t="s">
        <v>25</v>
      </c>
      <c r="Q4" s="435" t="s">
        <v>19</v>
      </c>
      <c r="R4" s="436" t="s">
        <v>302</v>
      </c>
      <c r="S4" s="434" t="s">
        <v>25</v>
      </c>
      <c r="T4" s="435" t="s">
        <v>19</v>
      </c>
      <c r="U4" s="437" t="s">
        <v>302</v>
      </c>
      <c r="V4" s="438" t="s">
        <v>25</v>
      </c>
      <c r="W4" s="439" t="s">
        <v>19</v>
      </c>
      <c r="X4" s="440" t="s">
        <v>21</v>
      </c>
      <c r="Y4" s="440" t="s">
        <v>30</v>
      </c>
      <c r="Z4" s="441" t="s">
        <v>303</v>
      </c>
      <c r="AA4" s="438" t="s">
        <v>25</v>
      </c>
      <c r="AB4" s="439" t="s">
        <v>19</v>
      </c>
      <c r="AC4" s="440" t="s">
        <v>21</v>
      </c>
      <c r="AD4" s="440" t="s">
        <v>30</v>
      </c>
      <c r="AE4" s="441" t="s">
        <v>303</v>
      </c>
      <c r="AF4" s="438" t="s">
        <v>25</v>
      </c>
      <c r="AG4" s="439" t="s">
        <v>19</v>
      </c>
      <c r="AH4" s="440" t="s">
        <v>21</v>
      </c>
      <c r="AI4" s="440" t="s">
        <v>30</v>
      </c>
      <c r="AJ4" s="441" t="s">
        <v>303</v>
      </c>
      <c r="AK4" s="438" t="s">
        <v>25</v>
      </c>
      <c r="AL4" s="439" t="s">
        <v>19</v>
      </c>
      <c r="AM4" s="440" t="s">
        <v>21</v>
      </c>
      <c r="AN4" s="440" t="s">
        <v>30</v>
      </c>
      <c r="AO4" s="441" t="s">
        <v>303</v>
      </c>
      <c r="AP4" s="438" t="s">
        <v>25</v>
      </c>
      <c r="AQ4" s="439" t="s">
        <v>19</v>
      </c>
      <c r="AR4" s="440" t="s">
        <v>21</v>
      </c>
      <c r="AS4" s="440" t="s">
        <v>30</v>
      </c>
      <c r="AT4" s="441" t="s">
        <v>303</v>
      </c>
      <c r="AU4" s="438" t="s">
        <v>25</v>
      </c>
      <c r="AV4" s="439" t="s">
        <v>19</v>
      </c>
      <c r="AW4" s="440" t="s">
        <v>21</v>
      </c>
      <c r="AX4" s="440" t="s">
        <v>30</v>
      </c>
      <c r="AY4" s="442" t="s">
        <v>303</v>
      </c>
      <c r="AZ4" s="443" t="s">
        <v>144</v>
      </c>
      <c r="BA4" s="444" t="s">
        <v>143</v>
      </c>
      <c r="BB4" s="445" t="s">
        <v>304</v>
      </c>
      <c r="BC4" s="443" t="s">
        <v>144</v>
      </c>
      <c r="BD4" s="444" t="s">
        <v>143</v>
      </c>
      <c r="BE4" s="445" t="s">
        <v>304</v>
      </c>
      <c r="BF4" s="443" t="s">
        <v>144</v>
      </c>
      <c r="BG4" s="444" t="s">
        <v>143</v>
      </c>
      <c r="BH4" s="445" t="s">
        <v>304</v>
      </c>
      <c r="BI4" s="443" t="s">
        <v>144</v>
      </c>
      <c r="BJ4" s="444" t="s">
        <v>143</v>
      </c>
      <c r="BK4" s="445" t="s">
        <v>304</v>
      </c>
      <c r="BL4" s="443" t="s">
        <v>144</v>
      </c>
      <c r="BM4" s="444" t="s">
        <v>143</v>
      </c>
      <c r="BN4" s="445" t="s">
        <v>304</v>
      </c>
      <c r="BO4" s="443" t="s">
        <v>144</v>
      </c>
      <c r="BP4" s="444" t="s">
        <v>143</v>
      </c>
      <c r="BQ4" s="445" t="s">
        <v>304</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22" t="s">
        <v>154</v>
      </c>
      <c r="E5" s="323" t="s">
        <v>43</v>
      </c>
      <c r="F5" s="324" t="s">
        <v>66</v>
      </c>
      <c r="G5" s="175" t="s">
        <v>155</v>
      </c>
      <c r="H5" s="175" t="s">
        <v>44</v>
      </c>
      <c r="I5" s="175" t="s">
        <v>67</v>
      </c>
      <c r="J5" s="96" t="s">
        <v>156</v>
      </c>
      <c r="K5" s="175" t="s">
        <v>45</v>
      </c>
      <c r="L5" s="175" t="s">
        <v>68</v>
      </c>
      <c r="M5" s="96" t="s">
        <v>157</v>
      </c>
      <c r="N5" s="175" t="s">
        <v>96</v>
      </c>
      <c r="O5" s="175" t="s">
        <v>97</v>
      </c>
      <c r="P5" s="96" t="s">
        <v>158</v>
      </c>
      <c r="Q5" s="175" t="s">
        <v>98</v>
      </c>
      <c r="R5" s="175" t="s">
        <v>99</v>
      </c>
      <c r="S5" s="96" t="s">
        <v>159</v>
      </c>
      <c r="T5" s="175" t="s">
        <v>100</v>
      </c>
      <c r="U5" s="175" t="s">
        <v>101</v>
      </c>
      <c r="V5" s="325" t="s">
        <v>148</v>
      </c>
      <c r="W5" s="326" t="s">
        <v>46</v>
      </c>
      <c r="X5" s="326" t="s">
        <v>69</v>
      </c>
      <c r="Y5" s="326" t="s">
        <v>70</v>
      </c>
      <c r="Z5" s="326" t="s">
        <v>123</v>
      </c>
      <c r="AA5" s="178" t="s">
        <v>149</v>
      </c>
      <c r="AB5" s="159" t="s">
        <v>47</v>
      </c>
      <c r="AC5" s="159" t="s">
        <v>71</v>
      </c>
      <c r="AD5" s="159" t="s">
        <v>72</v>
      </c>
      <c r="AE5" s="159" t="s">
        <v>125</v>
      </c>
      <c r="AF5" s="178" t="s">
        <v>150</v>
      </c>
      <c r="AG5" s="159" t="s">
        <v>48</v>
      </c>
      <c r="AH5" s="159" t="s">
        <v>73</v>
      </c>
      <c r="AI5" s="159" t="s">
        <v>74</v>
      </c>
      <c r="AJ5" s="159" t="s">
        <v>126</v>
      </c>
      <c r="AK5" s="178" t="s">
        <v>151</v>
      </c>
      <c r="AL5" s="159" t="s">
        <v>75</v>
      </c>
      <c r="AM5" s="159" t="s">
        <v>76</v>
      </c>
      <c r="AN5" s="159" t="s">
        <v>77</v>
      </c>
      <c r="AO5" s="159" t="s">
        <v>127</v>
      </c>
      <c r="AP5" s="178" t="s">
        <v>152</v>
      </c>
      <c r="AQ5" s="159" t="s">
        <v>78</v>
      </c>
      <c r="AR5" s="159" t="s">
        <v>79</v>
      </c>
      <c r="AS5" s="159" t="s">
        <v>80</v>
      </c>
      <c r="AT5" s="159" t="s">
        <v>128</v>
      </c>
      <c r="AU5" s="178" t="s">
        <v>153</v>
      </c>
      <c r="AV5" s="159" t="s">
        <v>81</v>
      </c>
      <c r="AW5" s="159" t="s">
        <v>82</v>
      </c>
      <c r="AX5" s="159" t="s">
        <v>83</v>
      </c>
      <c r="AY5" s="179" t="s">
        <v>129</v>
      </c>
      <c r="AZ5" s="181"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EMIS03</v>
      </c>
      <c r="B6" s="59" t="str">
        <f>+'Water Data'!A3</f>
        <v>EMIS</v>
      </c>
      <c r="C6" s="59">
        <f>'Water Data'!C3</f>
        <v>2003</v>
      </c>
      <c r="D6" s="250">
        <f>+IF(AND(ISNUMBER('Water Data'!C5),BS6="Yes"),100-'Water Data'!C5,IF(AND(ISNUMBER('Water Data'!C5),BS6="No",ISNUMBER('Water Data'!C5)),CONCATENATE("[",ROUND(100-'Water Data'!C5,0),"]"),NA()))</f>
        <v>73.290000000000006</v>
      </c>
      <c r="E6" s="250">
        <f>+IF(AND(ISNUMBER('Water Data'!C7),BT6="Yes"),'Water Data'!C7,IF(AND(ISNUMBER('Water Data'!C7),BT6="No",ISNUMBER('Water Data'!C7)),CONCATENATE("[",ROUND('Water Data'!C7,0),"]"),NA()))</f>
        <v>67.510000000000005</v>
      </c>
      <c r="F6" s="250" t="e">
        <f>+IF(AND(ISNUMBER('Water Data'!C10),BU6="Yes"),'Water Data'!C10,IF(AND(ISNUMBER('Water Data'!C10),BU6="No",ISNUMBER('Water Data'!C10)),CONCATENATE("[",ROUND('Water Data'!C10,0),"]"),NA()))</f>
        <v>#N/A</v>
      </c>
      <c r="G6" s="250" t="e">
        <f>+IF(AND(ISNUMBER('Water Data'!D5),BV6="Yes"),100-'Water Data'!D5,IF(AND(ISNUMBER('Water Data'!D5),BV6="No",ISNUMBER('Water Data'!D5)),CONCATENATE("[",ROUND(100-'Water Data'!D5,0),"]"),NA()))</f>
        <v>#N/A</v>
      </c>
      <c r="H6" s="250" t="e">
        <f>+IF(AND(ISNUMBER('Water Data'!D7),BW6="Yes"),'Water Data'!D7,IF(AND(ISNUMBER('Water Data'!D7),BW6="No",ISNUMBER('Water Data'!D7)),CONCATENATE("[",ROUND('Water Data'!D7,0),"]"),NA()))</f>
        <v>#N/A</v>
      </c>
      <c r="I6" s="250" t="e">
        <f>+IF(AND(ISNUMBER('Water Data'!D10),BX6="Yes"),'Water Data'!D10,IF(AND(ISNUMBER('Water Data'!D10),BX6="No",ISNUMBER('Water Data'!D10)),CONCATENATE("[",ROUND('Water Data'!D10,0),"]"),NA()))</f>
        <v>#N/A</v>
      </c>
      <c r="J6" s="250" t="e">
        <f>+IF(AND(ISNUMBER('Water Data'!E5),BY6="Yes"),100-'Water Data'!E5,IF(AND(ISNUMBER('Water Data'!E5),BY6="No",ISNUMBER('Water Data'!E5)),CONCATENATE("[",ROUND(100-'Water Data'!E5,0),"]"),NA()))</f>
        <v>#N/A</v>
      </c>
      <c r="K6" s="250" t="e">
        <f>+IF(AND(ISNUMBER('Water Data'!E7),BZ6="Yes"),'Water Data'!E7,IF(AND(ISNUMBER('Water Data'!E7),BZ6="No",ISNUMBER('Water Data'!E7)),CONCATENATE("[",ROUND('Water Data'!E7,0),"]"),NA()))</f>
        <v>#N/A</v>
      </c>
      <c r="L6" s="250" t="e">
        <f>+IF(AND(ISNUMBER('Water Data'!E10),CA6="Yes"),'Water Data'!E10,IF(AND(ISNUMBER('Water Data'!E10),CA6="No",ISNUMBER('Water Data'!E10)),CONCATENATE("[",ROUND('Water Data'!E10,0),"]"),NA()))</f>
        <v>#N/A</v>
      </c>
      <c r="M6" s="250" t="e">
        <f>+IF(AND(ISNUMBER('Water Data'!F5),CB6="Yes"),100-'Water Data'!F5,IF(AND(ISNUMBER('Water Data'!F5),CB6="No",ISNUMBER('Water Data'!F5)),CONCATENATE("[",ROUND(100-'Water Data'!F5,0),"]"),NA()))</f>
        <v>#N/A</v>
      </c>
      <c r="N6" s="250" t="e">
        <f>+IF(AND(ISNUMBER('Water Data'!F7),CC6="Yes"),'Water Data'!F7,IF(AND(ISNUMBER('Water Data'!F7),CC6="No",ISNUMBER('Water Data'!F7)),CONCATENATE("[",ROUND('Water Data'!F7,0),"]"),NA()))</f>
        <v>#N/A</v>
      </c>
      <c r="O6" s="250" t="e">
        <f>+IF(AND(ISNUMBER('Water Data'!F10),CD6="Yes"),'Water Data'!F10,IF(AND(ISNUMBER('Water Data'!F10),CD6="No",ISNUMBER('Water Data'!F10)),CONCATENATE("[",ROUND('Water Data'!F10,0),"]"),NA()))</f>
        <v>#N/A</v>
      </c>
      <c r="P6" s="250" t="e">
        <f>+IF(AND(ISNUMBER('Water Data'!G5),CE6="Yes"),100-'Water Data'!G5,IF(AND(ISNUMBER('Water Data'!G5),CE6="No",ISNUMBER('Water Data'!G5)),CONCATENATE("[",ROUND(100-'Water Data'!G5,0),"]"),NA()))</f>
        <v>#N/A</v>
      </c>
      <c r="Q6" s="250" t="e">
        <f>+IF(AND(ISNUMBER('Water Data'!G7),CF6="Yes"),'Water Data'!G7,IF(AND(ISNUMBER('Water Data'!G7),CF6="No",ISNUMBER('Water Data'!G7)),CONCATENATE("[",ROUND('Water Data'!G7,0),"]"),NA()))</f>
        <v>#N/A</v>
      </c>
      <c r="R6" s="250" t="e">
        <f>+IF(AND(ISNUMBER('Water Data'!G10),CG6="Yes"),'Water Data'!G10,IF(AND(ISNUMBER('Water Data'!G10),CG6="No",ISNUMBER('Water Data'!G10)),CONCATENATE("[",ROUND('Water Data'!G10,0),"]"),NA()))</f>
        <v>#N/A</v>
      </c>
      <c r="S6" s="250" t="e">
        <f>+IF(AND(ISNUMBER('Water Data'!H5),CH6="Yes"),100-'Water Data'!H5,IF(AND(ISNUMBER('Water Data'!H5),CH6="No",ISNUMBER('Water Data'!H5)),CONCATENATE("[",ROUND(100-'Water Data'!H5,0),"]"),NA()))</f>
        <v>#N/A</v>
      </c>
      <c r="T6" s="250" t="e">
        <f>+IF(AND(ISNUMBER('Water Data'!H7),CI6="Yes"),'Water Data'!H7,IF(AND(ISNUMBER('Water Data'!H7),CI6="No",ISNUMBER('Water Data'!H7)),CONCATENATE("[",ROUND('Water Data'!H7,0),"]"),NA()))</f>
        <v>#N/A</v>
      </c>
      <c r="U6" s="250" t="e">
        <f>+IF(AND(ISNUMBER('Water Data'!H10),CJ6="Yes"),'Water Data'!H10,IF(AND(ISNUMBER('Water Data'!H10),CJ6="No",ISNUMBER('Water Data'!H10)),CONCATENATE("[",ROUND('Water Data'!H10,0),"]"),NA()))</f>
        <v>#N/A</v>
      </c>
      <c r="V6" s="251">
        <f>+IF(AND(ISNUMBER('Sanitation Data'!C5),CK6="Yes"),100-'Sanitation Data'!C5,IF(AND(ISNUMBER('Sanitation Data'!C5),CK6="No",ISNUMBER('Sanitation Data'!C5)),CONCATENATE("[",ROUND(100-'Sanitation Data'!C5,0),"]"),NA()))</f>
        <v>34.340000000000003</v>
      </c>
      <c r="W6" s="251" t="e">
        <f>+IF(AND(ISNUMBER('Sanitation Data'!C7),CL6="Yes"),'Sanitation Data'!C7,IF(AND(ISNUMBER('Sanitation Data'!C7),CL6="No",ISNUMBER('Sanitation Data'!C7)),CONCATENATE("[",ROUND('Sanitation Data'!C7,0),"]"),NA()))</f>
        <v>#N/A</v>
      </c>
      <c r="X6" s="251" t="e">
        <f>+IF(AND(ISNUMBER('Sanitation Data'!C11),CM6="Yes"),'Sanitation Data'!C11,IF(AND(ISNUMBER('Sanitation Data'!C11),CM6="No",ISNUMBER('Sanitation Data'!C11)),CONCATENATE("[",ROUND('Sanitation Data'!C11,0),"]"),NA()))</f>
        <v>#N/A</v>
      </c>
      <c r="Y6" s="251" t="e">
        <f>+IF(AND(ISNUMBER('Sanitation Data'!C12),CN6="Yes"),'Sanitation Data'!C12,IF(AND(ISNUMBER('Sanitation Data'!C12),CN6="No",ISNUMBER('Sanitation Data'!C12)),CONCATENATE("[",ROUND('Sanitation Data'!C12,0),"]"),NA()))</f>
        <v>#N/A</v>
      </c>
      <c r="Z6" s="251" t="e">
        <f>+IF(AND(ISNUMBER('Sanitation Data'!C13),CO6="Yes"),'Sanitation Data'!C13,IF(AND(ISNUMBER('Sanitation Data'!C13),CO6="No",ISNUMBER('Sanitation Data'!C13)),CONCATENATE("[",ROUND('Sanitation Data'!C13,0),"]"),NA()))</f>
        <v>#N/A</v>
      </c>
      <c r="AA6" s="251" t="e">
        <f>+IF(AND(ISNUMBER('Sanitation Data'!D5),CP6="Yes"),100-'Sanitation Data'!D5,IF(AND(ISNUMBER('Sanitation Data'!D5),CP6="No",ISNUMBER('Sanitation Data'!D5)),CONCATENATE("[",ROUND(100-'Sanitation Data'!D5,0),"]"),NA()))</f>
        <v>#N/A</v>
      </c>
      <c r="AB6" s="251" t="e">
        <f>+IF(AND(ISNUMBER('Sanitation Data'!D7),CQ6="Yes"),'Sanitation Data'!D7,IF(AND(ISNUMBER('Sanitation Data'!D7),CQ6="No",ISNUMBER('Sanitation Data'!D7)),CONCATENATE("[",ROUND('Sanitation Data'!D7,0),"]"),NA()))</f>
        <v>#N/A</v>
      </c>
      <c r="AC6" s="251" t="e">
        <f>+IF(AND(ISNUMBER('Sanitation Data'!D11),CR6="Yes"),'Sanitation Data'!D11,IF(AND(ISNUMBER('Sanitation Data'!D11),CR6="No",ISNUMBER('Sanitation Data'!D11)),CONCATENATE("[",ROUND('Sanitation Data'!D11,0),"]"),NA()))</f>
        <v>#N/A</v>
      </c>
      <c r="AD6" s="251" t="e">
        <f>+IF(AND(ISNUMBER('Sanitation Data'!D12),CS6="Yes"),'Sanitation Data'!D12,IF(AND(ISNUMBER('Sanitation Data'!D12),CS6="No",ISNUMBER('Sanitation Data'!D12)),CONCATENATE("[",ROUND('Sanitation Data'!D12,0),"]"),NA()))</f>
        <v>#N/A</v>
      </c>
      <c r="AE6" s="251" t="e">
        <f>+IF(AND(ISNUMBER('Sanitation Data'!D13),CT6="Yes"),'Sanitation Data'!D13,IF(AND(ISNUMBER('Sanitation Data'!D13),CT6="No",ISNUMBER('Sanitation Data'!D13)),CONCATENATE("[",ROUND('Sanitation Data'!D13,0),"]"),NA()))</f>
        <v>#N/A</v>
      </c>
      <c r="AF6" s="251" t="e">
        <f>+IF(AND(ISNUMBER('Sanitation Data'!E5),CU6="Yes"),100-'Sanitation Data'!E5,IF(AND(ISNUMBER('Sanitation Data'!E5),CU6="No",ISNUMBER('Sanitation Data'!E5)),CONCATENATE("[",ROUND(100-'Sanitation Data'!E5,0),"]"),NA()))</f>
        <v>#N/A</v>
      </c>
      <c r="AG6" s="251" t="e">
        <f>+IF(AND(ISNUMBER('Sanitation Data'!E7),CV6="Yes"),'Sanitation Data'!E7,IF(AND(ISNUMBER('Sanitation Data'!E7),CV6="No",ISNUMBER('Sanitation Data'!E7)),CONCATENATE("[",ROUND('Sanitation Data'!E7,0),"]"),NA()))</f>
        <v>#N/A</v>
      </c>
      <c r="AH6" s="251" t="e">
        <f>+IF(AND(ISNUMBER('Sanitation Data'!E11),CW6="Yes"),'Sanitation Data'!E11,IF(AND(ISNUMBER('Sanitation Data'!E11),CW6="No",ISNUMBER('Sanitation Data'!E11)),CONCATENATE("[",ROUND('Sanitation Data'!E11,0),"]"),NA()))</f>
        <v>#N/A</v>
      </c>
      <c r="AI6" s="251" t="e">
        <f>+IF(AND(ISNUMBER('Sanitation Data'!E12),CX6="Yes"),'Sanitation Data'!E12,IF(AND(ISNUMBER('Sanitation Data'!E12),CX6="No",ISNUMBER('Sanitation Data'!E12)),CONCATENATE("[",ROUND('Sanitation Data'!E12,0),"]"),NA()))</f>
        <v>#N/A</v>
      </c>
      <c r="AJ6" s="251" t="e">
        <f>+IF(AND(ISNUMBER('Sanitation Data'!E13),CY6="Yes"),'Sanitation Data'!E13,IF(AND(ISNUMBER('Sanitation Data'!E13),CY6="No",ISNUMBER('Sanitation Data'!E13)),CONCATENATE("[",ROUND('Sanitation Data'!E13,0),"]"),NA()))</f>
        <v>#N/A</v>
      </c>
      <c r="AK6" s="251" t="e">
        <f>+IF(AND(ISNUMBER('Sanitation Data'!F5),CZ6="Yes"),100-'Sanitation Data'!F5,IF(AND(ISNUMBER('Sanitation Data'!F5),CZ6="No",ISNUMBER('Sanitation Data'!F5)),CONCATENATE("[",ROUND(100-'Sanitation Data'!F5,0),"]"),NA()))</f>
        <v>#N/A</v>
      </c>
      <c r="AL6" s="251" t="e">
        <f>+IF(AND(ISNUMBER('Sanitation Data'!F7),DA6="Yes"),'Sanitation Data'!F7,IF(AND(ISNUMBER('Sanitation Data'!F7),DA6="No",ISNUMBER('Sanitation Data'!F7)),CONCATENATE("[",ROUND('Sanitation Data'!F7,0),"]"),NA()))</f>
        <v>#N/A</v>
      </c>
      <c r="AM6" s="251" t="e">
        <f>+IF(AND(ISNUMBER('Sanitation Data'!F11),DB6="Yes"),'Sanitation Data'!F11,IF(AND(ISNUMBER('Sanitation Data'!F11),DB6="No",ISNUMBER('Sanitation Data'!F11)),CONCATENATE("[",ROUND('Sanitation Data'!F11,0),"]"),NA()))</f>
        <v>#N/A</v>
      </c>
      <c r="AN6" s="251" t="e">
        <f>+IF(AND(ISNUMBER('Sanitation Data'!F12),DC6="Yes"),'Sanitation Data'!F12,IF(AND(ISNUMBER('Sanitation Data'!F12),DC6="No",ISNUMBER('Sanitation Data'!F12)),CONCATENATE("[",ROUND('Sanitation Data'!F12,0),"]"),NA()))</f>
        <v>#N/A</v>
      </c>
      <c r="AO6" s="251" t="e">
        <f>+IF(AND(ISNUMBER('Sanitation Data'!F13),DD6="Yes"),'Sanitation Data'!F13,IF(AND(ISNUMBER('Sanitation Data'!F13),DD6="No",ISNUMBER('Sanitation Data'!F13)),CONCATENATE("[",ROUND('Sanitation Data'!F13,0),"]"),NA()))</f>
        <v>#N/A</v>
      </c>
      <c r="AP6" s="251">
        <f>+IF(AND(ISNUMBER('Sanitation Data'!G5),DE6="Yes"),100-'Sanitation Data'!G5,IF(AND(ISNUMBER('Sanitation Data'!G5),DE6="No",ISNUMBER('Sanitation Data'!G5)),CONCATENATE("[",ROUND(100-'Sanitation Data'!G5,0),"]"),NA()))</f>
        <v>34.340000000000003</v>
      </c>
      <c r="AQ6" s="251" t="e">
        <f>+IF(AND(ISNUMBER('Sanitation Data'!G7),DF6="Yes"),'Sanitation Data'!G7,IF(AND(ISNUMBER('Sanitation Data'!G7),DF6="No",ISNUMBER('Sanitation Data'!G7)),CONCATENATE("[",ROUND('Sanitation Data'!G7,0),"]"),NA()))</f>
        <v>#N/A</v>
      </c>
      <c r="AR6" s="251" t="e">
        <f>+IF(AND(ISNUMBER('Sanitation Data'!G11),DG6="Yes"),'Sanitation Data'!G11,IF(AND(ISNUMBER('Sanitation Data'!G11),DG6="No",ISNUMBER('Sanitation Data'!G11)),CONCATENATE("[",ROUND('Sanitation Data'!G11,0),"]"),NA()))</f>
        <v>#N/A</v>
      </c>
      <c r="AS6" s="251" t="e">
        <f>+IF(AND(ISNUMBER('Sanitation Data'!G12),DH6="Yes"),'Sanitation Data'!G12,IF(AND(ISNUMBER('Sanitation Data'!G12),DH6="No",ISNUMBER('Sanitation Data'!G12)),CONCATENATE("[",ROUND('Sanitation Data'!G12,0),"]"),NA()))</f>
        <v>#N/A</v>
      </c>
      <c r="AT6" s="251" t="e">
        <f>+IF(AND(ISNUMBER('Sanitation Data'!G13),DI6="Yes"),'Sanitation Data'!G13,IF(AND(ISNUMBER('Sanitation Data'!G13),DI6="No",ISNUMBER('Sanitation Data'!G13)),CONCATENATE("[",ROUND('Sanitation Data'!G13,0),"]"),NA()))</f>
        <v>#N/A</v>
      </c>
      <c r="AU6" s="251" t="e">
        <f>+IF(AND(ISNUMBER('Sanitation Data'!H5),DJ6="Yes"),100-'Sanitation Data'!H5,IF(AND(ISNUMBER('Sanitation Data'!H5),DJ6="No",ISNUMBER('Sanitation Data'!H5)),CONCATENATE("[",ROUND(100-'Sanitation Data'!H5,0),"]"),NA()))</f>
        <v>#N/A</v>
      </c>
      <c r="AV6" s="251" t="e">
        <f>+IF(AND(ISNUMBER('Sanitation Data'!H7),DK6="Yes"),'Sanitation Data'!H7,IF(AND(ISNUMBER('Sanitation Data'!H7),DK6="No",ISNUMBER('Sanitation Data'!H7)),CONCATENATE("[",ROUND('Sanitation Data'!H7,0),"]"),NA()))</f>
        <v>#N/A</v>
      </c>
      <c r="AW6" s="251" t="e">
        <f>+IF(AND(ISNUMBER('Sanitation Data'!H11),DL6="Yes"),'Sanitation Data'!H11,IF(AND(ISNUMBER('Sanitation Data'!H11),DL6="No",ISNUMBER('Sanitation Data'!H11)),CONCATENATE("[",ROUND('Sanitation Data'!H11,0),"]"),NA()))</f>
        <v>#N/A</v>
      </c>
      <c r="AX6" s="251" t="e">
        <f>+IF(AND(ISNUMBER('Sanitation Data'!H12),DM6="Yes"),'Sanitation Data'!H12,IF(AND(ISNUMBER('Sanitation Data'!H12),DM6="No",ISNUMBER('Sanitation Data'!H12)),CONCATENATE("[",ROUND('Sanitation Data'!H12,0),"]"),NA()))</f>
        <v>#N/A</v>
      </c>
      <c r="AY6" s="251" t="e">
        <f>+IF(AND(ISNUMBER('Sanitation Data'!H13),DN6="Yes"),'Sanitation Data'!H13,IF(AND(ISNUMBER('Sanitation Data'!H13),DN6="No",ISNUMBER('Sanitation Data'!H13)),CONCATENATE("[",ROUND('Sanitation Data'!H13,0),"]"),NA()))</f>
        <v>#N/A</v>
      </c>
      <c r="AZ6" s="252" t="e">
        <f>+IF(AND(ISNUMBER('Hygiene Data'!C6),DO6="Yes"),'Hygiene Data'!C6,IF(AND(ISNUMBER('Hygiene Data'!C6),DO6="No",ISNUMBER('Hygiene Data'!C6)),CONCATENATE("[",ROUND('Hygiene Data'!C6,0),"]"),NA()))</f>
        <v>#N/A</v>
      </c>
      <c r="BA6" s="252" t="e">
        <f>+IF(AND(ISNUMBER('Hygiene Data'!C8),DP6="Yes"),'Hygiene Data'!C8,IF(AND(ISNUMBER('Hygiene Data'!C8),DP6="No",ISNUMBER('Hygiene Data'!C8)),CONCATENATE("[",ROUND('Hygiene Data'!C8,0),"]"),NA()))</f>
        <v>#N/A</v>
      </c>
      <c r="BB6" s="252" t="e">
        <f>+IF(AND(ISNUMBER('Hygiene Data'!C10),DQ6="Yes"),'Hygiene Data'!C10,IF(AND(ISNUMBER('Hygiene Data'!C10),DQ6="No",ISNUMBER('Hygiene Data'!C10)),CONCATENATE("[",ROUND('Hygiene Data'!C10,0),"]"),NA()))</f>
        <v>#N/A</v>
      </c>
      <c r="BC6" s="252" t="e">
        <f>+IF(AND(ISNUMBER('Hygiene Data'!D6),DR6="Yes"),'Hygiene Data'!D6,IF(AND(ISNUMBER('Hygiene Data'!D6),DR6="No",ISNUMBER('Hygiene Data'!D6)),CONCATENATE("[",ROUND('Hygiene Data'!D6,0),"]"),NA()))</f>
        <v>#N/A</v>
      </c>
      <c r="BD6" s="252" t="e">
        <f>+IF(AND(ISNUMBER('Hygiene Data'!D8),DS6="Yes"),'Hygiene Data'!D8,IF(AND(ISNUMBER('Hygiene Data'!D8),DS6="No",ISNUMBER('Hygiene Data'!D8)),CONCATENATE("[",ROUND('Hygiene Data'!D8,0),"]"),NA()))</f>
        <v>#N/A</v>
      </c>
      <c r="BE6" s="252" t="e">
        <f>+IF(AND(ISNUMBER('Hygiene Data'!D10),DT6="Yes"),'Hygiene Data'!D10,IF(AND(ISNUMBER('Hygiene Data'!D10),DT6="No",ISNUMBER('Hygiene Data'!D10)),CONCATENATE("[",ROUND('Hygiene Data'!D10,0),"]"),NA()))</f>
        <v>#N/A</v>
      </c>
      <c r="BF6" s="252" t="e">
        <f>+IF(AND(ISNUMBER('Hygiene Data'!E6),DU6="Yes"),'Hygiene Data'!E6,IF(AND(ISNUMBER('Hygiene Data'!E6),DU6="No",ISNUMBER('Hygiene Data'!E6)),CONCATENATE("[",ROUND('Hygiene Data'!E6,0),"]"),NA()))</f>
        <v>#N/A</v>
      </c>
      <c r="BG6" s="252" t="e">
        <f>+IF(AND(ISNUMBER('Hygiene Data'!E8),DV6="Yes"),'Hygiene Data'!E8,IF(AND(ISNUMBER('Hygiene Data'!E8),DV6="No",ISNUMBER('Hygiene Data'!E8)),CONCATENATE("[",ROUND('Hygiene Data'!E8,0),"]"),NA()))</f>
        <v>#N/A</v>
      </c>
      <c r="BH6" s="252" t="e">
        <f>+IF(AND(ISNUMBER('Hygiene Data'!E10),DW6="Yes"),'Hygiene Data'!E10,IF(AND(ISNUMBER('Hygiene Data'!E10),DW6="No",ISNUMBER('Hygiene Data'!E10)),CONCATENATE("[",ROUND('Hygiene Data'!E10,0),"]"),NA()))</f>
        <v>#N/A</v>
      </c>
      <c r="BI6" s="252" t="e">
        <f>+IF(AND(ISNUMBER('Hygiene Data'!F6),DX6="Yes"),'Hygiene Data'!F6,IF(AND(ISNUMBER('Hygiene Data'!F6),DX6="No",ISNUMBER('Hygiene Data'!F6)),CONCATENATE("[",ROUND('Hygiene Data'!F6,0),"]"),NA()))</f>
        <v>#N/A</v>
      </c>
      <c r="BJ6" s="252" t="e">
        <f>+IF(AND(ISNUMBER('Hygiene Data'!F8),DY6="Yes"),'Hygiene Data'!F8,IF(AND(ISNUMBER('Hygiene Data'!F8),DY6="No",ISNUMBER('Hygiene Data'!F8)),CONCATENATE("[",ROUND('Hygiene Data'!F8,0),"]"),NA()))</f>
        <v>#N/A</v>
      </c>
      <c r="BK6" s="252" t="e">
        <f>+IF(AND(ISNUMBER('Hygiene Data'!F10),DZ6="Yes"),'Hygiene Data'!F10,IF(AND(ISNUMBER('Hygiene Data'!F10),DZ6="No",ISNUMBER('Hygiene Data'!F10)),CONCATENATE("[",ROUND('Hygiene Data'!F10,0),"]"),NA()))</f>
        <v>#N/A</v>
      </c>
      <c r="BL6" s="252" t="e">
        <f>+IF(AND(ISNUMBER('Hygiene Data'!G6),EA6="Yes"),'Hygiene Data'!G6,IF(AND(ISNUMBER('Hygiene Data'!G6),EA6="No",ISNUMBER('Hygiene Data'!G6)),CONCATENATE("[",ROUND('Hygiene Data'!G6,0),"]"),NA()))</f>
        <v>#N/A</v>
      </c>
      <c r="BM6" s="252" t="e">
        <f>+IF(AND(ISNUMBER('Hygiene Data'!G8),EB6="Yes"),'Hygiene Data'!G8,IF(AND(ISNUMBER('Hygiene Data'!G8),EB6="No",ISNUMBER('Hygiene Data'!G8)),CONCATENATE("[",ROUND('Hygiene Data'!G8,0),"]"),NA()))</f>
        <v>#N/A</v>
      </c>
      <c r="BN6" s="252" t="e">
        <f>+IF(AND(ISNUMBER('Hygiene Data'!G10),EC6="Yes"),'Hygiene Data'!G10,IF(AND(ISNUMBER('Hygiene Data'!G10),EC6="No",ISNUMBER('Hygiene Data'!G10)),CONCATENATE("[",ROUND('Hygiene Data'!G10,0),"]"),NA()))</f>
        <v>#N/A</v>
      </c>
      <c r="BO6" s="252" t="e">
        <f>+IF(AND(ISNUMBER('Hygiene Data'!H6),ED6="Yes"),'Hygiene Data'!H6,IF(AND(ISNUMBER('Hygiene Data'!H6),ED6="No",ISNUMBER('Hygiene Data'!H6)),CONCATENATE("[",ROUND('Hygiene Data'!H6,0),"]"),NA()))</f>
        <v>#N/A</v>
      </c>
      <c r="BP6" s="252" t="e">
        <f>+IF(AND(ISNUMBER('Hygiene Data'!H8),EE6="Yes"),'Hygiene Data'!H8,IF(AND(ISNUMBER('Hygiene Data'!H8),EE6="No",ISNUMBER('Hygiene Data'!H8)),CONCATENATE("[",ROUND('Hygiene Data'!H8,0),"]"),NA()))</f>
        <v>#N/A</v>
      </c>
      <c r="BQ6" s="252" t="e">
        <f>+IF(AND(ISNUMBER('Hygiene Data'!H10),EF6="Yes"),'Hygiene Data'!H10,IF(AND(ISNUMBER('Hygiene Data'!H10),EF6="No",ISNUMBER('Hygiene Data'!H10)),CONCATENATE("[",ROUND('Hygiene Data'!H10,0),"]"),NA()))</f>
        <v>#N/A</v>
      </c>
      <c r="BS6" s="36" t="str">
        <f>+'Water Data'!C28</f>
        <v>Yes</v>
      </c>
      <c r="BT6" s="36" t="str">
        <f>+'Water Data'!C29</f>
        <v>Yes</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t="str">
        <f>+'Sanitation Data'!C29</f>
        <v>Yes</v>
      </c>
      <c r="CL6" s="36">
        <f>+'Sanitation Data'!C30</f>
        <v>0</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t="str">
        <f>+'Sanitation Data'!G29</f>
        <v>Yes</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283">
        <f>+'Hygiene Data'!C14</f>
        <v>0</v>
      </c>
      <c r="DR6" s="36">
        <f>+'Hygiene Data'!D12</f>
        <v>0</v>
      </c>
      <c r="DS6" s="36">
        <f>+'Hygiene Data'!D13</f>
        <v>0</v>
      </c>
      <c r="DT6" s="283">
        <f>+'Hygiene Data'!D14</f>
        <v>0</v>
      </c>
      <c r="DU6" s="36">
        <f>+'Hygiene Data'!E12</f>
        <v>0</v>
      </c>
      <c r="DV6" s="36">
        <f>+'Hygiene Data'!E13</f>
        <v>0</v>
      </c>
      <c r="DW6" s="283">
        <f>+'Hygiene Data'!E14</f>
        <v>0</v>
      </c>
      <c r="DX6" s="36">
        <f>+'Hygiene Data'!F12</f>
        <v>0</v>
      </c>
      <c r="DY6" s="36">
        <f>+'Hygiene Data'!F13</f>
        <v>0</v>
      </c>
      <c r="DZ6" s="36">
        <f>+'Hygiene Data'!F14</f>
        <v>0</v>
      </c>
      <c r="EA6" s="36">
        <f>+'Hygiene Data'!G12</f>
        <v>0</v>
      </c>
      <c r="EB6" s="36">
        <f>+'Hygiene Data'!G13</f>
        <v>0</v>
      </c>
      <c r="EC6" s="283">
        <f>+'Hygiene Data'!G14</f>
        <v>0</v>
      </c>
      <c r="ED6" s="36">
        <f>+'Hygiene Data'!H12</f>
        <v>0</v>
      </c>
      <c r="EE6" s="36">
        <f>+'Hygiene Data'!H13</f>
        <v>0</v>
      </c>
      <c r="EF6" s="283">
        <f>+'Hygiene Data'!H14</f>
        <v>0</v>
      </c>
    </row>
    <row r="7" x14ac:dyDescent="0.2">
      <c r="A7" s="59" t="str">
        <f ca="true">+IF(OFFSET('Water Data'!$B$1,0,10*ROW('Water Data'!B1))="","",OFFSET('Water Data'!$B$1,0,10*ROW('Water Data'!B1)))</f>
        <v>EMIS04</v>
      </c>
      <c r="B7" s="59" t="str">
        <f ca="true">+IF(OFFSET('Water Data'!$A$3,0,10*ROW('Water Data'!A1))="","",OFFSET('Water Data'!$A$3,0,10*ROW('Water Data'!A1)))</f>
        <v>EMIS</v>
      </c>
      <c r="C7" s="59">
        <f ca="true">+IF(OFFSET('Water Data'!$C$3,0,10*ROW('Water Data'!C1))="","",OFFSET('Water Data'!$C$3,0,10*ROW('Water Data'!C1)))</f>
        <v>2004</v>
      </c>
      <c r="D7" s="250">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77.89</v>
      </c>
      <c r="E7" s="250">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71.754999999999995</v>
      </c>
      <c r="F7" s="25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1">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41.81</v>
      </c>
      <c r="W7" s="251"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1">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41.81</v>
      </c>
      <c r="AQ7" s="25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Yes</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Yes</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Yes</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HDS05</v>
      </c>
      <c r="B8" s="59" t="str">
        <f ca="true">+IF(OFFSET('Water Data'!$A$3,0,10*ROW('Water Data'!A2))="","",OFFSET('Water Data'!$A$3,0,10*ROW('Water Data'!A2)))</f>
        <v>Survey</v>
      </c>
      <c r="C8" s="59">
        <f ca="true">+IF(OFFSET('Water Data'!$C$3,0,10*ROW('Water Data'!C2))="","",OFFSET('Water Data'!$C$3,0,10*ROW('Water Data'!C2)))</f>
        <v>2005</v>
      </c>
      <c r="D8" s="250">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96.68947</v>
      </c>
      <c r="E8" s="250">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90.118265000000008</v>
      </c>
      <c r="F8" s="25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0">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96.48057</v>
      </c>
      <c r="H8" s="250">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93.987795000000006</v>
      </c>
      <c r="I8" s="25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0">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97.427130000000005</v>
      </c>
      <c r="K8" s="250">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89.022419999999997</v>
      </c>
      <c r="L8" s="25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0">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96.689930000000004</v>
      </c>
      <c r="Q8" s="250">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90.118265000000008</v>
      </c>
      <c r="R8" s="25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0">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95.353089999999995</v>
      </c>
      <c r="T8" s="250">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87.748530000000002</v>
      </c>
      <c r="U8" s="25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1">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63.32629</v>
      </c>
      <c r="W8" s="251">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52.702985000000005</v>
      </c>
      <c r="X8" s="25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1">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44.998049999999999</v>
      </c>
      <c r="Z8" s="25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1">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77.674639999999997</v>
      </c>
      <c r="AB8" s="251">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68.94632</v>
      </c>
      <c r="AC8" s="25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1">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57.681404999999998</v>
      </c>
      <c r="AE8" s="25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1">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59.262900000000002</v>
      </c>
      <c r="AG8" s="251">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48.102942500000005</v>
      </c>
      <c r="AH8" s="25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1">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41.406170000000003</v>
      </c>
      <c r="AJ8" s="25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1">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63.32629</v>
      </c>
      <c r="AQ8" s="251">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52.702985000000005</v>
      </c>
      <c r="AR8" s="25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1">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44.998049999999999</v>
      </c>
      <c r="AT8" s="25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1">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70.073480000000004</v>
      </c>
      <c r="AV8" s="251">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57.691224999999996</v>
      </c>
      <c r="AW8" s="25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1">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49.621515000000002</v>
      </c>
      <c r="AY8" s="25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Yes</v>
      </c>
      <c r="BT8" s="36" t="str">
        <f ca="true">+IF(OFFSET('Water Data'!$C$29,0,10*ROW('Water Data'!C2))="","",OFFSET('Water Data'!$C$29,0,10*ROW('Water Data'!C2)))</f>
        <v>Yes</v>
      </c>
      <c r="BU8" s="36" t="str">
        <f ca="true">+IF(OFFSET('Water Data'!$C$30,0,10*ROW('Water Data'!C2))="","",OFFSET('Water Data'!$C$30,0,10*ROW('Water Data'!C2)))</f>
        <v/>
      </c>
      <c r="BV8" s="36" t="str">
        <f ca="true">+IF(OFFSET('Water Data'!$D$28,0,10*ROW('Water Data'!D2))="","",OFFSET('Water Data'!$D$28,0,10*ROW('Water Data'!D2)))</f>
        <v>Yes</v>
      </c>
      <c r="BW8" s="36" t="str">
        <f ca="true">+IF(OFFSET('Water Data'!$D$29,0,10*ROW('Water Data'!D2))="","",OFFSET('Water Data'!$D$29,0,10*ROW('Water Data'!D2)))</f>
        <v>Yes</v>
      </c>
      <c r="BX8" s="36" t="str">
        <f ca="true">+IF(OFFSET('Water Data'!$D$30,0,10*ROW('Water Data'!D2))="","",OFFSET('Water Data'!$D$30,0,10*ROW('Water Data'!D2)))</f>
        <v/>
      </c>
      <c r="BY8" s="36" t="str">
        <f ca="true">+IF(OFFSET('Water Data'!$E$28,0,10*ROW('Water Data'!E2))="","",OFFSET('Water Data'!$E$28,0,10*ROW('Water Data'!E2)))</f>
        <v>Yes</v>
      </c>
      <c r="BZ8" s="36" t="str">
        <f ca="true">+IF(OFFSET('Water Data'!$E$29,0,10*ROW('Water Data'!E2))="","",OFFSET('Water Data'!$E$29,0,10*ROW('Water Data'!E2)))</f>
        <v>Yes</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Yes</v>
      </c>
      <c r="CF8" s="36" t="str">
        <f ca="true">+IF(OFFSET('Water Data'!$G$29,0,10*ROW('Water Data'!G2))="","",OFFSET('Water Data'!$G$29,0,10*ROW('Water Data'!G2)))</f>
        <v>Yes</v>
      </c>
      <c r="CG8" s="36" t="str">
        <f ca="true">+IF(OFFSET('Water Data'!$G$30,0,10*ROW('Water Data'!G2))="","",OFFSET('Water Data'!$G$30,0,10*ROW('Water Data'!G2)))</f>
        <v/>
      </c>
      <c r="CH8" s="36" t="str">
        <f ca="true">+IF(OFFSET('Water Data'!$H$28,0,10*ROW('Water Data'!H2))="","",OFFSET('Water Data'!$H$28,0,10*ROW('Water Data'!H2)))</f>
        <v>Yes</v>
      </c>
      <c r="CI8" s="36" t="str">
        <f ca="true">+IF(OFFSET('Water Data'!$H$29,0,10*ROW('Water Data'!H2))="","",OFFSET('Water Data'!$H$29,0,10*ROW('Water Data'!H2)))</f>
        <v>Yes</v>
      </c>
      <c r="CJ8" s="36" t="str">
        <f ca="true">+IF(OFFSET('Water Data'!$H$30,0,10*ROW('Water Data'!H2))="","",OFFSET('Water Data'!$H$30,0,10*ROW('Water Data'!H2)))</f>
        <v/>
      </c>
      <c r="CK8" s="36" t="str">
        <f ca="true">+IF(OFFSET('Sanitation Data'!$C$29,0,10*ROW('Sanitation Data'!C2))="","",OFFSET('Sanitation Data'!$C$29,0,10*ROW('Sanitation Data'!C2)))</f>
        <v>Yes</v>
      </c>
      <c r="CL8" s="36" t="str">
        <f ca="true">+IF(OFFSET('Sanitation Data'!$C$30,0,10*ROW('Sanitation Data'!C2))="","",OFFSET('Sanitation Data'!$C$30,0,10*ROW('Sanitation Data'!C2)))</f>
        <v>Yes</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Yes</v>
      </c>
      <c r="CQ8" s="36" t="str">
        <f ca="true">+IF(OFFSET('Sanitation Data'!$D$30,0,10*ROW('Sanitation Data'!D2))="","",OFFSET('Sanitation Data'!$D$30,0,10*ROW('Sanitation Data'!D2)))</f>
        <v>Yes</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Yes</v>
      </c>
      <c r="CV8" s="36" t="str">
        <f ca="true">+IF(OFFSET('Sanitation Data'!$E$30,0,10*ROW('Sanitation Data'!E2))="","",OFFSET('Sanitation Data'!$E$30,0,10*ROW('Sanitation Data'!E2)))</f>
        <v>Yes</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Yes</v>
      </c>
      <c r="DF8" s="36" t="str">
        <f ca="true">+IF(OFFSET('Sanitation Data'!$G$30,0,10*ROW('Sanitation Data'!G2))="","",OFFSET('Sanitation Data'!$G$30,0,10*ROW('Sanitation Data'!G2)))</f>
        <v>Yes</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Yes</v>
      </c>
      <c r="DK8" s="36" t="str">
        <f ca="true">+IF(OFFSET('Sanitation Data'!$H$30,0,10*ROW('Sanitation Data'!H2))="","",OFFSET('Sanitation Data'!$H$30,0,10*ROW('Sanitation Data'!H2)))</f>
        <v>Yes</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EMIS05</v>
      </c>
      <c r="B9" s="59" t="str">
        <f ca="true">+IF(OFFSET('Water Data'!$A$3,0,10*ROW('Water Data'!A3))="","",OFFSET('Water Data'!$A$3,0,10*ROW('Water Data'!A3)))</f>
        <v>EMIS</v>
      </c>
      <c r="C9" s="59">
        <f ca="true">+IF(OFFSET('Water Data'!$C$3,0,10*ROW('Water Data'!C3))="","",OFFSET('Water Data'!$C$3,0,10*ROW('Water Data'!C3)))</f>
        <v>2005</v>
      </c>
      <c r="D9" s="250">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80.61</v>
      </c>
      <c r="E9" s="250">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74.52</v>
      </c>
      <c r="F9" s="25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0">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87.05</v>
      </c>
      <c r="H9" s="250">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80.835000000000008</v>
      </c>
      <c r="I9" s="25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0">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80.56</v>
      </c>
      <c r="K9" s="250">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74.37</v>
      </c>
      <c r="L9" s="25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0">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78.81</v>
      </c>
      <c r="Q9" s="250">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72.94</v>
      </c>
      <c r="R9" s="25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1">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46.82</v>
      </c>
      <c r="W9" s="25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1">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64.44</v>
      </c>
      <c r="AB9" s="25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1">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44.86</v>
      </c>
      <c r="AG9" s="25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1">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46.82</v>
      </c>
      <c r="AQ9" s="25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Yes</v>
      </c>
      <c r="BT9" s="36" t="str">
        <f ca="true">+IF(OFFSET('Water Data'!$C$29,0,10*ROW('Water Data'!C3))="","",OFFSET('Water Data'!$C$29,0,10*ROW('Water Data'!C3)))</f>
        <v>Yes</v>
      </c>
      <c r="BU9" s="36" t="str">
        <f ca="true">+IF(OFFSET('Water Data'!$C$30,0,10*ROW('Water Data'!C3))="","",OFFSET('Water Data'!$C$30,0,10*ROW('Water Data'!C3)))</f>
        <v/>
      </c>
      <c r="BV9" s="36" t="str">
        <f ca="true">+IF(OFFSET('Water Data'!$D$28,0,10*ROW('Water Data'!D3))="","",OFFSET('Water Data'!$D$28,0,10*ROW('Water Data'!D3)))</f>
        <v>Yes</v>
      </c>
      <c r="BW9" s="36" t="str">
        <f ca="true">+IF(OFFSET('Water Data'!$D$29,0,10*ROW('Water Data'!D3))="","",OFFSET('Water Data'!$D$29,0,10*ROW('Water Data'!D3)))</f>
        <v>Yes</v>
      </c>
      <c r="BX9" s="36" t="str">
        <f ca="true">+IF(OFFSET('Water Data'!$D$30,0,10*ROW('Water Data'!D3))="","",OFFSET('Water Data'!$D$30,0,10*ROW('Water Data'!D3)))</f>
        <v/>
      </c>
      <c r="BY9" s="36" t="str">
        <f ca="true">+IF(OFFSET('Water Data'!$E$28,0,10*ROW('Water Data'!E3))="","",OFFSET('Water Data'!$E$28,0,10*ROW('Water Data'!E3)))</f>
        <v>Yes</v>
      </c>
      <c r="BZ9" s="36" t="str">
        <f ca="true">+IF(OFFSET('Water Data'!$E$29,0,10*ROW('Water Data'!E3))="","",OFFSET('Water Data'!$E$29,0,10*ROW('Water Data'!E3)))</f>
        <v>Yes</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Yes</v>
      </c>
      <c r="CF9" s="36" t="str">
        <f ca="true">+IF(OFFSET('Water Data'!$G$29,0,10*ROW('Water Data'!G3))="","",OFFSET('Water Data'!$G$29,0,10*ROW('Water Data'!G3)))</f>
        <v>Yes</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Yes</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Yes</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Yes</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Yes</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ASER05</v>
      </c>
      <c r="B10" s="59" t="str">
        <f ca="true">+IF(OFFSET('Water Data'!$A$3,0,10*ROW('Water Data'!A4))="","",OFFSET('Water Data'!$A$3,0,10*ROW('Water Data'!A4)))</f>
        <v>Survey</v>
      </c>
      <c r="C10" s="59">
        <f ca="true">+IF(OFFSET('Water Data'!$C$3,0,10*ROW('Water Data'!C4))="","",OFFSET('Water Data'!$C$3,0,10*ROW('Water Data'!C4)))</f>
        <v>2005</v>
      </c>
      <c r="D10" s="25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0" t="str">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[83]</v>
      </c>
      <c r="L10" s="250" t="str">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[72]</v>
      </c>
      <c r="M10" s="25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1" t="str">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[77]</v>
      </c>
      <c r="AG10" s="25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No</v>
      </c>
      <c r="CA10" s="36" t="str">
        <f ca="true">+IF(OFFSET('Water Data'!$E$30,0,10*ROW('Water Data'!E4))="","",OFFSET('Water Data'!$E$30,0,10*ROW('Water Data'!E4)))</f>
        <v>No</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No</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EMIS06</v>
      </c>
      <c r="B11" s="59" t="str">
        <f ca="true">+IF(OFFSET('Water Data'!$A$3,0,10*ROW('Water Data'!A5))="","",OFFSET('Water Data'!$A$3,0,10*ROW('Water Data'!A5)))</f>
        <v>EMIS</v>
      </c>
      <c r="C11" s="59">
        <f ca="true">+IF(OFFSET('Water Data'!$C$3,0,10*ROW('Water Data'!C5))="","",OFFSET('Water Data'!$C$3,0,10*ROW('Water Data'!C5)))</f>
        <v>2006</v>
      </c>
      <c r="D11" s="250">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83.58</v>
      </c>
      <c r="E11" s="250">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77.84</v>
      </c>
      <c r="F11" s="25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0">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83.58</v>
      </c>
      <c r="Q11" s="250">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77.84</v>
      </c>
      <c r="R11" s="25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1">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52.39</v>
      </c>
      <c r="W11" s="25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1"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1">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52.39</v>
      </c>
      <c r="AQ11" s="25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1"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1"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2"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2"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2"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Yes</v>
      </c>
      <c r="BT11" s="36" t="str">
        <f ca="true">+IF(OFFSET('Water Data'!$C$29,0,10*ROW('Water Data'!C5))="","",OFFSET('Water Data'!$C$29,0,10*ROW('Water Data'!C5)))</f>
        <v>Yes</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Yes</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Yes</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EMIS07</v>
      </c>
      <c r="B12" s="59" t="str">
        <f ca="true">+IF(OFFSET('Water Data'!$A$3,0,10*ROW('Water Data'!A6))="","",OFFSET('Water Data'!$A$3,0,10*ROW('Water Data'!A6)))</f>
        <v>EMIS</v>
      </c>
      <c r="C12" s="59">
        <f ca="true">+IF(OFFSET('Water Data'!$C$3,0,10*ROW('Water Data'!C6))="","",OFFSET('Water Data'!$C$3,0,10*ROW('Water Data'!C6)))</f>
        <v>2007</v>
      </c>
      <c r="D12" s="250">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84.87</v>
      </c>
      <c r="E12" s="250">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78.474999999999994</v>
      </c>
      <c r="F12" s="25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0">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90</v>
      </c>
      <c r="H12" s="250">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83.48</v>
      </c>
      <c r="I12" s="25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0">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84.28</v>
      </c>
      <c r="K12" s="250">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77.88</v>
      </c>
      <c r="L12" s="25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0">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84.87</v>
      </c>
      <c r="Q12" s="250">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78.474999999999994</v>
      </c>
      <c r="R12" s="25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1">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58.13</v>
      </c>
      <c r="W12" s="25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1">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68.89</v>
      </c>
      <c r="AB12" s="25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1">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56.66</v>
      </c>
      <c r="AG12" s="25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1">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58.13</v>
      </c>
      <c r="AQ12" s="25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Yes</v>
      </c>
      <c r="BT12" s="36" t="str">
        <f ca="true">+IF(OFFSET('Water Data'!$C$29,0,10*ROW('Water Data'!C6))="","",OFFSET('Water Data'!$C$29,0,10*ROW('Water Data'!C6)))</f>
        <v>Yes</v>
      </c>
      <c r="BU12" s="36" t="str">
        <f ca="true">+IF(OFFSET('Water Data'!$C$30,0,10*ROW('Water Data'!C6))="","",OFFSET('Water Data'!$C$30,0,10*ROW('Water Data'!C6)))</f>
        <v/>
      </c>
      <c r="BV12" s="36" t="str">
        <f ca="true">+IF(OFFSET('Water Data'!$D$28,0,10*ROW('Water Data'!D6))="","",OFFSET('Water Data'!$D$28,0,10*ROW('Water Data'!D6)))</f>
        <v>Yes</v>
      </c>
      <c r="BW12" s="36" t="str">
        <f ca="true">+IF(OFFSET('Water Data'!$D$29,0,10*ROW('Water Data'!D6))="","",OFFSET('Water Data'!$D$29,0,10*ROW('Water Data'!D6)))</f>
        <v>Yes</v>
      </c>
      <c r="BX12" s="36" t="str">
        <f ca="true">+IF(OFFSET('Water Data'!$D$30,0,10*ROW('Water Data'!D6))="","",OFFSET('Water Data'!$D$30,0,10*ROW('Water Data'!D6)))</f>
        <v/>
      </c>
      <c r="BY12" s="36" t="str">
        <f ca="true">+IF(OFFSET('Water Data'!$E$28,0,10*ROW('Water Data'!E6))="","",OFFSET('Water Data'!$E$28,0,10*ROW('Water Data'!E6)))</f>
        <v>Yes</v>
      </c>
      <c r="BZ12" s="36" t="str">
        <f ca="true">+IF(OFFSET('Water Data'!$E$29,0,10*ROW('Water Data'!E6))="","",OFFSET('Water Data'!$E$29,0,10*ROW('Water Data'!E6)))</f>
        <v>Yes</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Yes</v>
      </c>
      <c r="CF12" s="36" t="str">
        <f ca="true">+IF(OFFSET('Water Data'!$G$29,0,10*ROW('Water Data'!G6))="","",OFFSET('Water Data'!$G$29,0,10*ROW('Water Data'!G6)))</f>
        <v>Yes</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Yes</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Yes</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Yes</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Yes</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ASER07</v>
      </c>
      <c r="B13" s="59" t="str">
        <f ca="true">+IF(OFFSET('Water Data'!$A$3,0,10*ROW('Water Data'!A7))="","",OFFSET('Water Data'!$A$3,0,10*ROW('Water Data'!A7)))</f>
        <v>Survey</v>
      </c>
      <c r="C13" s="59">
        <f ca="true">+IF(OFFSET('Water Data'!$C$3,0,10*ROW('Water Data'!C7))="","",OFFSET('Water Data'!$C$3,0,10*ROW('Water Data'!C7)))</f>
        <v>2007</v>
      </c>
      <c r="D13" s="25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0" t="str">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[87]</v>
      </c>
      <c r="L13" s="250" t="str">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[80]</v>
      </c>
      <c r="M13" s="25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1" t="str">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[86]</v>
      </c>
      <c r="AG13" s="25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No</v>
      </c>
      <c r="CA13" s="36" t="str">
        <f ca="true">+IF(OFFSET('Water Data'!$E$30,0,10*ROW('Water Data'!E7))="","",OFFSET('Water Data'!$E$30,0,10*ROW('Water Data'!E7)))</f>
        <v>No</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No</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EMIS08</v>
      </c>
      <c r="B14" s="59" t="str">
        <f ca="true">+IF(OFFSET('Water Data'!$A$3,0,10*ROW('Water Data'!A8))="","",OFFSET('Water Data'!$A$3,0,10*ROW('Water Data'!A8)))</f>
        <v>EMIS</v>
      </c>
      <c r="C14" s="59">
        <f ca="true">+IF(OFFSET('Water Data'!$C$3,0,10*ROW('Water Data'!C8))="","",OFFSET('Water Data'!$C$3,0,10*ROW('Water Data'!C8)))</f>
        <v>2008</v>
      </c>
      <c r="D14" s="250">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86.75</v>
      </c>
      <c r="E14" s="250">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80.28</v>
      </c>
      <c r="F14" s="25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0">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91.750000000000014</v>
      </c>
      <c r="H14" s="250">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85.09</v>
      </c>
      <c r="I14" s="25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0">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86.11999999999999</v>
      </c>
      <c r="K14" s="250">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79.674999999999997</v>
      </c>
      <c r="L14" s="25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0">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86.75</v>
      </c>
      <c r="Q14" s="250">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80.28</v>
      </c>
      <c r="R14" s="25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1">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62.67</v>
      </c>
      <c r="W14" s="25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1">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70.930000000000007</v>
      </c>
      <c r="AB14" s="25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1">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61.56</v>
      </c>
      <c r="AG14" s="25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1">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62.67</v>
      </c>
      <c r="AQ14" s="25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Yes</v>
      </c>
      <c r="BT14" s="36" t="str">
        <f ca="true">+IF(OFFSET('Water Data'!$C$29,0,10*ROW('Water Data'!C8))="","",OFFSET('Water Data'!$C$29,0,10*ROW('Water Data'!C8)))</f>
        <v>Yes</v>
      </c>
      <c r="BU14" s="36" t="str">
        <f ca="true">+IF(OFFSET('Water Data'!$C$30,0,10*ROW('Water Data'!C8))="","",OFFSET('Water Data'!$C$30,0,10*ROW('Water Data'!C8)))</f>
        <v/>
      </c>
      <c r="BV14" s="36" t="str">
        <f ca="true">+IF(OFFSET('Water Data'!$D$28,0,10*ROW('Water Data'!D8))="","",OFFSET('Water Data'!$D$28,0,10*ROW('Water Data'!D8)))</f>
        <v>Yes</v>
      </c>
      <c r="BW14" s="36" t="str">
        <f ca="true">+IF(OFFSET('Water Data'!$D$29,0,10*ROW('Water Data'!D8))="","",OFFSET('Water Data'!$D$29,0,10*ROW('Water Data'!D8)))</f>
        <v>Yes</v>
      </c>
      <c r="BX14" s="36" t="str">
        <f ca="true">+IF(OFFSET('Water Data'!$D$30,0,10*ROW('Water Data'!D8))="","",OFFSET('Water Data'!$D$30,0,10*ROW('Water Data'!D8)))</f>
        <v/>
      </c>
      <c r="BY14" s="36" t="str">
        <f ca="true">+IF(OFFSET('Water Data'!$E$28,0,10*ROW('Water Data'!E8))="","",OFFSET('Water Data'!$E$28,0,10*ROW('Water Data'!E8)))</f>
        <v>Yes</v>
      </c>
      <c r="BZ14" s="36" t="str">
        <f ca="true">+IF(OFFSET('Water Data'!$E$29,0,10*ROW('Water Data'!E8))="","",OFFSET('Water Data'!$E$29,0,10*ROW('Water Data'!E8)))</f>
        <v>Yes</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Yes</v>
      </c>
      <c r="CF14" s="36" t="str">
        <f ca="true">+IF(OFFSET('Water Data'!$G$29,0,10*ROW('Water Data'!G8))="","",OFFSET('Water Data'!$G$29,0,10*ROW('Water Data'!G8)))</f>
        <v>Yes</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Yes</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Yes</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Yes</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Yes</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EMIS09</v>
      </c>
      <c r="B15" s="59" t="str">
        <f ca="true">+IF(OFFSET('Water Data'!$A$3,0,10*ROW('Water Data'!A9))="","",OFFSET('Water Data'!$A$3,0,10*ROW('Water Data'!A9)))</f>
        <v>EMIS</v>
      </c>
      <c r="C15" s="59">
        <f ca="true">+IF(OFFSET('Water Data'!$C$3,0,10*ROW('Water Data'!C9))="","",OFFSET('Water Data'!$C$3,0,10*ROW('Water Data'!C9)))</f>
        <v>2009</v>
      </c>
      <c r="D15" s="250">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87.74</v>
      </c>
      <c r="E15" s="250">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80.474999999999994</v>
      </c>
      <c r="F15" s="25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0">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92.820000000000007</v>
      </c>
      <c r="H15" s="250">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85.38000000000001</v>
      </c>
      <c r="I15" s="25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0">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87.03</v>
      </c>
      <c r="K15" s="250">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79.784999999999997</v>
      </c>
      <c r="L15" s="25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0">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87.74</v>
      </c>
      <c r="Q15" s="250">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80.474999999999994</v>
      </c>
      <c r="R15" s="25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1">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66.84</v>
      </c>
      <c r="W15" s="25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1">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73.77</v>
      </c>
      <c r="AB15" s="25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1">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65.849999999999994</v>
      </c>
      <c r="AG15" s="25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1">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66.84</v>
      </c>
      <c r="AQ15" s="25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Yes</v>
      </c>
      <c r="BT15" s="36" t="str">
        <f ca="true">+IF(OFFSET('Water Data'!$C$29,0,10*ROW('Water Data'!C9))="","",OFFSET('Water Data'!$C$29,0,10*ROW('Water Data'!C9)))</f>
        <v>Yes</v>
      </c>
      <c r="BU15" s="36" t="str">
        <f ca="true">+IF(OFFSET('Water Data'!$C$30,0,10*ROW('Water Data'!C9))="","",OFFSET('Water Data'!$C$30,0,10*ROW('Water Data'!C9)))</f>
        <v/>
      </c>
      <c r="BV15" s="36" t="str">
        <f ca="true">+IF(OFFSET('Water Data'!$D$28,0,10*ROW('Water Data'!D9))="","",OFFSET('Water Data'!$D$28,0,10*ROW('Water Data'!D9)))</f>
        <v>Yes</v>
      </c>
      <c r="BW15" s="36" t="str">
        <f ca="true">+IF(OFFSET('Water Data'!$D$29,0,10*ROW('Water Data'!D9))="","",OFFSET('Water Data'!$D$29,0,10*ROW('Water Data'!D9)))</f>
        <v>Yes</v>
      </c>
      <c r="BX15" s="36" t="str">
        <f ca="true">+IF(OFFSET('Water Data'!$D$30,0,10*ROW('Water Data'!D9))="","",OFFSET('Water Data'!$D$30,0,10*ROW('Water Data'!D9)))</f>
        <v/>
      </c>
      <c r="BY15" s="36" t="str">
        <f ca="true">+IF(OFFSET('Water Data'!$E$28,0,10*ROW('Water Data'!E9))="","",OFFSET('Water Data'!$E$28,0,10*ROW('Water Data'!E9)))</f>
        <v>Yes</v>
      </c>
      <c r="BZ15" s="36" t="str">
        <f ca="true">+IF(OFFSET('Water Data'!$E$29,0,10*ROW('Water Data'!E9))="","",OFFSET('Water Data'!$E$29,0,10*ROW('Water Data'!E9)))</f>
        <v>Yes</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Yes</v>
      </c>
      <c r="CF15" s="36" t="str">
        <f ca="true">+IF(OFFSET('Water Data'!$G$29,0,10*ROW('Water Data'!G9))="","",OFFSET('Water Data'!$G$29,0,10*ROW('Water Data'!G9)))</f>
        <v>Yes</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Yes</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Yes</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Yes</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Yes</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ASER09</v>
      </c>
      <c r="B16" s="59" t="str">
        <f ca="true">+IF(OFFSET('Water Data'!$A$3,0,10*ROW('Water Data'!A10))="","",OFFSET('Water Data'!$A$3,0,10*ROW('Water Data'!A10)))</f>
        <v>Survey</v>
      </c>
      <c r="C16" s="59">
        <f ca="true">+IF(OFFSET('Water Data'!$C$3,0,10*ROW('Water Data'!C10))="","",OFFSET('Water Data'!$C$3,0,10*ROW('Water Data'!C10)))</f>
        <v>2009</v>
      </c>
      <c r="D16" s="25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0" t="str">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[89]</v>
      </c>
      <c r="L16" s="250" t="str">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[81]</v>
      </c>
      <c r="M16" s="25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1" t="str">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[90]</v>
      </c>
      <c r="AG16" s="25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No</v>
      </c>
      <c r="CA16" s="36" t="str">
        <f ca="true">+IF(OFFSET('Water Data'!$E$30,0,10*ROW('Water Data'!E10))="","",OFFSET('Water Data'!$E$30,0,10*ROW('Water Data'!E10)))</f>
        <v>No</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No</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EMIS10</v>
      </c>
      <c r="B17" s="59" t="str">
        <f ca="true">+IF(OFFSET('Water Data'!$A$3,0,10*ROW('Water Data'!A11))="","",OFFSET('Water Data'!$A$3,0,10*ROW('Water Data'!A11)))</f>
        <v>EMIS</v>
      </c>
      <c r="C17" s="59">
        <f ca="true">+IF(OFFSET('Water Data'!$C$3,0,10*ROW('Water Data'!C11))="","",OFFSET('Water Data'!$C$3,0,10*ROW('Water Data'!C11)))</f>
        <v>2010</v>
      </c>
      <c r="D17" s="250">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92.6</v>
      </c>
      <c r="E17" s="250">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84.555000000000007</v>
      </c>
      <c r="F17" s="25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0">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96.37</v>
      </c>
      <c r="H17" s="250">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88.155000000000001</v>
      </c>
      <c r="I17" s="25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0">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92.049999999999983</v>
      </c>
      <c r="K17" s="250">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84.039999999999992</v>
      </c>
      <c r="L17" s="25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0">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92.6</v>
      </c>
      <c r="Q17" s="250">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84.555000000000007</v>
      </c>
      <c r="R17" s="25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1">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81.63</v>
      </c>
      <c r="W17" s="25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1">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81.63</v>
      </c>
      <c r="AQ17" s="25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Yes</v>
      </c>
      <c r="BT17" s="36" t="str">
        <f ca="true">+IF(OFFSET('Water Data'!$C$29,0,10*ROW('Water Data'!C11))="","",OFFSET('Water Data'!$C$29,0,10*ROW('Water Data'!C11)))</f>
        <v>Yes</v>
      </c>
      <c r="BU17" s="36" t="str">
        <f ca="true">+IF(OFFSET('Water Data'!$C$30,0,10*ROW('Water Data'!C11))="","",OFFSET('Water Data'!$C$30,0,10*ROW('Water Data'!C11)))</f>
        <v/>
      </c>
      <c r="BV17" s="36" t="str">
        <f ca="true">+IF(OFFSET('Water Data'!$D$28,0,10*ROW('Water Data'!D11))="","",OFFSET('Water Data'!$D$28,0,10*ROW('Water Data'!D11)))</f>
        <v>Yes</v>
      </c>
      <c r="BW17" s="36" t="str">
        <f ca="true">+IF(OFFSET('Water Data'!$D$29,0,10*ROW('Water Data'!D11))="","",OFFSET('Water Data'!$D$29,0,10*ROW('Water Data'!D11)))</f>
        <v>Yes</v>
      </c>
      <c r="BX17" s="36" t="str">
        <f ca="true">+IF(OFFSET('Water Data'!$D$30,0,10*ROW('Water Data'!D11))="","",OFFSET('Water Data'!$D$30,0,10*ROW('Water Data'!D11)))</f>
        <v/>
      </c>
      <c r="BY17" s="36" t="str">
        <f ca="true">+IF(OFFSET('Water Data'!$E$28,0,10*ROW('Water Data'!E11))="","",OFFSET('Water Data'!$E$28,0,10*ROW('Water Data'!E11)))</f>
        <v>Yes</v>
      </c>
      <c r="BZ17" s="36" t="str">
        <f ca="true">+IF(OFFSET('Water Data'!$E$29,0,10*ROW('Water Data'!E11))="","",OFFSET('Water Data'!$E$29,0,10*ROW('Water Data'!E11)))</f>
        <v>Yes</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Yes</v>
      </c>
      <c r="CF17" s="36" t="str">
        <f ca="true">+IF(OFFSET('Water Data'!$G$29,0,10*ROW('Water Data'!G11))="","",OFFSET('Water Data'!$G$29,0,10*ROW('Water Data'!G11)))</f>
        <v>Yes</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Yes</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Yes</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ASER10</v>
      </c>
      <c r="B18" s="59" t="str">
        <f ca="true">+IF(OFFSET('Water Data'!$A$3,0,10*ROW('Water Data'!A12))="","",OFFSET('Water Data'!$A$3,0,10*ROW('Water Data'!A12)))</f>
        <v>Survey</v>
      </c>
      <c r="C18" s="59">
        <f ca="true">+IF(OFFSET('Water Data'!$C$3,0,10*ROW('Water Data'!C12))="","",OFFSET('Water Data'!$C$3,0,10*ROW('Water Data'!C12)))</f>
        <v>2010</v>
      </c>
      <c r="D18" s="25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0" t="str">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[83]</v>
      </c>
      <c r="L18" s="250" t="str">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[73]</v>
      </c>
      <c r="M18" s="25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1" t="str">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[89]</v>
      </c>
      <c r="AG18" s="25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1" t="str">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[33]</v>
      </c>
      <c r="AK18" s="25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No</v>
      </c>
      <c r="CA18" s="36" t="str">
        <f ca="true">+IF(OFFSET('Water Data'!$E$30,0,10*ROW('Water Data'!E12))="","",OFFSET('Water Data'!$E$30,0,10*ROW('Water Data'!E12)))</f>
        <v>No</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No</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No</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EMIS11</v>
      </c>
      <c r="B19" s="59" t="str">
        <f ca="true">+IF(OFFSET('Water Data'!$A$3,0,10*ROW('Water Data'!A13))="","",OFFSET('Water Data'!$A$3,0,10*ROW('Water Data'!A13)))</f>
        <v>EMIS</v>
      </c>
      <c r="C19" s="59">
        <f ca="true">+IF(OFFSET('Water Data'!$C$3,0,10*ROW('Water Data'!C13))="","",OFFSET('Water Data'!$C$3,0,10*ROW('Water Data'!C13)))</f>
        <v>2011</v>
      </c>
      <c r="D19" s="250">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92.735919543520581</v>
      </c>
      <c r="E19" s="250">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84.831316958976757</v>
      </c>
      <c r="F19" s="25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0">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96.72</v>
      </c>
      <c r="H19" s="250">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88.555000000000007</v>
      </c>
      <c r="I19" s="25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0">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92.13</v>
      </c>
      <c r="K19" s="250">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84.265000000000001</v>
      </c>
      <c r="L19" s="25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0">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92.735919543520581</v>
      </c>
      <c r="Q19" s="250">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84.831316958976757</v>
      </c>
      <c r="R19" s="25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0">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89.14</v>
      </c>
      <c r="T19" s="25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1">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82.9</v>
      </c>
      <c r="W19" s="25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1">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82.9</v>
      </c>
      <c r="AQ19" s="25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Yes</v>
      </c>
      <c r="BT19" s="36" t="str">
        <f ca="true">+IF(OFFSET('Water Data'!$C$29,0,10*ROW('Water Data'!C13))="","",OFFSET('Water Data'!$C$29,0,10*ROW('Water Data'!C13)))</f>
        <v>Yes</v>
      </c>
      <c r="BU19" s="36" t="str">
        <f ca="true">+IF(OFFSET('Water Data'!$C$30,0,10*ROW('Water Data'!C13))="","",OFFSET('Water Data'!$C$30,0,10*ROW('Water Data'!C13)))</f>
        <v/>
      </c>
      <c r="BV19" s="36" t="str">
        <f ca="true">+IF(OFFSET('Water Data'!$D$28,0,10*ROW('Water Data'!D13))="","",OFFSET('Water Data'!$D$28,0,10*ROW('Water Data'!D13)))</f>
        <v>Yes</v>
      </c>
      <c r="BW19" s="36" t="str">
        <f ca="true">+IF(OFFSET('Water Data'!$D$29,0,10*ROW('Water Data'!D13))="","",OFFSET('Water Data'!$D$29,0,10*ROW('Water Data'!D13)))</f>
        <v>Yes</v>
      </c>
      <c r="BX19" s="36" t="str">
        <f ca="true">+IF(OFFSET('Water Data'!$D$30,0,10*ROW('Water Data'!D13))="","",OFFSET('Water Data'!$D$30,0,10*ROW('Water Data'!D13)))</f>
        <v/>
      </c>
      <c r="BY19" s="36" t="str">
        <f ca="true">+IF(OFFSET('Water Data'!$E$28,0,10*ROW('Water Data'!E13))="","",OFFSET('Water Data'!$E$28,0,10*ROW('Water Data'!E13)))</f>
        <v>Yes</v>
      </c>
      <c r="BZ19" s="36" t="str">
        <f ca="true">+IF(OFFSET('Water Data'!$E$29,0,10*ROW('Water Data'!E13))="","",OFFSET('Water Data'!$E$29,0,10*ROW('Water Data'!E13)))</f>
        <v>Yes</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Yes</v>
      </c>
      <c r="CF19" s="36" t="str">
        <f ca="true">+IF(OFFSET('Water Data'!$G$29,0,10*ROW('Water Data'!G13))="","",OFFSET('Water Data'!$G$29,0,10*ROW('Water Data'!G13)))</f>
        <v>Yes</v>
      </c>
      <c r="CG19" s="36" t="str">
        <f ca="true">+IF(OFFSET('Water Data'!$G$30,0,10*ROW('Water Data'!G13))="","",OFFSET('Water Data'!$G$30,0,10*ROW('Water Data'!G13)))</f>
        <v/>
      </c>
      <c r="CH19" s="36" t="str">
        <f ca="true">+IF(OFFSET('Water Data'!$H$28,0,10*ROW('Water Data'!H13))="","",OFFSET('Water Data'!$H$28,0,10*ROW('Water Data'!H13)))</f>
        <v>Yes</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Yes</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Yes</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ASER11</v>
      </c>
      <c r="B20" s="59" t="str">
        <f ca="true">+IF(OFFSET('Water Data'!$A$3,0,10*ROW('Water Data'!A14))="","",OFFSET('Water Data'!$A$3,0,10*ROW('Water Data'!A14)))</f>
        <v>Survey</v>
      </c>
      <c r="C20" s="59">
        <f ca="true">+IF(OFFSET('Water Data'!$C$3,0,10*ROW('Water Data'!C14))="","",OFFSET('Water Data'!$C$3,0,10*ROW('Water Data'!C14)))</f>
        <v>2011</v>
      </c>
      <c r="D20" s="25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0" t="str">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[83]</v>
      </c>
      <c r="L20" s="250" t="str">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[74]</v>
      </c>
      <c r="M20" s="25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1" t="str">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[88]</v>
      </c>
      <c r="AG20" s="25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1" t="str">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[44]</v>
      </c>
      <c r="AK20" s="25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No</v>
      </c>
      <c r="CA20" s="36" t="str">
        <f ca="true">+IF(OFFSET('Water Data'!$E$30,0,10*ROW('Water Data'!E14))="","",OFFSET('Water Data'!$E$30,0,10*ROW('Water Data'!E14)))</f>
        <v>No</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No</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No</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EMIS12</v>
      </c>
      <c r="B21" s="59" t="str">
        <f ca="true">+IF(OFFSET('Water Data'!$A$3,0,10*ROW('Water Data'!A15))="","",OFFSET('Water Data'!$A$3,0,10*ROW('Water Data'!A15)))</f>
        <v>EMIS</v>
      </c>
      <c r="C21" s="59">
        <f ca="true">+IF(OFFSET('Water Data'!$C$3,0,10*ROW('Water Data'!C15))="","",OFFSET('Water Data'!$C$3,0,10*ROW('Water Data'!C15)))</f>
        <v>2012</v>
      </c>
      <c r="D21" s="250">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94.45</v>
      </c>
      <c r="E21" s="25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0">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94.4</v>
      </c>
      <c r="Q21" s="25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1">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92.64</v>
      </c>
      <c r="W21" s="25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1">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92.64</v>
      </c>
      <c r="AQ21" s="25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Yes</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Yes</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Yes</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Yes</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ASER12</v>
      </c>
      <c r="B22" s="59" t="str">
        <f ca="true">+IF(OFFSET('Water Data'!$A$3,0,10*ROW('Water Data'!A16))="","",OFFSET('Water Data'!$A$3,0,10*ROW('Water Data'!A16)))</f>
        <v>Survey</v>
      </c>
      <c r="C22" s="59">
        <f ca="true">+IF(OFFSET('Water Data'!$C$3,0,10*ROW('Water Data'!C16))="","",OFFSET('Water Data'!$C$3,0,10*ROW('Water Data'!C16)))</f>
        <v>2012</v>
      </c>
      <c r="D22" s="25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0" t="str">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[83]</v>
      </c>
      <c r="L22" s="250" t="str">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[73]</v>
      </c>
      <c r="M22" s="25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1" t="str">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[92]</v>
      </c>
      <c r="AG22" s="25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1" t="str">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[48]</v>
      </c>
      <c r="AK22" s="25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No</v>
      </c>
      <c r="CA22" s="36" t="str">
        <f ca="true">+IF(OFFSET('Water Data'!$E$30,0,10*ROW('Water Data'!E16))="","",OFFSET('Water Data'!$E$30,0,10*ROW('Water Data'!E16)))</f>
        <v>No</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No</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No</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HDS12</v>
      </c>
      <c r="B23" s="59" t="str">
        <f ca="true">+IF(OFFSET('Water Data'!$A$3,0,10*ROW('Water Data'!A17))="","",OFFSET('Water Data'!$A$3,0,10*ROW('Water Data'!A17)))</f>
        <v>Survey</v>
      </c>
      <c r="C23" s="59">
        <f ca="true">+IF(OFFSET('Water Data'!$C$3,0,10*ROW('Water Data'!C17))="","",OFFSET('Water Data'!$C$3,0,10*ROW('Water Data'!C17)))</f>
        <v>2012</v>
      </c>
      <c r="D23" s="250">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99.516390000000001</v>
      </c>
      <c r="E23" s="250">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95.924315000000007</v>
      </c>
      <c r="F23" s="25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0">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99.59</v>
      </c>
      <c r="H23" s="250">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96.39</v>
      </c>
      <c r="I23" s="25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0">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99.483000000000004</v>
      </c>
      <c r="K23" s="250">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95.709699999999984</v>
      </c>
      <c r="L23" s="25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0">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99.516000000000005</v>
      </c>
      <c r="Q23" s="250">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95.914999999999992</v>
      </c>
      <c r="R23" s="25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0">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98.76</v>
      </c>
      <c r="T23" s="250">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95.202500000000015</v>
      </c>
      <c r="U23" s="25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1">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85.575000000000003</v>
      </c>
      <c r="W23" s="251">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70.875000000000014</v>
      </c>
      <c r="X23" s="251">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50.81</v>
      </c>
      <c r="Y23" s="251">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69.177999999999997</v>
      </c>
      <c r="Z23" s="251">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49.365000000000002</v>
      </c>
      <c r="AA23" s="251">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92.927499999999995</v>
      </c>
      <c r="AB23" s="251">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80.417000000000016</v>
      </c>
      <c r="AC23" s="251">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59.414999999999999</v>
      </c>
      <c r="AD23" s="251">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78.385000000000005</v>
      </c>
      <c r="AE23" s="251">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57.5</v>
      </c>
      <c r="AF23" s="251">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82.31</v>
      </c>
      <c r="AG23" s="251">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66.617499999999993</v>
      </c>
      <c r="AH23" s="251">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46.984999999999999</v>
      </c>
      <c r="AI23" s="251">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65.09</v>
      </c>
      <c r="AJ23" s="251">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45.730000000000004</v>
      </c>
      <c r="AK23" s="25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1">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85.575000000000003</v>
      </c>
      <c r="AQ23" s="251">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70.875000000000014</v>
      </c>
      <c r="AR23" s="251">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50.794999999999995</v>
      </c>
      <c r="AS23" s="251">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69.177999999999997</v>
      </c>
      <c r="AT23" s="251">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49.344999999999999</v>
      </c>
      <c r="AU23" s="251">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91.18</v>
      </c>
      <c r="AV23" s="251">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74.209999999999994</v>
      </c>
      <c r="AW23" s="251">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55.52</v>
      </c>
      <c r="AX23" s="251">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71.44</v>
      </c>
      <c r="AY23" s="251">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52.634999999999998</v>
      </c>
      <c r="AZ23" s="25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Yes</v>
      </c>
      <c r="BT23" s="36" t="str">
        <f ca="true">+IF(OFFSET('Water Data'!$C$29,0,10*ROW('Water Data'!C17))="","",OFFSET('Water Data'!$C$29,0,10*ROW('Water Data'!C17)))</f>
        <v>Yes</v>
      </c>
      <c r="BU23" s="36" t="str">
        <f ca="true">+IF(OFFSET('Water Data'!$C$30,0,10*ROW('Water Data'!C17))="","",OFFSET('Water Data'!$C$30,0,10*ROW('Water Data'!C17)))</f>
        <v/>
      </c>
      <c r="BV23" s="36" t="str">
        <f ca="true">+IF(OFFSET('Water Data'!$D$28,0,10*ROW('Water Data'!D17))="","",OFFSET('Water Data'!$D$28,0,10*ROW('Water Data'!D17)))</f>
        <v>Yes</v>
      </c>
      <c r="BW23" s="36" t="str">
        <f ca="true">+IF(OFFSET('Water Data'!$D$29,0,10*ROW('Water Data'!D17))="","",OFFSET('Water Data'!$D$29,0,10*ROW('Water Data'!D17)))</f>
        <v>Yes</v>
      </c>
      <c r="BX23" s="36" t="str">
        <f ca="true">+IF(OFFSET('Water Data'!$D$30,0,10*ROW('Water Data'!D17))="","",OFFSET('Water Data'!$D$30,0,10*ROW('Water Data'!D17)))</f>
        <v/>
      </c>
      <c r="BY23" s="36" t="str">
        <f ca="true">+IF(OFFSET('Water Data'!$E$28,0,10*ROW('Water Data'!E17))="","",OFFSET('Water Data'!$E$28,0,10*ROW('Water Data'!E17)))</f>
        <v>Yes</v>
      </c>
      <c r="BZ23" s="36" t="str">
        <f ca="true">+IF(OFFSET('Water Data'!$E$29,0,10*ROW('Water Data'!E17))="","",OFFSET('Water Data'!$E$29,0,10*ROW('Water Data'!E17)))</f>
        <v>Yes</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Yes</v>
      </c>
      <c r="CF23" s="36" t="str">
        <f ca="true">+IF(OFFSET('Water Data'!$G$29,0,10*ROW('Water Data'!G17))="","",OFFSET('Water Data'!$G$29,0,10*ROW('Water Data'!G17)))</f>
        <v>Yes</v>
      </c>
      <c r="CG23" s="36" t="str">
        <f ca="true">+IF(OFFSET('Water Data'!$G$30,0,10*ROW('Water Data'!G17))="","",OFFSET('Water Data'!$G$30,0,10*ROW('Water Data'!G17)))</f>
        <v/>
      </c>
      <c r="CH23" s="36" t="str">
        <f ca="true">+IF(OFFSET('Water Data'!$H$28,0,10*ROW('Water Data'!H17))="","",OFFSET('Water Data'!$H$28,0,10*ROW('Water Data'!H17)))</f>
        <v>Yes</v>
      </c>
      <c r="CI23" s="36" t="str">
        <f ca="true">+IF(OFFSET('Water Data'!$H$29,0,10*ROW('Water Data'!H17))="","",OFFSET('Water Data'!$H$29,0,10*ROW('Water Data'!H17)))</f>
        <v>Yes</v>
      </c>
      <c r="CJ23" s="36" t="str">
        <f ca="true">+IF(OFFSET('Water Data'!$H$30,0,10*ROW('Water Data'!H17))="","",OFFSET('Water Data'!$H$30,0,10*ROW('Water Data'!H17)))</f>
        <v/>
      </c>
      <c r="CK23" s="36" t="str">
        <f ca="true">+IF(OFFSET('Sanitation Data'!$C$29,0,10*ROW('Sanitation Data'!C17))="","",OFFSET('Sanitation Data'!$C$29,0,10*ROW('Sanitation Data'!C17)))</f>
        <v>Yes</v>
      </c>
      <c r="CL23" s="36" t="str">
        <f ca="true">+IF(OFFSET('Sanitation Data'!$C$30,0,10*ROW('Sanitation Data'!C17))="","",OFFSET('Sanitation Data'!$C$30,0,10*ROW('Sanitation Data'!C17)))</f>
        <v>Yes</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Yes</v>
      </c>
      <c r="CP23" s="36" t="str">
        <f ca="true">+IF(OFFSET('Sanitation Data'!$D$29,0,10*ROW('Sanitation Data'!D17))="","",OFFSET('Sanitation Data'!$D$29,0,10*ROW('Sanitation Data'!D17)))</f>
        <v>Yes</v>
      </c>
      <c r="CQ23" s="36" t="str">
        <f ca="true">+IF(OFFSET('Sanitation Data'!$D$30,0,10*ROW('Sanitation Data'!D17))="","",OFFSET('Sanitation Data'!$D$30,0,10*ROW('Sanitation Data'!D17)))</f>
        <v>Yes</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Yes</v>
      </c>
      <c r="CU23" s="36" t="str">
        <f ca="true">+IF(OFFSET('Sanitation Data'!$E$29,0,10*ROW('Sanitation Data'!E17))="","",OFFSET('Sanitation Data'!$E$29,0,10*ROW('Sanitation Data'!E17)))</f>
        <v>Yes</v>
      </c>
      <c r="CV23" s="36" t="str">
        <f ca="true">+IF(OFFSET('Sanitation Data'!$E$30,0,10*ROW('Sanitation Data'!E17))="","",OFFSET('Sanitation Data'!$E$30,0,10*ROW('Sanitation Data'!E17)))</f>
        <v>Yes</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Yes</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Yes</v>
      </c>
      <c r="DF23" s="36" t="str">
        <f ca="true">+IF(OFFSET('Sanitation Data'!$G$30,0,10*ROW('Sanitation Data'!G17))="","",OFFSET('Sanitation Data'!$G$30,0,10*ROW('Sanitation Data'!G17)))</f>
        <v>Yes</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Yes</v>
      </c>
      <c r="DJ23" s="36" t="str">
        <f ca="true">+IF(OFFSET('Sanitation Data'!$H$29,0,10*ROW('Sanitation Data'!H17))="","",OFFSET('Sanitation Data'!$H$29,0,10*ROW('Sanitation Data'!H17)))</f>
        <v>Yes</v>
      </c>
      <c r="DK23" s="36" t="str">
        <f ca="true">+IF(OFFSET('Sanitation Data'!$H$30,0,10*ROW('Sanitation Data'!H17))="","",OFFSET('Sanitation Data'!$H$30,0,10*ROW('Sanitation Data'!H17)))</f>
        <v>Yes</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Yes</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EMIS13</v>
      </c>
      <c r="B24" s="59" t="str">
        <f ca="true">+IF(OFFSET('Water Data'!$A$3,0,10*ROW('Water Data'!A18))="","",OFFSET('Water Data'!$A$3,0,10*ROW('Water Data'!A18)))</f>
        <v>EMIS</v>
      </c>
      <c r="C24" s="59">
        <f ca="true">+IF(OFFSET('Water Data'!$C$3,0,10*ROW('Water Data'!C18))="","",OFFSET('Water Data'!$C$3,0,10*ROW('Water Data'!C18)))</f>
        <v>2013</v>
      </c>
      <c r="D24" s="250">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94.841650001956992</v>
      </c>
      <c r="E24" s="250">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86.664536874601609</v>
      </c>
      <c r="F24" s="25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0">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97.41</v>
      </c>
      <c r="H24" s="250">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88.884999999999991</v>
      </c>
      <c r="I24" s="25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0">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94.42</v>
      </c>
      <c r="K24" s="250">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86.300000000000011</v>
      </c>
      <c r="L24" s="25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0">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94.841650001956992</v>
      </c>
      <c r="Q24" s="250">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86.664536874601609</v>
      </c>
      <c r="R24" s="25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0">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97.37</v>
      </c>
      <c r="T24" s="25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2">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27.602606141335507</v>
      </c>
      <c r="BA24" s="25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2">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22.72</v>
      </c>
      <c r="BM24" s="25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2">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58.14</v>
      </c>
      <c r="BP24" s="25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Yes</v>
      </c>
      <c r="BT24" s="36" t="str">
        <f ca="true">+IF(OFFSET('Water Data'!$C$29,0,10*ROW('Water Data'!C18))="","",OFFSET('Water Data'!$C$29,0,10*ROW('Water Data'!C18)))</f>
        <v>Yes</v>
      </c>
      <c r="BU24" s="36" t="str">
        <f ca="true">+IF(OFFSET('Water Data'!$C$30,0,10*ROW('Water Data'!C18))="","",OFFSET('Water Data'!$C$30,0,10*ROW('Water Data'!C18)))</f>
        <v/>
      </c>
      <c r="BV24" s="36" t="str">
        <f ca="true">+IF(OFFSET('Water Data'!$D$28,0,10*ROW('Water Data'!D18))="","",OFFSET('Water Data'!$D$28,0,10*ROW('Water Data'!D18)))</f>
        <v>Yes</v>
      </c>
      <c r="BW24" s="36" t="str">
        <f ca="true">+IF(OFFSET('Water Data'!$D$29,0,10*ROW('Water Data'!D18))="","",OFFSET('Water Data'!$D$29,0,10*ROW('Water Data'!D18)))</f>
        <v>Yes</v>
      </c>
      <c r="BX24" s="36" t="str">
        <f ca="true">+IF(OFFSET('Water Data'!$D$30,0,10*ROW('Water Data'!D18))="","",OFFSET('Water Data'!$D$30,0,10*ROW('Water Data'!D18)))</f>
        <v/>
      </c>
      <c r="BY24" s="36" t="str">
        <f ca="true">+IF(OFFSET('Water Data'!$E$28,0,10*ROW('Water Data'!E18))="","",OFFSET('Water Data'!$E$28,0,10*ROW('Water Data'!E18)))</f>
        <v>Yes</v>
      </c>
      <c r="BZ24" s="36" t="str">
        <f ca="true">+IF(OFFSET('Water Data'!$E$29,0,10*ROW('Water Data'!E18))="","",OFFSET('Water Data'!$E$29,0,10*ROW('Water Data'!E18)))</f>
        <v>Yes</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Yes</v>
      </c>
      <c r="CF24" s="36" t="str">
        <f ca="true">+IF(OFFSET('Water Data'!$G$29,0,10*ROW('Water Data'!G18))="","",OFFSET('Water Data'!$G$29,0,10*ROW('Water Data'!G18)))</f>
        <v>Yes</v>
      </c>
      <c r="CG24" s="36" t="str">
        <f ca="true">+IF(OFFSET('Water Data'!$G$30,0,10*ROW('Water Data'!G18))="","",OFFSET('Water Data'!$G$30,0,10*ROW('Water Data'!G18)))</f>
        <v/>
      </c>
      <c r="CH24" s="36" t="str">
        <f ca="true">+IF(OFFSET('Water Data'!$H$28,0,10*ROW('Water Data'!H18))="","",OFFSET('Water Data'!$H$28,0,10*ROW('Water Data'!H18)))</f>
        <v>Yes</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Yes</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Yes</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Yes</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ASER13</v>
      </c>
      <c r="B25" s="59" t="str">
        <f ca="true">+IF(OFFSET('Water Data'!$A$3,0,10*ROW('Water Data'!A19))="","",OFFSET('Water Data'!$A$3,0,10*ROW('Water Data'!A19)))</f>
        <v>Survey</v>
      </c>
      <c r="C25" s="59">
        <f ca="true">+IF(OFFSET('Water Data'!$C$3,0,10*ROW('Water Data'!C19))="","",OFFSET('Water Data'!$C$3,0,10*ROW('Water Data'!C19)))</f>
        <v>2013</v>
      </c>
      <c r="D25" s="25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0" t="str">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[85]</v>
      </c>
      <c r="L25" s="250" t="str">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[74]</v>
      </c>
      <c r="M25" s="25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1" t="str">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[93]</v>
      </c>
      <c r="AG25" s="25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1" t="str">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[53]</v>
      </c>
      <c r="AK25" s="25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No</v>
      </c>
      <c r="CA25" s="36" t="str">
        <f ca="true">+IF(OFFSET('Water Data'!$E$30,0,10*ROW('Water Data'!E19))="","",OFFSET('Water Data'!$E$30,0,10*ROW('Water Data'!E19)))</f>
        <v>No</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No</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No</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EMIS14</v>
      </c>
      <c r="B26" s="59" t="str">
        <f ca="true">+IF(OFFSET('Water Data'!$A$3,0,10*ROW('Water Data'!A20))="","",OFFSET('Water Data'!$A$3,0,10*ROW('Water Data'!A20)))</f>
        <v>EMIS</v>
      </c>
      <c r="C26" s="59">
        <f ca="true">+IF(OFFSET('Water Data'!$C$3,0,10*ROW('Water Data'!C20))="","",OFFSET('Water Data'!$C$3,0,10*ROW('Water Data'!C20)))</f>
        <v>2014</v>
      </c>
      <c r="D26" s="250">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93.553441160228644</v>
      </c>
      <c r="E26" s="250">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86.853469318494831</v>
      </c>
      <c r="F26" s="25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0">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97.74</v>
      </c>
      <c r="H26" s="250">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90.555000000000007</v>
      </c>
      <c r="I26" s="25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0">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92.82</v>
      </c>
      <c r="K26" s="250">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86.204999999999998</v>
      </c>
      <c r="L26" s="25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0">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93.553441160228644</v>
      </c>
      <c r="Q26" s="250">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86.853469318494831</v>
      </c>
      <c r="R26" s="25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0">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98.08</v>
      </c>
      <c r="T26" s="25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1">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91.23</v>
      </c>
      <c r="W26" s="25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1">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96.96</v>
      </c>
      <c r="AB26" s="25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1">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91.23</v>
      </c>
      <c r="AQ26" s="25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2">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46.555961960419324</v>
      </c>
      <c r="BA26" s="25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2">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44.66</v>
      </c>
      <c r="BM26" s="25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2">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58.14</v>
      </c>
      <c r="BP26" s="25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Yes</v>
      </c>
      <c r="BT26" s="36" t="str">
        <f ca="true">+IF(OFFSET('Water Data'!$C$29,0,10*ROW('Water Data'!C20))="","",OFFSET('Water Data'!$C$29,0,10*ROW('Water Data'!C20)))</f>
        <v>Yes</v>
      </c>
      <c r="BU26" s="36" t="str">
        <f ca="true">+IF(OFFSET('Water Data'!$C$30,0,10*ROW('Water Data'!C20))="","",OFFSET('Water Data'!$C$30,0,10*ROW('Water Data'!C20)))</f>
        <v/>
      </c>
      <c r="BV26" s="36" t="str">
        <f ca="true">+IF(OFFSET('Water Data'!$D$28,0,10*ROW('Water Data'!D20))="","",OFFSET('Water Data'!$D$28,0,10*ROW('Water Data'!D20)))</f>
        <v>Yes</v>
      </c>
      <c r="BW26" s="36" t="str">
        <f ca="true">+IF(OFFSET('Water Data'!$D$29,0,10*ROW('Water Data'!D20))="","",OFFSET('Water Data'!$D$29,0,10*ROW('Water Data'!D20)))</f>
        <v>Yes</v>
      </c>
      <c r="BX26" s="36" t="str">
        <f ca="true">+IF(OFFSET('Water Data'!$D$30,0,10*ROW('Water Data'!D20))="","",OFFSET('Water Data'!$D$30,0,10*ROW('Water Data'!D20)))</f>
        <v/>
      </c>
      <c r="BY26" s="36" t="str">
        <f ca="true">+IF(OFFSET('Water Data'!$E$28,0,10*ROW('Water Data'!E20))="","",OFFSET('Water Data'!$E$28,0,10*ROW('Water Data'!E20)))</f>
        <v>Yes</v>
      </c>
      <c r="BZ26" s="36" t="str">
        <f ca="true">+IF(OFFSET('Water Data'!$E$29,0,10*ROW('Water Data'!E20))="","",OFFSET('Water Data'!$E$29,0,10*ROW('Water Data'!E20)))</f>
        <v>Yes</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Yes</v>
      </c>
      <c r="CF26" s="36" t="str">
        <f ca="true">+IF(OFFSET('Water Data'!$G$29,0,10*ROW('Water Data'!G20))="","",OFFSET('Water Data'!$G$29,0,10*ROW('Water Data'!G20)))</f>
        <v>Yes</v>
      </c>
      <c r="CG26" s="36" t="str">
        <f ca="true">+IF(OFFSET('Water Data'!$G$30,0,10*ROW('Water Data'!G20))="","",OFFSET('Water Data'!$G$30,0,10*ROW('Water Data'!G20)))</f>
        <v/>
      </c>
      <c r="CH26" s="36" t="str">
        <f ca="true">+IF(OFFSET('Water Data'!$H$28,0,10*ROW('Water Data'!H20))="","",OFFSET('Water Data'!$H$28,0,10*ROW('Water Data'!H20)))</f>
        <v>Yes</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Yes</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Yes</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Yes</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Yes</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Yes</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Yes</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ASER14</v>
      </c>
      <c r="B27" s="59" t="str">
        <f ca="true">+IF(OFFSET('Water Data'!$A$3,0,10*ROW('Water Data'!A21))="","",OFFSET('Water Data'!$A$3,0,10*ROW('Water Data'!A21)))</f>
        <v>Survey</v>
      </c>
      <c r="C27" s="59">
        <f ca="true">+IF(OFFSET('Water Data'!$C$3,0,10*ROW('Water Data'!C21))="","",OFFSET('Water Data'!$C$3,0,10*ROW('Water Data'!C21)))</f>
        <v>2014</v>
      </c>
      <c r="D27" s="25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0" t="str">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[86]</v>
      </c>
      <c r="L27" s="250" t="str">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[76]</v>
      </c>
      <c r="M27" s="25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1" t="str">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[94]</v>
      </c>
      <c r="AG27" s="25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1" t="str">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[56]</v>
      </c>
      <c r="AK27" s="25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No</v>
      </c>
      <c r="CA27" s="36" t="str">
        <f ca="true">+IF(OFFSET('Water Data'!$E$30,0,10*ROW('Water Data'!E21))="","",OFFSET('Water Data'!$E$30,0,10*ROW('Water Data'!E21)))</f>
        <v>No</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No</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No</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EMIS15</v>
      </c>
      <c r="B28" s="59" t="str">
        <f ca="true">+IF(OFFSET('Water Data'!$A$3,0,10*ROW('Water Data'!A22))="","",OFFSET('Water Data'!$A$3,0,10*ROW('Water Data'!A22)))</f>
        <v>EMIS</v>
      </c>
      <c r="C28" s="59">
        <f ca="true">+IF(OFFSET('Water Data'!$C$3,0,10*ROW('Water Data'!C22))="","",OFFSET('Water Data'!$C$3,0,10*ROW('Water Data'!C22)))</f>
        <v>2015</v>
      </c>
      <c r="D28" s="250">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96.091239999999999</v>
      </c>
      <c r="E28" s="250">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87.969090000000008</v>
      </c>
      <c r="F28" s="25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0">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98.44</v>
      </c>
      <c r="H28" s="250">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90.02</v>
      </c>
      <c r="I28" s="25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0">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95.68</v>
      </c>
      <c r="K28" s="250">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87.61</v>
      </c>
      <c r="L28" s="25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0">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96.09757844056989</v>
      </c>
      <c r="Q28" s="250">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87.974624652816459</v>
      </c>
      <c r="R28" s="25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0">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98.56</v>
      </c>
      <c r="T28" s="25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1">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93.08</v>
      </c>
      <c r="W28" s="25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1">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97.75</v>
      </c>
      <c r="AB28" s="25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1">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95.05</v>
      </c>
      <c r="AG28" s="25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2">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46.023552240218642</v>
      </c>
      <c r="BA28" s="25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2">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44.31</v>
      </c>
      <c r="BM28" s="25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2">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56.15</v>
      </c>
      <c r="BP28" s="25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Yes</v>
      </c>
      <c r="BT28" s="36" t="str">
        <f ca="true">+IF(OFFSET('Water Data'!$C$29,0,10*ROW('Water Data'!C22))="","",OFFSET('Water Data'!$C$29,0,10*ROW('Water Data'!C22)))</f>
        <v>Yes</v>
      </c>
      <c r="BU28" s="36" t="str">
        <f ca="true">+IF(OFFSET('Water Data'!$C$30,0,10*ROW('Water Data'!C22))="","",OFFSET('Water Data'!$C$30,0,10*ROW('Water Data'!C22)))</f>
        <v/>
      </c>
      <c r="BV28" s="36" t="str">
        <f ca="true">+IF(OFFSET('Water Data'!$D$28,0,10*ROW('Water Data'!D22))="","",OFFSET('Water Data'!$D$28,0,10*ROW('Water Data'!D22)))</f>
        <v>Yes</v>
      </c>
      <c r="BW28" s="36" t="str">
        <f ca="true">+IF(OFFSET('Water Data'!$D$29,0,10*ROW('Water Data'!D22))="","",OFFSET('Water Data'!$D$29,0,10*ROW('Water Data'!D22)))</f>
        <v>Yes</v>
      </c>
      <c r="BX28" s="36" t="str">
        <f ca="true">+IF(OFFSET('Water Data'!$D$30,0,10*ROW('Water Data'!D22))="","",OFFSET('Water Data'!$D$30,0,10*ROW('Water Data'!D22)))</f>
        <v/>
      </c>
      <c r="BY28" s="36" t="str">
        <f ca="true">+IF(OFFSET('Water Data'!$E$28,0,10*ROW('Water Data'!E22))="","",OFFSET('Water Data'!$E$28,0,10*ROW('Water Data'!E22)))</f>
        <v>Yes</v>
      </c>
      <c r="BZ28" s="36" t="str">
        <f ca="true">+IF(OFFSET('Water Data'!$E$29,0,10*ROW('Water Data'!E22))="","",OFFSET('Water Data'!$E$29,0,10*ROW('Water Data'!E22)))</f>
        <v>Yes</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Yes</v>
      </c>
      <c r="CF28" s="36" t="str">
        <f ca="true">+IF(OFFSET('Water Data'!$G$29,0,10*ROW('Water Data'!G22))="","",OFFSET('Water Data'!$G$29,0,10*ROW('Water Data'!G22)))</f>
        <v>Yes</v>
      </c>
      <c r="CG28" s="36" t="str">
        <f ca="true">+IF(OFFSET('Water Data'!$G$30,0,10*ROW('Water Data'!G22))="","",OFFSET('Water Data'!$G$30,0,10*ROW('Water Data'!G22)))</f>
        <v/>
      </c>
      <c r="CH28" s="36" t="str">
        <f ca="true">+IF(OFFSET('Water Data'!$H$28,0,10*ROW('Water Data'!H22))="","",OFFSET('Water Data'!$H$28,0,10*ROW('Water Data'!H22)))</f>
        <v>Yes</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Yes</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Yes</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Yes</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Yes</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Yes</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Yes</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ASER16</v>
      </c>
      <c r="B29" s="59" t="str">
        <f ca="true">+IF(OFFSET('Water Data'!$A$3,0,10*ROW('Water Data'!A23))="","",OFFSET('Water Data'!$A$3,0,10*ROW('Water Data'!A23)))</f>
        <v>Survey</v>
      </c>
      <c r="C29" s="59">
        <f ca="true">+IF(OFFSET('Water Data'!$C$3,0,10*ROW('Water Data'!C23))="","",OFFSET('Water Data'!$C$3,0,10*ROW('Water Data'!C23)))</f>
        <v>2016</v>
      </c>
      <c r="D29" s="25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0" t="str">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[85]</v>
      </c>
      <c r="L29" s="250" t="str">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[74]</v>
      </c>
      <c r="M29" s="25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1" t="str">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[97]</v>
      </c>
      <c r="AG29" s="25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1" t="str">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[62]</v>
      </c>
      <c r="AK29" s="25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No</v>
      </c>
      <c r="CA29" s="36" t="str">
        <f ca="true">+IF(OFFSET('Water Data'!$E$30,0,10*ROW('Water Data'!E23))="","",OFFSET('Water Data'!$E$30,0,10*ROW('Water Data'!E23)))</f>
        <v>No</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No</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No</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EMIS16</v>
      </c>
      <c r="B30" s="59" t="str">
        <f ca="true">+IF(OFFSET('Water Data'!$A$3,0,10*ROW('Water Data'!A24))="","",OFFSET('Water Data'!$A$3,0,10*ROW('Water Data'!A24)))</f>
        <v>EMIS</v>
      </c>
      <c r="C30" s="59">
        <f ca="true">+IF(OFFSET('Water Data'!$C$3,0,10*ROW('Water Data'!C24))="","",OFFSET('Water Data'!$C$3,0,10*ROW('Water Data'!C24)))</f>
        <v>2016</v>
      </c>
      <c r="D30" s="250">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96.781639999999996</v>
      </c>
      <c r="E30" s="250">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88.621824999999987</v>
      </c>
      <c r="F30" s="25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0">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98.79</v>
      </c>
      <c r="H30" s="250">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90.26</v>
      </c>
      <c r="I30" s="25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0">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96.43</v>
      </c>
      <c r="K30" s="250">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88.334999999999994</v>
      </c>
      <c r="L30" s="25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0">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96.8</v>
      </c>
      <c r="Q30" s="250">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88.616417910344751</v>
      </c>
      <c r="R30" s="25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0">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98.84</v>
      </c>
      <c r="T30" s="25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1">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97.02</v>
      </c>
      <c r="W30" s="25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1">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98.35</v>
      </c>
      <c r="AB30" s="25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1">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96.86</v>
      </c>
      <c r="AG30" s="25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1">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97.07</v>
      </c>
      <c r="AQ30" s="25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1">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97.98</v>
      </c>
      <c r="AV30" s="25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2">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53.798797710394794</v>
      </c>
      <c r="BA30" s="25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2">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51.94</v>
      </c>
      <c r="BM30" s="25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2">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64.48</v>
      </c>
      <c r="BP30" s="25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Yes</v>
      </c>
      <c r="BT30" s="36" t="str">
        <f ca="true">+IF(OFFSET('Water Data'!$C$29,0,10*ROW('Water Data'!C24))="","",OFFSET('Water Data'!$C$29,0,10*ROW('Water Data'!C24)))</f>
        <v>Yes</v>
      </c>
      <c r="BU30" s="36" t="str">
        <f ca="true">+IF(OFFSET('Water Data'!$C$30,0,10*ROW('Water Data'!C24))="","",OFFSET('Water Data'!$C$30,0,10*ROW('Water Data'!C24)))</f>
        <v/>
      </c>
      <c r="BV30" s="36" t="str">
        <f ca="true">+IF(OFFSET('Water Data'!$D$28,0,10*ROW('Water Data'!D24))="","",OFFSET('Water Data'!$D$28,0,10*ROW('Water Data'!D24)))</f>
        <v>Yes</v>
      </c>
      <c r="BW30" s="36" t="str">
        <f ca="true">+IF(OFFSET('Water Data'!$D$29,0,10*ROW('Water Data'!D24))="","",OFFSET('Water Data'!$D$29,0,10*ROW('Water Data'!D24)))</f>
        <v>Yes</v>
      </c>
      <c r="BX30" s="36" t="str">
        <f ca="true">+IF(OFFSET('Water Data'!$D$30,0,10*ROW('Water Data'!D24))="","",OFFSET('Water Data'!$D$30,0,10*ROW('Water Data'!D24)))</f>
        <v/>
      </c>
      <c r="BY30" s="36" t="str">
        <f ca="true">+IF(OFFSET('Water Data'!$E$28,0,10*ROW('Water Data'!E24))="","",OFFSET('Water Data'!$E$28,0,10*ROW('Water Data'!E24)))</f>
        <v>Yes</v>
      </c>
      <c r="BZ30" s="36" t="str">
        <f ca="true">+IF(OFFSET('Water Data'!$E$29,0,10*ROW('Water Data'!E24))="","",OFFSET('Water Data'!$E$29,0,10*ROW('Water Data'!E24)))</f>
        <v>Yes</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Yes</v>
      </c>
      <c r="CF30" s="36" t="str">
        <f ca="true">+IF(OFFSET('Water Data'!$G$29,0,10*ROW('Water Data'!G24))="","",OFFSET('Water Data'!$G$29,0,10*ROW('Water Data'!G24)))</f>
        <v>Yes</v>
      </c>
      <c r="CG30" s="36" t="str">
        <f ca="true">+IF(OFFSET('Water Data'!$G$30,0,10*ROW('Water Data'!G24))="","",OFFSET('Water Data'!$G$30,0,10*ROW('Water Data'!G24)))</f>
        <v/>
      </c>
      <c r="CH30" s="36" t="str">
        <f ca="true">+IF(OFFSET('Water Data'!$H$28,0,10*ROW('Water Data'!H24))="","",OFFSET('Water Data'!$H$28,0,10*ROW('Water Data'!H24)))</f>
        <v>Yes</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Yes</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Yes</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Yes</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Yes</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Yes</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Yes</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Yes</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Yes</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Data'!B25))="","",OFFSET('Water Data'!$B$1,0,10*ROW('Water Data'!B25)))</f>
        <v>UIS16</v>
      </c>
      <c r="B31" s="59" t="str">
        <f ca="true">+IF(OFFSET('Water Data'!$A$3,0,10*ROW('Water Data'!A25))="","",OFFSET('Water Data'!$A$3,0,10*ROW('Water Data'!A25)))</f>
        <v>Other</v>
      </c>
      <c r="C31" s="59">
        <f ca="true">+IF(OFFSET('Water Data'!$C$3,0,10*ROW('Water Data'!C25))="","",OFFSET('Water Data'!$C$3,0,10*ROW('Water Data'!C25)))</f>
        <v>2016</v>
      </c>
      <c r="D31" s="25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0" t="str">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[88]</v>
      </c>
      <c r="G31" s="25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0" t="str">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[84]</v>
      </c>
      <c r="S31" s="25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0" t="str">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[90]</v>
      </c>
      <c r="V31" s="25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1" t="str">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[94]</v>
      </c>
      <c r="AA31" s="25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1" t="str">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[93]</v>
      </c>
      <c r="AU31" s="25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1" t="str">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[95]</v>
      </c>
      <c r="AZ31" s="25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2" t="str">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[54]</v>
      </c>
      <c r="BC31" s="25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2" t="str">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[48]</v>
      </c>
      <c r="BO31" s="25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2" t="str">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[59]</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No</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No</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No</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No</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No</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No</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No</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No</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No</v>
      </c>
    </row>
    <row r="32" x14ac:dyDescent="0.2">
      <c r="A32" s="59" t="str">
        <f ca="true">+IF(OFFSET('Water Data'!$B$1,0,10*ROW('Water Data'!B26))="","",OFFSET('Water Data'!$B$1,0,10*ROW('Water Data'!B26)))</f>
        <v>SVP17</v>
      </c>
      <c r="B32" s="59" t="str">
        <f ca="true">+IF(OFFSET('Water Data'!$A$3,0,10*ROW('Water Data'!A26))="","",OFFSET('Water Data'!$A$3,0,10*ROW('Water Data'!A26)))</f>
        <v>Survey</v>
      </c>
      <c r="C32" s="59">
        <f ca="true">+IF(OFFSET('Water Data'!$C$3,0,10*ROW('Water Data'!C26))="","",OFFSET('Water Data'!$C$3,0,10*ROW('Water Data'!C26)))</f>
        <v>2017</v>
      </c>
      <c r="D32" s="250">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94.02</v>
      </c>
      <c r="E32" s="250">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91.579000000000008</v>
      </c>
      <c r="F32" s="250">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68.961850670070206</v>
      </c>
      <c r="G32" s="250">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95</v>
      </c>
      <c r="H32" s="250">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93.351500000000001</v>
      </c>
      <c r="I32" s="250">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71.900307947368418</v>
      </c>
      <c r="J32" s="250">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93.9</v>
      </c>
      <c r="K32" s="250">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91.366500000000002</v>
      </c>
      <c r="L32" s="250">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68.685423162939301</v>
      </c>
      <c r="M32" s="25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0">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93.64</v>
      </c>
      <c r="Q32" s="250">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91.141499999999994</v>
      </c>
      <c r="R32" s="250">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68.141995034173434</v>
      </c>
      <c r="S32" s="250">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96.88</v>
      </c>
      <c r="T32" s="250">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94.790500000000009</v>
      </c>
      <c r="U32" s="250">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75.124015173410413</v>
      </c>
      <c r="V32" s="251">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97.65</v>
      </c>
      <c r="W32" s="25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1">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78.399180073564452</v>
      </c>
      <c r="AA32" s="251">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97.87</v>
      </c>
      <c r="AB32" s="25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1">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81.732348652423511</v>
      </c>
      <c r="AF32" s="251">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97.58</v>
      </c>
      <c r="AG32" s="25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1">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78.095500687709162</v>
      </c>
      <c r="AK32" s="25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1">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97.53</v>
      </c>
      <c r="AQ32" s="25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1">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77.474118448961278</v>
      </c>
      <c r="AU32" s="251">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98.19</v>
      </c>
      <c r="AV32" s="25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1">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85.415315473760245</v>
      </c>
      <c r="AZ32" s="252">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73.539999999999992</v>
      </c>
      <c r="BA32" s="252">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72.319235999999989</v>
      </c>
      <c r="BB32" s="252">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54.411521999999998</v>
      </c>
      <c r="BC32" s="252">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79.710000000000008</v>
      </c>
      <c r="BD32" s="252">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78.649856999999997</v>
      </c>
      <c r="BE32" s="252">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57.198998999999993</v>
      </c>
      <c r="BF32" s="252">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72.98</v>
      </c>
      <c r="BG32" s="252">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71.732041999999993</v>
      </c>
      <c r="BH32" s="252">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54.147961000000002</v>
      </c>
      <c r="BI32" s="25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2">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72.849999999999994</v>
      </c>
      <c r="BM32" s="252">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71.582409999999996</v>
      </c>
      <c r="BN32" s="252">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54.61290799999999</v>
      </c>
      <c r="BO32" s="252">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78.650000000000006</v>
      </c>
      <c r="BP32" s="252">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77.745525000000001</v>
      </c>
      <c r="BQ32" s="252">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52.815554999999989</v>
      </c>
      <c r="BS32" s="36" t="str">
        <f ca="true">+IF(OFFSET('Water Data'!$C$28,0,10*ROW('Water Data'!C26))="","",OFFSET('Water Data'!$C$28,0,10*ROW('Water Data'!C26)))</f>
        <v>Yes</v>
      </c>
      <c r="BT32" s="36" t="str">
        <f ca="true">+IF(OFFSET('Water Data'!$C$29,0,10*ROW('Water Data'!C26))="","",OFFSET('Water Data'!$C$29,0,10*ROW('Water Data'!C26)))</f>
        <v>Yes</v>
      </c>
      <c r="BU32" s="36" t="str">
        <f ca="true">+IF(OFFSET('Water Data'!$C$30,0,10*ROW('Water Data'!C26))="","",OFFSET('Water Data'!$C$30,0,10*ROW('Water Data'!C26)))</f>
        <v>Yes</v>
      </c>
      <c r="BV32" s="36" t="str">
        <f ca="true">+IF(OFFSET('Water Data'!$D$28,0,10*ROW('Water Data'!D26))="","",OFFSET('Water Data'!$D$28,0,10*ROW('Water Data'!D26)))</f>
        <v>Yes</v>
      </c>
      <c r="BW32" s="36" t="str">
        <f ca="true">+IF(OFFSET('Water Data'!$D$29,0,10*ROW('Water Data'!D26))="","",OFFSET('Water Data'!$D$29,0,10*ROW('Water Data'!D26)))</f>
        <v>Yes</v>
      </c>
      <c r="BX32" s="36" t="str">
        <f ca="true">+IF(OFFSET('Water Data'!$D$30,0,10*ROW('Water Data'!D26))="","",OFFSET('Water Data'!$D$30,0,10*ROW('Water Data'!D26)))</f>
        <v>Yes</v>
      </c>
      <c r="BY32" s="36" t="str">
        <f ca="true">+IF(OFFSET('Water Data'!$E$28,0,10*ROW('Water Data'!E26))="","",OFFSET('Water Data'!$E$28,0,10*ROW('Water Data'!E26)))</f>
        <v>Yes</v>
      </c>
      <c r="BZ32" s="36" t="str">
        <f ca="true">+IF(OFFSET('Water Data'!$E$29,0,10*ROW('Water Data'!E26))="","",OFFSET('Water Data'!$E$29,0,10*ROW('Water Data'!E26)))</f>
        <v>Yes</v>
      </c>
      <c r="CA32" s="36" t="str">
        <f ca="true">+IF(OFFSET('Water Data'!$E$30,0,10*ROW('Water Data'!E26))="","",OFFSET('Water Data'!$E$30,0,10*ROW('Water Data'!E26)))</f>
        <v>Yes</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Yes</v>
      </c>
      <c r="CF32" s="36" t="str">
        <f ca="true">+IF(OFFSET('Water Data'!$G$29,0,10*ROW('Water Data'!G26))="","",OFFSET('Water Data'!$G$29,0,10*ROW('Water Data'!G26)))</f>
        <v>Yes</v>
      </c>
      <c r="CG32" s="36" t="str">
        <f ca="true">+IF(OFFSET('Water Data'!$G$30,0,10*ROW('Water Data'!G26))="","",OFFSET('Water Data'!$G$30,0,10*ROW('Water Data'!G26)))</f>
        <v>Yes</v>
      </c>
      <c r="CH32" s="36" t="str">
        <f ca="true">+IF(OFFSET('Water Data'!$H$28,0,10*ROW('Water Data'!H26))="","",OFFSET('Water Data'!$H$28,0,10*ROW('Water Data'!H26)))</f>
        <v>Yes</v>
      </c>
      <c r="CI32" s="36" t="str">
        <f ca="true">+IF(OFFSET('Water Data'!$H$29,0,10*ROW('Water Data'!H26))="","",OFFSET('Water Data'!$H$29,0,10*ROW('Water Data'!H26)))</f>
        <v>Yes</v>
      </c>
      <c r="CJ32" s="36" t="str">
        <f ca="true">+IF(OFFSET('Water Data'!$H$30,0,10*ROW('Water Data'!H26))="","",OFFSET('Water Data'!$H$30,0,10*ROW('Water Data'!H26)))</f>
        <v>Yes</v>
      </c>
      <c r="CK32" s="36" t="str">
        <f ca="true">+IF(OFFSET('Sanitation Data'!$C$29,0,10*ROW('Sanitation Data'!C26))="","",OFFSET('Sanitation Data'!$C$29,0,10*ROW('Sanitation Data'!C26)))</f>
        <v>Yes</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Yes</v>
      </c>
      <c r="CP32" s="36" t="str">
        <f ca="true">+IF(OFFSET('Sanitation Data'!$D$29,0,10*ROW('Sanitation Data'!D26))="","",OFFSET('Sanitation Data'!$D$29,0,10*ROW('Sanitation Data'!D26)))</f>
        <v>Yes</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Yes</v>
      </c>
      <c r="CU32" s="36" t="str">
        <f ca="true">+IF(OFFSET('Sanitation Data'!$E$29,0,10*ROW('Sanitation Data'!E26))="","",OFFSET('Sanitation Data'!$E$29,0,10*ROW('Sanitation Data'!E26)))</f>
        <v>Yes</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Yes</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Yes</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Yes</v>
      </c>
      <c r="DJ32" s="36" t="str">
        <f ca="true">+IF(OFFSET('Sanitation Data'!$H$29,0,10*ROW('Sanitation Data'!H26))="","",OFFSET('Sanitation Data'!$H$29,0,10*ROW('Sanitation Data'!H26)))</f>
        <v>Yes</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Yes</v>
      </c>
      <c r="DO32" s="36" t="str">
        <f ca="true">+IF(OFFSET('Hygiene Data'!$C$12,0,10*ROW('Hygiene Data'!C26))="","",OFFSET('Hygiene Data'!$C$12,0,10*ROW('Hygiene Data'!C26)))</f>
        <v>Yes</v>
      </c>
      <c r="DP32" s="36" t="str">
        <f ca="true">+IF(OFFSET('Hygiene Data'!$C$13,0,10*ROW('Hygiene Data'!C26))="","",OFFSET('Hygiene Data'!$C$13,0,10*ROW('Hygiene Data'!C26)))</f>
        <v>Yes</v>
      </c>
      <c r="DQ32" s="36" t="str">
        <f ca="true">+IF(OFFSET('Hygiene Data'!$C$14,0,10*ROW('Hygiene Data'!C26))="","",OFFSET('Hygiene Data'!$C$14,0,10*ROW('Hygiene Data'!C26)))</f>
        <v>Yes</v>
      </c>
      <c r="DR32" s="36" t="str">
        <f ca="true">+IF(OFFSET('Hygiene Data'!$D$12,0,10*ROW('Hygiene Data'!D26))="","",OFFSET('Hygiene Data'!$D$12,0,10*ROW('Hygiene Data'!D26)))</f>
        <v>Yes</v>
      </c>
      <c r="DS32" s="36" t="str">
        <f ca="true">+IF(OFFSET('Hygiene Data'!$D$13,0,10*ROW('Hygiene Data'!D26))="","",OFFSET('Hygiene Data'!$D$13,0,10*ROW('Hygiene Data'!D26)))</f>
        <v>Yes</v>
      </c>
      <c r="DT32" s="36" t="str">
        <f ca="true">+IF(OFFSET('Hygiene Data'!$D$14,0,10*ROW('Hygiene Data'!D26))="","",OFFSET('Hygiene Data'!$D$14,0,10*ROW('Hygiene Data'!D26)))</f>
        <v>Yes</v>
      </c>
      <c r="DU32" s="36" t="str">
        <f ca="true">+IF(OFFSET('Hygiene Data'!$E$12,0,10*ROW('Hygiene Data'!E26))="","",OFFSET('Hygiene Data'!$E$12,0,10*ROW('Hygiene Data'!E26)))</f>
        <v>Yes</v>
      </c>
      <c r="DV32" s="36" t="str">
        <f ca="true">+IF(OFFSET('Hygiene Data'!$E$13,0,10*ROW('Hygiene Data'!E26))="","",OFFSET('Hygiene Data'!$E$13,0,10*ROW('Hygiene Data'!E26)))</f>
        <v>Yes</v>
      </c>
      <c r="DW32" s="36" t="str">
        <f ca="true">+IF(OFFSET('Hygiene Data'!$E$14,0,10*ROW('Hygiene Data'!E26))="","",OFFSET('Hygiene Data'!$E$14,0,10*ROW('Hygiene Data'!E26)))</f>
        <v>Yes</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Yes</v>
      </c>
      <c r="EB32" s="36" t="str">
        <f ca="true">+IF(OFFSET('Hygiene Data'!$G$13,0,10*ROW('Hygiene Data'!G26))="","",OFFSET('Hygiene Data'!$G$13,0,10*ROW('Hygiene Data'!G26)))</f>
        <v>Yes</v>
      </c>
      <c r="EC32" s="36" t="str">
        <f ca="true">+IF(OFFSET('Hygiene Data'!$G$14,0,10*ROW('Hygiene Data'!G26))="","",OFFSET('Hygiene Data'!$G$14,0,10*ROW('Hygiene Data'!G26)))</f>
        <v>Yes</v>
      </c>
      <c r="ED32" s="36" t="str">
        <f ca="true">+IF(OFFSET('Hygiene Data'!$H$12,0,10*ROW('Hygiene Data'!H26))="","",OFFSET('Hygiene Data'!$H$12,0,10*ROW('Hygiene Data'!H26)))</f>
        <v>Yes</v>
      </c>
      <c r="EE32" s="36" t="str">
        <f ca="true">+IF(OFFSET('Hygiene Data'!$H$13,0,10*ROW('Hygiene Data'!H26))="","",OFFSET('Hygiene Data'!$H$13,0,10*ROW('Hygiene Data'!H26)))</f>
        <v>Yes</v>
      </c>
      <c r="EF32" s="36" t="str">
        <f ca="true">+IF(OFFSET('Hygiene Data'!$H$14,0,10*ROW('Hygiene Data'!H26))="","",OFFSET('Hygiene Data'!$H$14,0,10*ROW('Hygiene Data'!H26)))</f>
        <v>Yes</v>
      </c>
    </row>
    <row r="33" x14ac:dyDescent="0.2">
      <c r="A33" s="59" t="str">
        <f ca="true">+IF(OFFSET('Water Data'!$B$1,0,10*ROW('Water Data'!B27))="","",OFFSET('Water Data'!$B$1,0,10*ROW('Water Data'!B27)))</f>
        <v/>
      </c>
      <c r="B33" s="59" t="str">
        <f ca="true">+IF(OFFSET('Water Data'!$A$3,0,10*ROW('Water Data'!A27))="","",OFFSET('Water Data'!$A$3,0,10*ROW('Water Data'!A27)))</f>
        <v/>
      </c>
      <c r="C33" s="59" t="str">
        <f ca="true">+IF(OFFSET('Water Data'!$C$3,0,10*ROW('Water Data'!C27))="","",OFFSET('Water Data'!$C$3,0,10*ROW('Water Data'!C27)))</f>
        <v/>
      </c>
      <c r="D33" s="25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Data'!B28))="","",OFFSET('Water Data'!$B$1,0,10*ROW('Water Data'!B28)))</f>
        <v/>
      </c>
      <c r="B34" s="59" t="str">
        <f ca="true">+IF(OFFSET('Water Data'!$A$3,0,10*ROW('Water Data'!A28))="","",OFFSET('Water Data'!$A$3,0,10*ROW('Water Data'!A28)))</f>
        <v/>
      </c>
      <c r="C34" s="59" t="str">
        <f ca="true">+IF(OFFSET('Water Data'!$C$3,0,10*ROW('Water Data'!C28))="","",OFFSET('Water Data'!$C$3,0,10*ROW('Water Data'!C28)))</f>
        <v/>
      </c>
      <c r="D34" s="25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Data'!B29))="","",OFFSET('Water Data'!$B$1,0,10*ROW('Water Data'!B29)))</f>
        <v/>
      </c>
      <c r="B35" s="59" t="str">
        <f ca="true">+IF(OFFSET('Water Data'!$A$3,0,10*ROW('Water Data'!A29))="","",OFFSET('Water Data'!$A$3,0,10*ROW('Water Data'!A29)))</f>
        <v/>
      </c>
      <c r="C35" s="59" t="str">
        <f ca="true">+IF(OFFSET('Water Data'!$C$3,0,10*ROW('Water Data'!C29))="","",OFFSET('Water Data'!$C$3,0,10*ROW('Water Data'!C29)))</f>
        <v/>
      </c>
      <c r="D35" s="25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Data'!B30))="","",OFFSET('Water Data'!$B$1,0,10*ROW('Water Data'!B30)))</f>
        <v/>
      </c>
      <c r="B36" s="59" t="str">
        <f ca="true">+IF(OFFSET('Water Data'!$A$3,0,10*ROW('Water Data'!A30))="","",OFFSET('Water Data'!$A$3,0,10*ROW('Water Data'!A30)))</f>
        <v/>
      </c>
      <c r="C36" s="59" t="str">
        <f ca="true">+IF(OFFSET('Water Data'!$C$3,0,10*ROW('Water Data'!C30))="","",OFFSET('Water Data'!$C$3,0,10*ROW('Water Data'!C30)))</f>
        <v/>
      </c>
      <c r="D36" s="25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Data'!B31))="","",OFFSET('Water Data'!$B$1,0,10*ROW('Water Data'!B31)))</f>
        <v/>
      </c>
      <c r="B37" s="59" t="str">
        <f ca="true">+IF(OFFSET('Water Data'!$A$3,0,10*ROW('Water Data'!A31))="","",OFFSET('Water Data'!$A$3,0,10*ROW('Water Data'!A31)))</f>
        <v/>
      </c>
      <c r="C37" s="59" t="str">
        <f ca="true">+IF(OFFSET('Water Data'!$C$3,0,10*ROW('Water Data'!C34))="","",OFFSET('Water Data'!$C$3,0,10*ROW('Water Data'!C34)))</f>
        <v/>
      </c>
      <c r="D37" s="25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Data'!B32))="","",OFFSET('Water Data'!$B$1,0,10*ROW('Water Data'!B32)))</f>
        <v/>
      </c>
      <c r="B38" s="59" t="str">
        <f ca="true">+IF(OFFSET('Water Data'!$A$3,0,10*ROW('Water Data'!A35))="","",OFFSET('Water Data'!$A$3,0,10*ROW('Water Data'!A35)))</f>
        <v/>
      </c>
      <c r="C38" s="59" t="str">
        <f ca="true">+IF(OFFSET('Water Data'!$C$3,0,10*ROW('Water Data'!C35))="","",OFFSET('Water Data'!$C$3,0,10*ROW('Water Data'!C35)))</f>
        <v/>
      </c>
      <c r="D38" s="25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JJ638"/>
  <sheetViews>
    <sheetView showGridLines="false" zoomScale="90" zoomScaleNormal="90" workbookViewId="0"/>
  </sheetViews>
  <sheetFormatPr defaultRowHeight="15.75" x14ac:dyDescent="0.25"/>
  <cols>
    <col min="1" max="1" width="24.625" style="334" customWidth="true"/>
    <col min="2" max="2" width="29.75" customWidth="true"/>
    <col min="3" max="8" width="7.875" customWidth="true"/>
    <col min="9" max="10" width="1.125" customWidth="true"/>
    <col min="11" max="11" width="24.625" style="334" customWidth="true"/>
    <col min="12" max="12" width="29.75" customWidth="true"/>
    <col min="13" max="18" width="7.875" customWidth="true"/>
    <col min="19" max="20" width="1.125" customWidth="true"/>
    <col min="21" max="21" width="24.625" style="334" customWidth="true"/>
    <col min="22" max="22" width="29.75" customWidth="true"/>
    <col min="23" max="28" width="7.875" customWidth="true"/>
    <col min="29" max="30" width="1.125" customWidth="true"/>
    <col min="31" max="31" width="24.625" style="334" customWidth="true"/>
    <col min="32" max="32" width="29.75" customWidth="true"/>
    <col min="33" max="38" width="7.875" customWidth="true"/>
    <col min="39" max="40" width="1.125" customWidth="true"/>
    <col min="41" max="41" width="24.625" style="334" customWidth="true"/>
    <col min="42" max="42" width="29.75" customWidth="true"/>
    <col min="43" max="48" width="7.875" customWidth="true"/>
    <col min="49" max="50" width="1.125" customWidth="true"/>
    <col min="51" max="51" width="24.625" style="334" customWidth="true"/>
    <col min="52" max="52" width="29.75" customWidth="true"/>
    <col min="53" max="58" width="7.875" customWidth="true"/>
    <col min="59" max="60" width="1.125" customWidth="true"/>
    <col min="61" max="61" width="24.625" style="334" customWidth="true"/>
    <col min="62" max="62" width="29.75" style="334" customWidth="true"/>
    <col min="63" max="68" width="7.875" style="334" customWidth="true"/>
    <col min="69" max="70" width="1.125" customWidth="true"/>
    <col min="71" max="71" width="24.625" style="334" customWidth="true"/>
    <col min="72" max="72" width="29.75" customWidth="true"/>
    <col min="73" max="78" width="7.875" customWidth="true"/>
    <col min="79" max="80" width="1.125" customWidth="true"/>
    <col min="81" max="81" width="24.625" style="334" customWidth="true"/>
    <col min="82" max="82" width="29.75" customWidth="true"/>
    <col min="83" max="88" width="7.875" customWidth="true"/>
    <col min="89" max="90" width="1.125" customWidth="true"/>
    <col min="91" max="91" width="24.625" style="334" customWidth="true"/>
    <col min="92" max="92" width="29.75" customWidth="true"/>
    <col min="93" max="98" width="7.875" customWidth="true"/>
    <col min="99" max="100" width="1.125" customWidth="true"/>
    <col min="101" max="101" width="24.625" style="334" customWidth="true"/>
    <col min="102" max="102" width="29.75" customWidth="true"/>
    <col min="103" max="108" width="7.875" customWidth="true"/>
    <col min="109" max="110" width="1.125" customWidth="true"/>
    <col min="111" max="111" width="24.625" style="334" customWidth="true"/>
    <col min="112" max="112" width="29.75" customWidth="true"/>
    <col min="113" max="118" width="7.875" customWidth="true"/>
    <col min="119" max="120" width="1.125" customWidth="true"/>
    <col min="121" max="121" width="24.625" style="334" customWidth="true"/>
    <col min="122" max="122" width="29.75" customWidth="true"/>
    <col min="123" max="128" width="7.875" customWidth="true"/>
    <col min="129" max="130" width="1.125" customWidth="true"/>
    <col min="131" max="131" width="24.625" style="334" customWidth="true"/>
    <col min="132" max="132" width="29.75" customWidth="true"/>
    <col min="133" max="138" width="7.875" customWidth="true"/>
    <col min="139" max="140" width="1.125" customWidth="true"/>
    <col min="141" max="141" width="24.625" style="334" customWidth="true"/>
    <col min="142" max="142" width="29.75" customWidth="true"/>
    <col min="143" max="148" width="7.875" customWidth="true"/>
    <col min="149" max="150" width="1.125" customWidth="true"/>
    <col min="151" max="151" width="24.625" style="334" customWidth="true"/>
    <col min="152" max="152" width="29.75" customWidth="true"/>
    <col min="153" max="158" width="7.875" customWidth="true"/>
    <col min="159" max="160" width="1.125" customWidth="true"/>
    <col min="161" max="161" width="24.625" style="334" customWidth="true"/>
    <col min="162" max="162" width="29.75" customWidth="true"/>
    <col min="163" max="168" width="7.875" customWidth="true"/>
    <col min="169" max="170" width="1.125" customWidth="true"/>
    <col min="171" max="171" width="24.625" style="334" customWidth="true"/>
    <col min="172" max="172" width="29.75" customWidth="true"/>
    <col min="173" max="178" width="7.875" customWidth="true"/>
    <col min="179" max="180" width="1.125" customWidth="true"/>
    <col min="181" max="181" width="24.625" style="334" customWidth="true"/>
    <col min="182" max="182" width="29.75" customWidth="true"/>
    <col min="183" max="188" width="7.875" customWidth="true"/>
    <col min="189" max="190" width="1.125" customWidth="true"/>
    <col min="191" max="191" width="24.625" style="334" customWidth="true"/>
    <col min="192" max="192" width="29.75" customWidth="true"/>
    <col min="193" max="198" width="7.875" customWidth="true"/>
    <col min="199" max="200" width="1.125" customWidth="true"/>
    <col min="201" max="201" width="24.625" style="334" customWidth="true"/>
    <col min="202" max="202" width="29.75" customWidth="true"/>
    <col min="203" max="208" width="7.875" customWidth="true"/>
    <col min="209" max="210" width="1.125" customWidth="true"/>
    <col min="211" max="211" width="24.625" style="334" customWidth="true"/>
    <col min="212" max="212" width="29.75" customWidth="true"/>
    <col min="213" max="218" width="7.875" customWidth="true"/>
    <col min="219" max="220" width="1.125" customWidth="true"/>
    <col min="221" max="221" width="24.625" style="334" customWidth="true"/>
    <col min="222" max="222" width="29.75" customWidth="true"/>
    <col min="223" max="228" width="7.875" customWidth="true"/>
    <col min="229" max="230" width="1.125" customWidth="true"/>
    <col min="231" max="231" width="24.625" style="334" customWidth="true"/>
    <col min="232" max="232" width="29.75" customWidth="true"/>
    <col min="233" max="238" width="7.875" customWidth="true"/>
    <col min="239" max="240" width="1.125" customWidth="true"/>
    <col min="241" max="241" width="24.625" style="334" customWidth="true"/>
    <col min="242" max="242" width="29.75" customWidth="true"/>
    <col min="243" max="248" width="7.875" customWidth="true"/>
    <col min="249" max="250" width="1.125" customWidth="true"/>
    <col min="251" max="251" width="24.625" customWidth="true"/>
    <col min="252" max="252" width="29.75" customWidth="true"/>
    <col min="253" max="258" width="7.875" customWidth="true"/>
    <col min="259" max="260" width="1.125" customWidth="true"/>
    <col min="261" max="261" width="24.625" customWidth="true"/>
    <col min="262" max="262" width="29.75" customWidth="true"/>
    <col min="263" max="268" width="7.875" customWidth="true"/>
    <col min="269" max="270" width="1.125" customWidth="true"/>
  </cols>
  <sheetData>
    <row r="1" ht="15.75" customHeight="true" x14ac:dyDescent="0.25">
      <c r="A1" s="341" t="s">
        <v>29</v>
      </c>
      <c r="B1" s="342" t="s">
        <v>179</v>
      </c>
      <c r="C1" s="587" t="s">
        <v>180</v>
      </c>
      <c r="D1" s="596"/>
      <c r="E1" s="596"/>
      <c r="F1" s="596"/>
      <c r="G1" s="596"/>
      <c r="H1" s="597"/>
      <c r="I1" s="11"/>
      <c r="J1" s="11"/>
      <c r="K1" s="341" t="s">
        <v>29</v>
      </c>
      <c r="L1" s="342" t="s">
        <v>181</v>
      </c>
      <c r="M1" s="587" t="s">
        <v>180</v>
      </c>
      <c r="N1" s="596"/>
      <c r="O1" s="596"/>
      <c r="P1" s="596"/>
      <c r="Q1" s="596"/>
      <c r="R1" s="597"/>
      <c r="S1" s="11"/>
      <c r="T1" s="11"/>
      <c r="U1" s="341" t="s">
        <v>29</v>
      </c>
      <c r="V1" s="459" t="s">
        <v>344</v>
      </c>
      <c r="W1" s="587" t="s">
        <v>180</v>
      </c>
      <c r="X1" s="596"/>
      <c r="Y1" s="596"/>
      <c r="Z1" s="596"/>
      <c r="AA1" s="596"/>
      <c r="AB1" s="597"/>
      <c r="AC1" s="11"/>
      <c r="AD1" s="11"/>
      <c r="AE1" s="341" t="s">
        <v>29</v>
      </c>
      <c r="AF1" s="342" t="s">
        <v>182</v>
      </c>
      <c r="AG1" s="587" t="s">
        <v>180</v>
      </c>
      <c r="AH1" s="596"/>
      <c r="AI1" s="596"/>
      <c r="AJ1" s="596"/>
      <c r="AK1" s="596"/>
      <c r="AL1" s="597"/>
      <c r="AM1" s="11"/>
      <c r="AN1" s="11"/>
      <c r="AO1" s="341" t="s">
        <v>29</v>
      </c>
      <c r="AP1" s="342" t="s">
        <v>234</v>
      </c>
      <c r="AQ1" s="587" t="s">
        <v>180</v>
      </c>
      <c r="AR1" s="596"/>
      <c r="AS1" s="596"/>
      <c r="AT1" s="596"/>
      <c r="AU1" s="596"/>
      <c r="AV1" s="597"/>
      <c r="AW1" s="11"/>
      <c r="AX1" s="11"/>
      <c r="AY1" s="341" t="s">
        <v>29</v>
      </c>
      <c r="AZ1" s="342" t="s">
        <v>183</v>
      </c>
      <c r="BA1" s="587" t="s">
        <v>180</v>
      </c>
      <c r="BB1" s="596"/>
      <c r="BC1" s="596"/>
      <c r="BD1" s="596"/>
      <c r="BE1" s="596"/>
      <c r="BF1" s="597"/>
      <c r="BG1" s="11"/>
      <c r="BH1" s="11"/>
      <c r="BI1" s="341" t="s">
        <v>29</v>
      </c>
      <c r="BJ1" s="446" t="s">
        <v>184</v>
      </c>
      <c r="BK1" s="587" t="s">
        <v>180</v>
      </c>
      <c r="BL1" s="587"/>
      <c r="BM1" s="587"/>
      <c r="BN1" s="587"/>
      <c r="BO1" s="587"/>
      <c r="BP1" s="588"/>
      <c r="BQ1" s="11"/>
      <c r="BR1" s="11"/>
      <c r="BS1" s="341" t="s">
        <v>29</v>
      </c>
      <c r="BT1" s="342" t="s">
        <v>238</v>
      </c>
      <c r="BU1" s="587" t="s">
        <v>180</v>
      </c>
      <c r="BV1" s="596"/>
      <c r="BW1" s="596"/>
      <c r="BX1" s="596"/>
      <c r="BY1" s="596"/>
      <c r="BZ1" s="597"/>
      <c r="CA1" s="11"/>
      <c r="CB1" s="11"/>
      <c r="CC1" s="341" t="s">
        <v>29</v>
      </c>
      <c r="CD1" s="342" t="s">
        <v>185</v>
      </c>
      <c r="CE1" s="587" t="s">
        <v>180</v>
      </c>
      <c r="CF1" s="596"/>
      <c r="CG1" s="596"/>
      <c r="CH1" s="596"/>
      <c r="CI1" s="596"/>
      <c r="CJ1" s="597"/>
      <c r="CK1" s="11"/>
      <c r="CL1" s="11"/>
      <c r="CM1" s="341" t="s">
        <v>29</v>
      </c>
      <c r="CN1" s="342" t="s">
        <v>186</v>
      </c>
      <c r="CO1" s="587" t="s">
        <v>180</v>
      </c>
      <c r="CP1" s="596"/>
      <c r="CQ1" s="596"/>
      <c r="CR1" s="596"/>
      <c r="CS1" s="596"/>
      <c r="CT1" s="597"/>
      <c r="CU1" s="11"/>
      <c r="CV1" s="11"/>
      <c r="CW1" s="341" t="s">
        <v>29</v>
      </c>
      <c r="CX1" s="342" t="s">
        <v>241</v>
      </c>
      <c r="CY1" s="587" t="s">
        <v>180</v>
      </c>
      <c r="CZ1" s="596"/>
      <c r="DA1" s="596"/>
      <c r="DB1" s="596"/>
      <c r="DC1" s="596"/>
      <c r="DD1" s="597"/>
      <c r="DE1" s="11"/>
      <c r="DF1" s="11"/>
      <c r="DG1" s="341" t="s">
        <v>29</v>
      </c>
      <c r="DH1" s="342" t="s">
        <v>187</v>
      </c>
      <c r="DI1" s="587" t="s">
        <v>180</v>
      </c>
      <c r="DJ1" s="596"/>
      <c r="DK1" s="596"/>
      <c r="DL1" s="596"/>
      <c r="DM1" s="596"/>
      <c r="DN1" s="597"/>
      <c r="DO1" s="11"/>
      <c r="DP1" s="11"/>
      <c r="DQ1" s="341" t="s">
        <v>29</v>
      </c>
      <c r="DR1" s="342" t="s">
        <v>244</v>
      </c>
      <c r="DS1" s="587" t="s">
        <v>180</v>
      </c>
      <c r="DT1" s="596"/>
      <c r="DU1" s="596"/>
      <c r="DV1" s="596"/>
      <c r="DW1" s="596"/>
      <c r="DX1" s="597"/>
      <c r="DY1" s="11"/>
      <c r="DZ1" s="11"/>
      <c r="EA1" s="341" t="s">
        <v>29</v>
      </c>
      <c r="EB1" s="342" t="s">
        <v>188</v>
      </c>
      <c r="EC1" s="587" t="s">
        <v>180</v>
      </c>
      <c r="ED1" s="596"/>
      <c r="EE1" s="596"/>
      <c r="EF1" s="596"/>
      <c r="EG1" s="596"/>
      <c r="EH1" s="597"/>
      <c r="EI1" s="11"/>
      <c r="EJ1" s="11"/>
      <c r="EK1" s="341" t="s">
        <v>29</v>
      </c>
      <c r="EL1" s="342" t="s">
        <v>246</v>
      </c>
      <c r="EM1" s="587" t="s">
        <v>180</v>
      </c>
      <c r="EN1" s="596"/>
      <c r="EO1" s="596"/>
      <c r="EP1" s="596"/>
      <c r="EQ1" s="596"/>
      <c r="ER1" s="597"/>
      <c r="ES1" s="11"/>
      <c r="ET1" s="11"/>
      <c r="EU1" s="341" t="s">
        <v>29</v>
      </c>
      <c r="EV1" s="342" t="s">
        <v>189</v>
      </c>
      <c r="EW1" s="587" t="s">
        <v>180</v>
      </c>
      <c r="EX1" s="596"/>
      <c r="EY1" s="596"/>
      <c r="EZ1" s="596"/>
      <c r="FA1" s="596"/>
      <c r="FB1" s="597"/>
      <c r="FC1" s="11"/>
      <c r="FD1" s="11"/>
      <c r="FE1" s="341" t="s">
        <v>29</v>
      </c>
      <c r="FF1" s="342" t="s">
        <v>249</v>
      </c>
      <c r="FG1" s="587" t="s">
        <v>180</v>
      </c>
      <c r="FH1" s="596"/>
      <c r="FI1" s="596"/>
      <c r="FJ1" s="596"/>
      <c r="FK1" s="596"/>
      <c r="FL1" s="597"/>
      <c r="FM1" s="11"/>
      <c r="FN1" s="11"/>
      <c r="FO1" s="341" t="s">
        <v>29</v>
      </c>
      <c r="FP1" s="451" t="s">
        <v>319</v>
      </c>
      <c r="FQ1" s="587" t="s">
        <v>180</v>
      </c>
      <c r="FR1" s="596"/>
      <c r="FS1" s="596"/>
      <c r="FT1" s="596"/>
      <c r="FU1" s="596"/>
      <c r="FV1" s="597"/>
      <c r="FW1" s="11"/>
      <c r="FX1" s="11"/>
      <c r="FY1" s="341" t="s">
        <v>29</v>
      </c>
      <c r="FZ1" s="451" t="s">
        <v>190</v>
      </c>
      <c r="GA1" s="587" t="s">
        <v>180</v>
      </c>
      <c r="GB1" s="596"/>
      <c r="GC1" s="596"/>
      <c r="GD1" s="596"/>
      <c r="GE1" s="596"/>
      <c r="GF1" s="597"/>
      <c r="GG1" s="11"/>
      <c r="GH1" s="11"/>
      <c r="GI1" s="341" t="s">
        <v>29</v>
      </c>
      <c r="GJ1" s="451" t="s">
        <v>251</v>
      </c>
      <c r="GK1" s="587" t="s">
        <v>180</v>
      </c>
      <c r="GL1" s="587"/>
      <c r="GM1" s="587"/>
      <c r="GN1" s="587"/>
      <c r="GO1" s="587"/>
      <c r="GP1" s="588"/>
      <c r="GQ1" s="11"/>
      <c r="GR1" s="11"/>
      <c r="GS1" s="341" t="s">
        <v>29</v>
      </c>
      <c r="GT1" s="451" t="s">
        <v>191</v>
      </c>
      <c r="GU1" s="587" t="s">
        <v>180</v>
      </c>
      <c r="GV1" s="587"/>
      <c r="GW1" s="587"/>
      <c r="GX1" s="587"/>
      <c r="GY1" s="587"/>
      <c r="GZ1" s="588"/>
      <c r="HA1" s="11"/>
      <c r="HB1" s="11"/>
      <c r="HC1" s="341" t="s">
        <v>29</v>
      </c>
      <c r="HD1" s="451" t="s">
        <v>253</v>
      </c>
      <c r="HE1" s="587" t="s">
        <v>180</v>
      </c>
      <c r="HF1" s="587"/>
      <c r="HG1" s="587"/>
      <c r="HH1" s="587"/>
      <c r="HI1" s="587"/>
      <c r="HJ1" s="588"/>
      <c r="HK1" s="11"/>
      <c r="HL1" s="11"/>
      <c r="HM1" s="341" t="s">
        <v>29</v>
      </c>
      <c r="HN1" s="451" t="s">
        <v>192</v>
      </c>
      <c r="HO1" s="587" t="s">
        <v>180</v>
      </c>
      <c r="HP1" s="587"/>
      <c r="HQ1" s="587"/>
      <c r="HR1" s="587"/>
      <c r="HS1" s="587"/>
      <c r="HT1" s="588"/>
      <c r="HU1" s="11"/>
      <c r="HV1" s="11"/>
      <c r="HW1" s="341" t="s">
        <v>29</v>
      </c>
      <c r="HX1" s="451" t="s">
        <v>259</v>
      </c>
      <c r="HY1" s="587" t="s">
        <v>180</v>
      </c>
      <c r="HZ1" s="587"/>
      <c r="IA1" s="587"/>
      <c r="IB1" s="587"/>
      <c r="IC1" s="587"/>
      <c r="ID1" s="588"/>
      <c r="IE1" s="11"/>
      <c r="IF1" s="11"/>
      <c r="IG1" s="341" t="s">
        <v>29</v>
      </c>
      <c r="IH1" s="451" t="s">
        <v>281</v>
      </c>
      <c r="II1" s="587" t="s">
        <v>180</v>
      </c>
      <c r="IJ1" s="587"/>
      <c r="IK1" s="587"/>
      <c r="IL1" s="587"/>
      <c r="IM1" s="587"/>
      <c r="IN1" s="588"/>
      <c r="IO1" s="11"/>
      <c r="IP1" s="11"/>
      <c r="IQ1" s="341" t="s">
        <v>29</v>
      </c>
      <c r="IR1" s="451" t="s">
        <v>308</v>
      </c>
      <c r="IS1" s="587" t="s">
        <v>180</v>
      </c>
      <c r="IT1" s="587"/>
      <c r="IU1" s="587"/>
      <c r="IV1" s="587"/>
      <c r="IW1" s="587"/>
      <c r="IX1" s="588"/>
      <c r="IY1" s="11"/>
      <c r="IZ1" s="11"/>
      <c r="JA1" s="341" t="s">
        <v>29</v>
      </c>
      <c r="JB1" s="451" t="s">
        <v>275</v>
      </c>
      <c r="JC1" s="587" t="s">
        <v>180</v>
      </c>
      <c r="JD1" s="587"/>
      <c r="JE1" s="587"/>
      <c r="JF1" s="587"/>
      <c r="JG1" s="587"/>
      <c r="JH1" s="588"/>
      <c r="JI1" s="11"/>
      <c r="JJ1" s="11"/>
    </row>
    <row r="2" x14ac:dyDescent="0.25">
      <c r="A2" s="343" t="s">
        <v>193</v>
      </c>
      <c r="B2" s="344"/>
      <c r="C2" s="598"/>
      <c r="D2" s="598"/>
      <c r="E2" s="598"/>
      <c r="F2" s="598"/>
      <c r="G2" s="598"/>
      <c r="H2" s="599"/>
      <c r="I2" s="11"/>
      <c r="J2" s="11"/>
      <c r="K2" s="343" t="s">
        <v>194</v>
      </c>
      <c r="L2" s="344"/>
      <c r="M2" s="598"/>
      <c r="N2" s="598"/>
      <c r="O2" s="598"/>
      <c r="P2" s="598"/>
      <c r="Q2" s="598"/>
      <c r="R2" s="599"/>
      <c r="S2" s="11"/>
      <c r="T2" s="11"/>
      <c r="U2" s="343" t="s">
        <v>343</v>
      </c>
      <c r="V2" s="344"/>
      <c r="W2" s="598"/>
      <c r="X2" s="598"/>
      <c r="Y2" s="598"/>
      <c r="Z2" s="598"/>
      <c r="AA2" s="598"/>
      <c r="AB2" s="599"/>
      <c r="AC2" s="11"/>
      <c r="AD2" s="11"/>
      <c r="AE2" s="343" t="s">
        <v>195</v>
      </c>
      <c r="AF2" s="344"/>
      <c r="AG2" s="598"/>
      <c r="AH2" s="598"/>
      <c r="AI2" s="598"/>
      <c r="AJ2" s="598"/>
      <c r="AK2" s="598"/>
      <c r="AL2" s="599"/>
      <c r="AM2" s="11"/>
      <c r="AN2" s="11"/>
      <c r="AO2" s="343" t="s">
        <v>237</v>
      </c>
      <c r="AP2" s="344"/>
      <c r="AQ2" s="598"/>
      <c r="AR2" s="598"/>
      <c r="AS2" s="598"/>
      <c r="AT2" s="598"/>
      <c r="AU2" s="598"/>
      <c r="AV2" s="599"/>
      <c r="AW2" s="11"/>
      <c r="AX2" s="11"/>
      <c r="AY2" s="343" t="s">
        <v>196</v>
      </c>
      <c r="AZ2" s="344"/>
      <c r="BA2" s="598"/>
      <c r="BB2" s="598"/>
      <c r="BC2" s="598"/>
      <c r="BD2" s="598"/>
      <c r="BE2" s="598"/>
      <c r="BF2" s="599"/>
      <c r="BG2" s="11"/>
      <c r="BH2" s="11"/>
      <c r="BI2" s="343" t="s">
        <v>197</v>
      </c>
      <c r="BJ2" s="345"/>
      <c r="BK2" s="589"/>
      <c r="BL2" s="589"/>
      <c r="BM2" s="589"/>
      <c r="BN2" s="589"/>
      <c r="BO2" s="589"/>
      <c r="BP2" s="590"/>
      <c r="BQ2" s="11"/>
      <c r="BR2" s="11"/>
      <c r="BS2" s="343" t="s">
        <v>239</v>
      </c>
      <c r="BT2" s="344"/>
      <c r="BU2" s="598"/>
      <c r="BV2" s="598"/>
      <c r="BW2" s="598"/>
      <c r="BX2" s="598"/>
      <c r="BY2" s="598"/>
      <c r="BZ2" s="599"/>
      <c r="CA2" s="11"/>
      <c r="CB2" s="11"/>
      <c r="CC2" s="343" t="s">
        <v>198</v>
      </c>
      <c r="CD2" s="344"/>
      <c r="CE2" s="598"/>
      <c r="CF2" s="598"/>
      <c r="CG2" s="598"/>
      <c r="CH2" s="598"/>
      <c r="CI2" s="598"/>
      <c r="CJ2" s="599"/>
      <c r="CK2" s="11"/>
      <c r="CL2" s="11"/>
      <c r="CM2" s="343" t="s">
        <v>199</v>
      </c>
      <c r="CN2" s="344"/>
      <c r="CO2" s="598"/>
      <c r="CP2" s="598"/>
      <c r="CQ2" s="598"/>
      <c r="CR2" s="598"/>
      <c r="CS2" s="598"/>
      <c r="CT2" s="599"/>
      <c r="CU2" s="11"/>
      <c r="CV2" s="11"/>
      <c r="CW2" s="343" t="s">
        <v>240</v>
      </c>
      <c r="CX2" s="344"/>
      <c r="CY2" s="598"/>
      <c r="CZ2" s="598"/>
      <c r="DA2" s="598"/>
      <c r="DB2" s="598"/>
      <c r="DC2" s="598"/>
      <c r="DD2" s="599"/>
      <c r="DE2" s="11"/>
      <c r="DF2" s="11"/>
      <c r="DG2" s="343" t="s">
        <v>200</v>
      </c>
      <c r="DH2" s="344"/>
      <c r="DI2" s="598"/>
      <c r="DJ2" s="598"/>
      <c r="DK2" s="598"/>
      <c r="DL2" s="598"/>
      <c r="DM2" s="598"/>
      <c r="DN2" s="599"/>
      <c r="DO2" s="11"/>
      <c r="DP2" s="11"/>
      <c r="DQ2" s="343" t="s">
        <v>243</v>
      </c>
      <c r="DR2" s="344"/>
      <c r="DS2" s="598"/>
      <c r="DT2" s="598"/>
      <c r="DU2" s="598"/>
      <c r="DV2" s="598"/>
      <c r="DW2" s="598"/>
      <c r="DX2" s="599"/>
      <c r="DY2" s="11"/>
      <c r="DZ2" s="11"/>
      <c r="EA2" s="343" t="s">
        <v>201</v>
      </c>
      <c r="EB2" s="344"/>
      <c r="EC2" s="598"/>
      <c r="ED2" s="598"/>
      <c r="EE2" s="598"/>
      <c r="EF2" s="598"/>
      <c r="EG2" s="598"/>
      <c r="EH2" s="599"/>
      <c r="EI2" s="11"/>
      <c r="EJ2" s="11"/>
      <c r="EK2" s="343" t="s">
        <v>245</v>
      </c>
      <c r="EL2" s="344"/>
      <c r="EM2" s="598"/>
      <c r="EN2" s="598"/>
      <c r="EO2" s="598"/>
      <c r="EP2" s="598"/>
      <c r="EQ2" s="598"/>
      <c r="ER2" s="599"/>
      <c r="ES2" s="11"/>
      <c r="ET2" s="11"/>
      <c r="EU2" s="343" t="s">
        <v>202</v>
      </c>
      <c r="EV2" s="344"/>
      <c r="EW2" s="598"/>
      <c r="EX2" s="598"/>
      <c r="EY2" s="598"/>
      <c r="EZ2" s="598"/>
      <c r="FA2" s="598"/>
      <c r="FB2" s="599"/>
      <c r="FC2" s="11"/>
      <c r="FD2" s="11"/>
      <c r="FE2" s="343" t="s">
        <v>248</v>
      </c>
      <c r="FF2" s="344"/>
      <c r="FG2" s="598"/>
      <c r="FH2" s="598"/>
      <c r="FI2" s="598"/>
      <c r="FJ2" s="598"/>
      <c r="FK2" s="598"/>
      <c r="FL2" s="599"/>
      <c r="FM2" s="11"/>
      <c r="FN2" s="11"/>
      <c r="FO2" s="343" t="s">
        <v>318</v>
      </c>
      <c r="FP2" s="344"/>
      <c r="FQ2" s="598"/>
      <c r="FR2" s="598"/>
      <c r="FS2" s="598"/>
      <c r="FT2" s="598"/>
      <c r="FU2" s="598"/>
      <c r="FV2" s="599"/>
      <c r="FW2" s="11"/>
      <c r="FX2" s="11"/>
      <c r="FY2" s="343" t="s">
        <v>203</v>
      </c>
      <c r="FZ2" s="344"/>
      <c r="GA2" s="598"/>
      <c r="GB2" s="598"/>
      <c r="GC2" s="598"/>
      <c r="GD2" s="598"/>
      <c r="GE2" s="598"/>
      <c r="GF2" s="599"/>
      <c r="GG2" s="11"/>
      <c r="GH2" s="11"/>
      <c r="GI2" s="343" t="s">
        <v>250</v>
      </c>
      <c r="GJ2" s="344"/>
      <c r="GK2" s="589"/>
      <c r="GL2" s="589"/>
      <c r="GM2" s="589"/>
      <c r="GN2" s="589"/>
      <c r="GO2" s="589"/>
      <c r="GP2" s="590"/>
      <c r="GQ2" s="11"/>
      <c r="GR2" s="11"/>
      <c r="GS2" s="343" t="s">
        <v>204</v>
      </c>
      <c r="GT2" s="344"/>
      <c r="GU2" s="589"/>
      <c r="GV2" s="589"/>
      <c r="GW2" s="589"/>
      <c r="GX2" s="589"/>
      <c r="GY2" s="589"/>
      <c r="GZ2" s="590"/>
      <c r="HA2" s="11"/>
      <c r="HB2" s="11"/>
      <c r="HC2" s="343" t="s">
        <v>257</v>
      </c>
      <c r="HD2" s="344"/>
      <c r="HE2" s="589"/>
      <c r="HF2" s="589"/>
      <c r="HG2" s="589"/>
      <c r="HH2" s="589"/>
      <c r="HI2" s="589"/>
      <c r="HJ2" s="590"/>
      <c r="HK2" s="11"/>
      <c r="HL2" s="11"/>
      <c r="HM2" s="343" t="s">
        <v>205</v>
      </c>
      <c r="HN2" s="344"/>
      <c r="HO2" s="589"/>
      <c r="HP2" s="589"/>
      <c r="HQ2" s="589"/>
      <c r="HR2" s="589"/>
      <c r="HS2" s="589"/>
      <c r="HT2" s="590"/>
      <c r="HU2" s="11"/>
      <c r="HV2" s="11"/>
      <c r="HW2" s="343" t="s">
        <v>258</v>
      </c>
      <c r="HX2" s="344"/>
      <c r="HY2" s="589"/>
      <c r="HZ2" s="589"/>
      <c r="IA2" s="589"/>
      <c r="IB2" s="589"/>
      <c r="IC2" s="589"/>
      <c r="ID2" s="590"/>
      <c r="IE2" s="11"/>
      <c r="IF2" s="11"/>
      <c r="IG2" s="343" t="s">
        <v>280</v>
      </c>
      <c r="IH2" s="344"/>
      <c r="II2" s="589"/>
      <c r="IJ2" s="589"/>
      <c r="IK2" s="589"/>
      <c r="IL2" s="589"/>
      <c r="IM2" s="589"/>
      <c r="IN2" s="590"/>
      <c r="IO2" s="11"/>
      <c r="IP2" s="11"/>
      <c r="IQ2" s="343" t="s">
        <v>307</v>
      </c>
      <c r="IR2" s="344"/>
      <c r="IS2" s="589"/>
      <c r="IT2" s="589"/>
      <c r="IU2" s="589"/>
      <c r="IV2" s="589"/>
      <c r="IW2" s="589"/>
      <c r="IX2" s="590"/>
      <c r="IY2" s="11"/>
      <c r="IZ2" s="11"/>
      <c r="JA2" s="343" t="s">
        <v>274</v>
      </c>
      <c r="JB2" s="344"/>
      <c r="JC2" s="589"/>
      <c r="JD2" s="589"/>
      <c r="JE2" s="589"/>
      <c r="JF2" s="589"/>
      <c r="JG2" s="589"/>
      <c r="JH2" s="590"/>
      <c r="JI2" s="11"/>
      <c r="JJ2" s="11"/>
    </row>
    <row r="3" x14ac:dyDescent="0.25">
      <c r="A3" s="346" t="s">
        <v>305</v>
      </c>
      <c r="B3" s="347"/>
      <c r="C3" s="591">
        <v>2003</v>
      </c>
      <c r="D3" s="600"/>
      <c r="E3" s="600"/>
      <c r="F3" s="600"/>
      <c r="G3" s="600"/>
      <c r="H3" s="601"/>
      <c r="I3" s="11"/>
      <c r="J3" s="11"/>
      <c r="K3" s="346" t="s">
        <v>305</v>
      </c>
      <c r="L3" s="347"/>
      <c r="M3" s="591">
        <v>2004</v>
      </c>
      <c r="N3" s="600"/>
      <c r="O3" s="600"/>
      <c r="P3" s="600"/>
      <c r="Q3" s="600"/>
      <c r="R3" s="601"/>
      <c r="S3" s="11"/>
      <c r="T3" s="11"/>
      <c r="U3" s="346" t="s">
        <v>235</v>
      </c>
      <c r="V3" s="347"/>
      <c r="W3" s="591">
        <v>2005</v>
      </c>
      <c r="X3" s="600"/>
      <c r="Y3" s="600"/>
      <c r="Z3" s="600"/>
      <c r="AA3" s="600"/>
      <c r="AB3" s="601"/>
      <c r="AC3" s="11"/>
      <c r="AD3" s="11"/>
      <c r="AE3" s="346" t="s">
        <v>305</v>
      </c>
      <c r="AF3" s="347"/>
      <c r="AG3" s="591">
        <v>2005</v>
      </c>
      <c r="AH3" s="600"/>
      <c r="AI3" s="600"/>
      <c r="AJ3" s="600"/>
      <c r="AK3" s="600"/>
      <c r="AL3" s="601"/>
      <c r="AM3" s="11"/>
      <c r="AN3" s="11"/>
      <c r="AO3" s="346" t="s">
        <v>235</v>
      </c>
      <c r="AP3" s="347"/>
      <c r="AQ3" s="591">
        <v>2005</v>
      </c>
      <c r="AR3" s="600"/>
      <c r="AS3" s="600"/>
      <c r="AT3" s="600"/>
      <c r="AU3" s="600"/>
      <c r="AV3" s="601"/>
      <c r="AW3" s="11"/>
      <c r="AX3" s="11"/>
      <c r="AY3" s="346" t="s">
        <v>305</v>
      </c>
      <c r="AZ3" s="347"/>
      <c r="BA3" s="591">
        <v>2006</v>
      </c>
      <c r="BB3" s="600"/>
      <c r="BC3" s="600"/>
      <c r="BD3" s="600"/>
      <c r="BE3" s="600"/>
      <c r="BF3" s="601"/>
      <c r="BG3" s="11"/>
      <c r="BH3" s="11"/>
      <c r="BI3" s="346" t="s">
        <v>305</v>
      </c>
      <c r="BJ3" s="348"/>
      <c r="BK3" s="591">
        <v>2007</v>
      </c>
      <c r="BL3" s="591"/>
      <c r="BM3" s="591"/>
      <c r="BN3" s="591"/>
      <c r="BO3" s="591"/>
      <c r="BP3" s="592"/>
      <c r="BQ3" s="11"/>
      <c r="BR3" s="11"/>
      <c r="BS3" s="346" t="s">
        <v>235</v>
      </c>
      <c r="BT3" s="347"/>
      <c r="BU3" s="591">
        <v>2007</v>
      </c>
      <c r="BV3" s="600"/>
      <c r="BW3" s="600"/>
      <c r="BX3" s="600"/>
      <c r="BY3" s="600"/>
      <c r="BZ3" s="601"/>
      <c r="CA3" s="11"/>
      <c r="CB3" s="11"/>
      <c r="CC3" s="346" t="s">
        <v>305</v>
      </c>
      <c r="CD3" s="347"/>
      <c r="CE3" s="591">
        <v>2008</v>
      </c>
      <c r="CF3" s="600"/>
      <c r="CG3" s="600"/>
      <c r="CH3" s="600"/>
      <c r="CI3" s="600"/>
      <c r="CJ3" s="601"/>
      <c r="CK3" s="11"/>
      <c r="CL3" s="11"/>
      <c r="CM3" s="346" t="s">
        <v>305</v>
      </c>
      <c r="CN3" s="347"/>
      <c r="CO3" s="591">
        <v>2009</v>
      </c>
      <c r="CP3" s="600"/>
      <c r="CQ3" s="600"/>
      <c r="CR3" s="600"/>
      <c r="CS3" s="600"/>
      <c r="CT3" s="601"/>
      <c r="CU3" s="11"/>
      <c r="CV3" s="11"/>
      <c r="CW3" s="346" t="s">
        <v>235</v>
      </c>
      <c r="CX3" s="347"/>
      <c r="CY3" s="591">
        <v>2009</v>
      </c>
      <c r="CZ3" s="600"/>
      <c r="DA3" s="600"/>
      <c r="DB3" s="600"/>
      <c r="DC3" s="600"/>
      <c r="DD3" s="601"/>
      <c r="DE3" s="11"/>
      <c r="DF3" s="11"/>
      <c r="DG3" s="346" t="s">
        <v>305</v>
      </c>
      <c r="DH3" s="347"/>
      <c r="DI3" s="591">
        <v>2010</v>
      </c>
      <c r="DJ3" s="600"/>
      <c r="DK3" s="600"/>
      <c r="DL3" s="600"/>
      <c r="DM3" s="600"/>
      <c r="DN3" s="601"/>
      <c r="DO3" s="11"/>
      <c r="DP3" s="11"/>
      <c r="DQ3" s="346" t="s">
        <v>235</v>
      </c>
      <c r="DR3" s="347"/>
      <c r="DS3" s="591">
        <v>2010</v>
      </c>
      <c r="DT3" s="600"/>
      <c r="DU3" s="600"/>
      <c r="DV3" s="600"/>
      <c r="DW3" s="600"/>
      <c r="DX3" s="601"/>
      <c r="DY3" s="11"/>
      <c r="DZ3" s="11"/>
      <c r="EA3" s="346" t="s">
        <v>305</v>
      </c>
      <c r="EB3" s="347"/>
      <c r="EC3" s="591">
        <v>2011</v>
      </c>
      <c r="ED3" s="600"/>
      <c r="EE3" s="600"/>
      <c r="EF3" s="600"/>
      <c r="EG3" s="600"/>
      <c r="EH3" s="601"/>
      <c r="EI3" s="11"/>
      <c r="EJ3" s="11"/>
      <c r="EK3" s="346" t="s">
        <v>235</v>
      </c>
      <c r="EL3" s="347"/>
      <c r="EM3" s="591">
        <v>2011</v>
      </c>
      <c r="EN3" s="600"/>
      <c r="EO3" s="600"/>
      <c r="EP3" s="600"/>
      <c r="EQ3" s="600"/>
      <c r="ER3" s="601"/>
      <c r="ES3" s="11"/>
      <c r="ET3" s="11"/>
      <c r="EU3" s="346" t="s">
        <v>305</v>
      </c>
      <c r="EV3" s="347"/>
      <c r="EW3" s="591">
        <v>2012</v>
      </c>
      <c r="EX3" s="600"/>
      <c r="EY3" s="600"/>
      <c r="EZ3" s="600"/>
      <c r="FA3" s="600"/>
      <c r="FB3" s="601"/>
      <c r="FC3" s="11"/>
      <c r="FD3" s="11"/>
      <c r="FE3" s="346" t="s">
        <v>235</v>
      </c>
      <c r="FF3" s="347"/>
      <c r="FG3" s="591">
        <v>2012</v>
      </c>
      <c r="FH3" s="600"/>
      <c r="FI3" s="600"/>
      <c r="FJ3" s="600"/>
      <c r="FK3" s="600"/>
      <c r="FL3" s="601"/>
      <c r="FM3" s="11"/>
      <c r="FN3" s="11"/>
      <c r="FO3" s="346" t="s">
        <v>235</v>
      </c>
      <c r="FP3" s="347"/>
      <c r="FQ3" s="591">
        <v>2012</v>
      </c>
      <c r="FR3" s="600"/>
      <c r="FS3" s="600"/>
      <c r="FT3" s="600"/>
      <c r="FU3" s="600"/>
      <c r="FV3" s="601"/>
      <c r="FW3" s="11"/>
      <c r="FX3" s="11"/>
      <c r="FY3" s="346" t="s">
        <v>305</v>
      </c>
      <c r="FZ3" s="347"/>
      <c r="GA3" s="591">
        <v>2013</v>
      </c>
      <c r="GB3" s="600"/>
      <c r="GC3" s="600"/>
      <c r="GD3" s="600"/>
      <c r="GE3" s="600"/>
      <c r="GF3" s="601"/>
      <c r="GG3" s="11"/>
      <c r="GH3" s="11"/>
      <c r="GI3" s="346" t="s">
        <v>235</v>
      </c>
      <c r="GJ3" s="347"/>
      <c r="GK3" s="591">
        <v>2013</v>
      </c>
      <c r="GL3" s="591"/>
      <c r="GM3" s="591"/>
      <c r="GN3" s="591"/>
      <c r="GO3" s="591"/>
      <c r="GP3" s="592"/>
      <c r="GQ3" s="11"/>
      <c r="GR3" s="11"/>
      <c r="GS3" s="346" t="s">
        <v>305</v>
      </c>
      <c r="GT3" s="347"/>
      <c r="GU3" s="591">
        <v>2014</v>
      </c>
      <c r="GV3" s="591"/>
      <c r="GW3" s="591"/>
      <c r="GX3" s="591"/>
      <c r="GY3" s="591"/>
      <c r="GZ3" s="592"/>
      <c r="HA3" s="11"/>
      <c r="HB3" s="11"/>
      <c r="HC3" s="346" t="s">
        <v>235</v>
      </c>
      <c r="HD3" s="347"/>
      <c r="HE3" s="591">
        <v>2014</v>
      </c>
      <c r="HF3" s="591"/>
      <c r="HG3" s="591"/>
      <c r="HH3" s="591"/>
      <c r="HI3" s="591"/>
      <c r="HJ3" s="592"/>
      <c r="HK3" s="11"/>
      <c r="HL3" s="11"/>
      <c r="HM3" s="346" t="s">
        <v>305</v>
      </c>
      <c r="HN3" s="347"/>
      <c r="HO3" s="591">
        <v>2015</v>
      </c>
      <c r="HP3" s="591"/>
      <c r="HQ3" s="591"/>
      <c r="HR3" s="591"/>
      <c r="HS3" s="591"/>
      <c r="HT3" s="592"/>
      <c r="HU3" s="11"/>
      <c r="HV3" s="11"/>
      <c r="HW3" s="346" t="s">
        <v>235</v>
      </c>
      <c r="HX3" s="347"/>
      <c r="HY3" s="591">
        <v>2016</v>
      </c>
      <c r="HZ3" s="591"/>
      <c r="IA3" s="591"/>
      <c r="IB3" s="591"/>
      <c r="IC3" s="591"/>
      <c r="ID3" s="592"/>
      <c r="IE3" s="11"/>
      <c r="IF3" s="11"/>
      <c r="IG3" s="346" t="s">
        <v>305</v>
      </c>
      <c r="IH3" s="347"/>
      <c r="II3" s="591">
        <v>2016</v>
      </c>
      <c r="IJ3" s="591"/>
      <c r="IK3" s="591"/>
      <c r="IL3" s="591"/>
      <c r="IM3" s="591"/>
      <c r="IN3" s="592"/>
      <c r="IO3" s="11"/>
      <c r="IP3" s="11"/>
      <c r="IQ3" s="346" t="s">
        <v>306</v>
      </c>
      <c r="IR3" s="347"/>
      <c r="IS3" s="591">
        <v>2016</v>
      </c>
      <c r="IT3" s="591"/>
      <c r="IU3" s="591"/>
      <c r="IV3" s="591"/>
      <c r="IW3" s="591"/>
      <c r="IX3" s="592"/>
      <c r="IY3" s="11"/>
      <c r="IZ3" s="11"/>
      <c r="JA3" s="346" t="s">
        <v>235</v>
      </c>
      <c r="JB3" s="347"/>
      <c r="JC3" s="591">
        <v>2017</v>
      </c>
      <c r="JD3" s="591"/>
      <c r="JE3" s="591"/>
      <c r="JF3" s="591"/>
      <c r="JG3" s="591"/>
      <c r="JH3" s="592"/>
      <c r="JI3" s="11"/>
      <c r="JJ3" s="11"/>
    </row>
    <row r="4" s="4" customFormat="true" ht="18" customHeight="true" x14ac:dyDescent="0.25">
      <c r="A4" s="349" t="s">
        <v>297</v>
      </c>
      <c r="B4" s="350" t="s">
        <v>57</v>
      </c>
      <c r="C4" s="351" t="s">
        <v>7</v>
      </c>
      <c r="D4" s="352" t="s">
        <v>1</v>
      </c>
      <c r="E4" s="352" t="s">
        <v>2</v>
      </c>
      <c r="F4" s="352" t="s">
        <v>16</v>
      </c>
      <c r="G4" s="352" t="s">
        <v>17</v>
      </c>
      <c r="H4" s="353" t="s">
        <v>18</v>
      </c>
      <c r="I4" s="26"/>
      <c r="J4" s="26"/>
      <c r="K4" s="349" t="s">
        <v>297</v>
      </c>
      <c r="L4" s="350" t="s">
        <v>57</v>
      </c>
      <c r="M4" s="351" t="s">
        <v>7</v>
      </c>
      <c r="N4" s="352" t="s">
        <v>1</v>
      </c>
      <c r="O4" s="352" t="s">
        <v>2</v>
      </c>
      <c r="P4" s="352" t="s">
        <v>16</v>
      </c>
      <c r="Q4" s="352" t="s">
        <v>17</v>
      </c>
      <c r="R4" s="353" t="s">
        <v>18</v>
      </c>
      <c r="S4" s="26"/>
      <c r="T4" s="26"/>
      <c r="U4" s="349" t="s">
        <v>297</v>
      </c>
      <c r="V4" s="350" t="s">
        <v>57</v>
      </c>
      <c r="W4" s="351" t="s">
        <v>7</v>
      </c>
      <c r="X4" s="352" t="s">
        <v>1</v>
      </c>
      <c r="Y4" s="352" t="s">
        <v>2</v>
      </c>
      <c r="Z4" s="352" t="s">
        <v>16</v>
      </c>
      <c r="AA4" s="352" t="s">
        <v>17</v>
      </c>
      <c r="AB4" s="353" t="s">
        <v>18</v>
      </c>
      <c r="AC4" s="26"/>
      <c r="AD4" s="26"/>
      <c r="AE4" s="349" t="s">
        <v>297</v>
      </c>
      <c r="AF4" s="350" t="s">
        <v>57</v>
      </c>
      <c r="AG4" s="351" t="s">
        <v>7</v>
      </c>
      <c r="AH4" s="352" t="s">
        <v>1</v>
      </c>
      <c r="AI4" s="352" t="s">
        <v>2</v>
      </c>
      <c r="AJ4" s="352" t="s">
        <v>16</v>
      </c>
      <c r="AK4" s="352" t="s">
        <v>17</v>
      </c>
      <c r="AL4" s="353" t="s">
        <v>18</v>
      </c>
      <c r="AM4" s="26"/>
      <c r="AN4" s="26"/>
      <c r="AO4" s="349" t="s">
        <v>297</v>
      </c>
      <c r="AP4" s="350" t="s">
        <v>57</v>
      </c>
      <c r="AQ4" s="351" t="s">
        <v>7</v>
      </c>
      <c r="AR4" s="352" t="s">
        <v>1</v>
      </c>
      <c r="AS4" s="352" t="s">
        <v>2</v>
      </c>
      <c r="AT4" s="352" t="s">
        <v>16</v>
      </c>
      <c r="AU4" s="352" t="s">
        <v>17</v>
      </c>
      <c r="AV4" s="353" t="s">
        <v>18</v>
      </c>
      <c r="AW4" s="26"/>
      <c r="AX4" s="26"/>
      <c r="AY4" s="349" t="s">
        <v>297</v>
      </c>
      <c r="AZ4" s="350" t="s">
        <v>57</v>
      </c>
      <c r="BA4" s="351" t="s">
        <v>7</v>
      </c>
      <c r="BB4" s="352" t="s">
        <v>1</v>
      </c>
      <c r="BC4" s="352" t="s">
        <v>2</v>
      </c>
      <c r="BD4" s="352" t="s">
        <v>16</v>
      </c>
      <c r="BE4" s="352" t="s">
        <v>17</v>
      </c>
      <c r="BF4" s="353" t="s">
        <v>18</v>
      </c>
      <c r="BG4" s="26"/>
      <c r="BH4" s="26"/>
      <c r="BI4" s="349" t="s">
        <v>297</v>
      </c>
      <c r="BJ4" s="354" t="s">
        <v>57</v>
      </c>
      <c r="BK4" s="351" t="s">
        <v>7</v>
      </c>
      <c r="BL4" s="352" t="s">
        <v>1</v>
      </c>
      <c r="BM4" s="352" t="s">
        <v>2</v>
      </c>
      <c r="BN4" s="352" t="s">
        <v>16</v>
      </c>
      <c r="BO4" s="352" t="s">
        <v>17</v>
      </c>
      <c r="BP4" s="353" t="s">
        <v>18</v>
      </c>
      <c r="BQ4" s="26"/>
      <c r="BR4" s="26"/>
      <c r="BS4" s="349" t="s">
        <v>297</v>
      </c>
      <c r="BT4" s="350" t="s">
        <v>57</v>
      </c>
      <c r="BU4" s="351" t="s">
        <v>7</v>
      </c>
      <c r="BV4" s="352" t="s">
        <v>1</v>
      </c>
      <c r="BW4" s="352" t="s">
        <v>2</v>
      </c>
      <c r="BX4" s="352" t="s">
        <v>16</v>
      </c>
      <c r="BY4" s="352" t="s">
        <v>17</v>
      </c>
      <c r="BZ4" s="353" t="s">
        <v>18</v>
      </c>
      <c r="CA4" s="26"/>
      <c r="CB4" s="26"/>
      <c r="CC4" s="349" t="s">
        <v>297</v>
      </c>
      <c r="CD4" s="350" t="s">
        <v>57</v>
      </c>
      <c r="CE4" s="351" t="s">
        <v>7</v>
      </c>
      <c r="CF4" s="352" t="s">
        <v>1</v>
      </c>
      <c r="CG4" s="352" t="s">
        <v>2</v>
      </c>
      <c r="CH4" s="352" t="s">
        <v>16</v>
      </c>
      <c r="CI4" s="352" t="s">
        <v>17</v>
      </c>
      <c r="CJ4" s="353" t="s">
        <v>18</v>
      </c>
      <c r="CK4" s="26"/>
      <c r="CL4" s="26"/>
      <c r="CM4" s="349" t="s">
        <v>297</v>
      </c>
      <c r="CN4" s="350" t="s">
        <v>57</v>
      </c>
      <c r="CO4" s="351" t="s">
        <v>7</v>
      </c>
      <c r="CP4" s="352" t="s">
        <v>1</v>
      </c>
      <c r="CQ4" s="352" t="s">
        <v>2</v>
      </c>
      <c r="CR4" s="352" t="s">
        <v>16</v>
      </c>
      <c r="CS4" s="352" t="s">
        <v>17</v>
      </c>
      <c r="CT4" s="353" t="s">
        <v>18</v>
      </c>
      <c r="CU4" s="26"/>
      <c r="CV4" s="26"/>
      <c r="CW4" s="349" t="s">
        <v>297</v>
      </c>
      <c r="CX4" s="350" t="s">
        <v>57</v>
      </c>
      <c r="CY4" s="351" t="s">
        <v>7</v>
      </c>
      <c r="CZ4" s="352" t="s">
        <v>1</v>
      </c>
      <c r="DA4" s="352" t="s">
        <v>2</v>
      </c>
      <c r="DB4" s="352" t="s">
        <v>16</v>
      </c>
      <c r="DC4" s="352" t="s">
        <v>17</v>
      </c>
      <c r="DD4" s="353" t="s">
        <v>18</v>
      </c>
      <c r="DE4" s="26"/>
      <c r="DF4" s="26"/>
      <c r="DG4" s="349" t="s">
        <v>297</v>
      </c>
      <c r="DH4" s="350" t="s">
        <v>57</v>
      </c>
      <c r="DI4" s="351" t="s">
        <v>7</v>
      </c>
      <c r="DJ4" s="352" t="s">
        <v>1</v>
      </c>
      <c r="DK4" s="352" t="s">
        <v>2</v>
      </c>
      <c r="DL4" s="352" t="s">
        <v>16</v>
      </c>
      <c r="DM4" s="352" t="s">
        <v>17</v>
      </c>
      <c r="DN4" s="353" t="s">
        <v>18</v>
      </c>
      <c r="DO4" s="26"/>
      <c r="DP4" s="26"/>
      <c r="DQ4" s="349" t="s">
        <v>297</v>
      </c>
      <c r="DR4" s="350" t="s">
        <v>57</v>
      </c>
      <c r="DS4" s="351" t="s">
        <v>7</v>
      </c>
      <c r="DT4" s="352" t="s">
        <v>1</v>
      </c>
      <c r="DU4" s="352" t="s">
        <v>2</v>
      </c>
      <c r="DV4" s="352" t="s">
        <v>16</v>
      </c>
      <c r="DW4" s="352" t="s">
        <v>17</v>
      </c>
      <c r="DX4" s="353" t="s">
        <v>18</v>
      </c>
      <c r="DY4" s="26"/>
      <c r="DZ4" s="26"/>
      <c r="EA4" s="349" t="s">
        <v>297</v>
      </c>
      <c r="EB4" s="350" t="s">
        <v>57</v>
      </c>
      <c r="EC4" s="351" t="s">
        <v>7</v>
      </c>
      <c r="ED4" s="352" t="s">
        <v>1</v>
      </c>
      <c r="EE4" s="352" t="s">
        <v>2</v>
      </c>
      <c r="EF4" s="352" t="s">
        <v>16</v>
      </c>
      <c r="EG4" s="352" t="s">
        <v>17</v>
      </c>
      <c r="EH4" s="353" t="s">
        <v>18</v>
      </c>
      <c r="EI4" s="26"/>
      <c r="EJ4" s="26"/>
      <c r="EK4" s="349" t="s">
        <v>297</v>
      </c>
      <c r="EL4" s="350" t="s">
        <v>57</v>
      </c>
      <c r="EM4" s="351" t="s">
        <v>7</v>
      </c>
      <c r="EN4" s="352" t="s">
        <v>1</v>
      </c>
      <c r="EO4" s="352" t="s">
        <v>2</v>
      </c>
      <c r="EP4" s="352" t="s">
        <v>16</v>
      </c>
      <c r="EQ4" s="352" t="s">
        <v>17</v>
      </c>
      <c r="ER4" s="353" t="s">
        <v>18</v>
      </c>
      <c r="ES4" s="26"/>
      <c r="ET4" s="26"/>
      <c r="EU4" s="349" t="s">
        <v>297</v>
      </c>
      <c r="EV4" s="350" t="s">
        <v>57</v>
      </c>
      <c r="EW4" s="351" t="s">
        <v>7</v>
      </c>
      <c r="EX4" s="352" t="s">
        <v>1</v>
      </c>
      <c r="EY4" s="352" t="s">
        <v>2</v>
      </c>
      <c r="EZ4" s="352" t="s">
        <v>16</v>
      </c>
      <c r="FA4" s="352" t="s">
        <v>17</v>
      </c>
      <c r="FB4" s="353" t="s">
        <v>18</v>
      </c>
      <c r="FC4" s="26"/>
      <c r="FD4" s="26"/>
      <c r="FE4" s="349" t="s">
        <v>297</v>
      </c>
      <c r="FF4" s="350" t="s">
        <v>57</v>
      </c>
      <c r="FG4" s="351" t="s">
        <v>7</v>
      </c>
      <c r="FH4" s="352" t="s">
        <v>1</v>
      </c>
      <c r="FI4" s="352" t="s">
        <v>2</v>
      </c>
      <c r="FJ4" s="352" t="s">
        <v>16</v>
      </c>
      <c r="FK4" s="352" t="s">
        <v>17</v>
      </c>
      <c r="FL4" s="353" t="s">
        <v>18</v>
      </c>
      <c r="FM4" s="26"/>
      <c r="FN4" s="26"/>
      <c r="FO4" s="349" t="s">
        <v>297</v>
      </c>
      <c r="FP4" s="350" t="s">
        <v>57</v>
      </c>
      <c r="FQ4" s="351" t="s">
        <v>7</v>
      </c>
      <c r="FR4" s="352" t="s">
        <v>1</v>
      </c>
      <c r="FS4" s="352" t="s">
        <v>2</v>
      </c>
      <c r="FT4" s="352" t="s">
        <v>16</v>
      </c>
      <c r="FU4" s="352" t="s">
        <v>17</v>
      </c>
      <c r="FV4" s="353" t="s">
        <v>18</v>
      </c>
      <c r="FW4" s="26"/>
      <c r="FX4" s="26"/>
      <c r="FY4" s="349" t="s">
        <v>297</v>
      </c>
      <c r="FZ4" s="350" t="s">
        <v>57</v>
      </c>
      <c r="GA4" s="351" t="s">
        <v>7</v>
      </c>
      <c r="GB4" s="352" t="s">
        <v>1</v>
      </c>
      <c r="GC4" s="352" t="s">
        <v>2</v>
      </c>
      <c r="GD4" s="352" t="s">
        <v>16</v>
      </c>
      <c r="GE4" s="352" t="s">
        <v>17</v>
      </c>
      <c r="GF4" s="353" t="s">
        <v>18</v>
      </c>
      <c r="GG4" s="26"/>
      <c r="GH4" s="26"/>
      <c r="GI4" s="349" t="s">
        <v>297</v>
      </c>
      <c r="GJ4" s="350" t="s">
        <v>57</v>
      </c>
      <c r="GK4" s="351" t="s">
        <v>7</v>
      </c>
      <c r="GL4" s="352" t="s">
        <v>1</v>
      </c>
      <c r="GM4" s="352" t="s">
        <v>2</v>
      </c>
      <c r="GN4" s="352" t="s">
        <v>16</v>
      </c>
      <c r="GO4" s="352" t="s">
        <v>17</v>
      </c>
      <c r="GP4" s="353" t="s">
        <v>18</v>
      </c>
      <c r="GQ4" s="26"/>
      <c r="GR4" s="26"/>
      <c r="GS4" s="349" t="s">
        <v>297</v>
      </c>
      <c r="GT4" s="350" t="s">
        <v>57</v>
      </c>
      <c r="GU4" s="351" t="s">
        <v>7</v>
      </c>
      <c r="GV4" s="352" t="s">
        <v>1</v>
      </c>
      <c r="GW4" s="352" t="s">
        <v>2</v>
      </c>
      <c r="GX4" s="352" t="s">
        <v>16</v>
      </c>
      <c r="GY4" s="352" t="s">
        <v>17</v>
      </c>
      <c r="GZ4" s="353" t="s">
        <v>18</v>
      </c>
      <c r="HA4" s="26"/>
      <c r="HB4" s="26"/>
      <c r="HC4" s="349" t="s">
        <v>297</v>
      </c>
      <c r="HD4" s="350" t="s">
        <v>57</v>
      </c>
      <c r="HE4" s="351" t="s">
        <v>7</v>
      </c>
      <c r="HF4" s="352" t="s">
        <v>1</v>
      </c>
      <c r="HG4" s="352" t="s">
        <v>2</v>
      </c>
      <c r="HH4" s="352" t="s">
        <v>16</v>
      </c>
      <c r="HI4" s="352" t="s">
        <v>17</v>
      </c>
      <c r="HJ4" s="353" t="s">
        <v>18</v>
      </c>
      <c r="HK4" s="26"/>
      <c r="HL4" s="26"/>
      <c r="HM4" s="349" t="s">
        <v>297</v>
      </c>
      <c r="HN4" s="350" t="s">
        <v>57</v>
      </c>
      <c r="HO4" s="351" t="s">
        <v>7</v>
      </c>
      <c r="HP4" s="352" t="s">
        <v>1</v>
      </c>
      <c r="HQ4" s="352" t="s">
        <v>2</v>
      </c>
      <c r="HR4" s="352" t="s">
        <v>16</v>
      </c>
      <c r="HS4" s="352" t="s">
        <v>17</v>
      </c>
      <c r="HT4" s="353" t="s">
        <v>18</v>
      </c>
      <c r="HU4" s="26"/>
      <c r="HV4" s="26"/>
      <c r="HW4" s="349" t="s">
        <v>297</v>
      </c>
      <c r="HX4" s="350" t="s">
        <v>57</v>
      </c>
      <c r="HY4" s="351" t="s">
        <v>7</v>
      </c>
      <c r="HZ4" s="352" t="s">
        <v>1</v>
      </c>
      <c r="IA4" s="352" t="s">
        <v>2</v>
      </c>
      <c r="IB4" s="352" t="s">
        <v>16</v>
      </c>
      <c r="IC4" s="352" t="s">
        <v>17</v>
      </c>
      <c r="ID4" s="353" t="s">
        <v>18</v>
      </c>
      <c r="IE4" s="26"/>
      <c r="IF4" s="26"/>
      <c r="IG4" s="349" t="s">
        <v>297</v>
      </c>
      <c r="IH4" s="350" t="s">
        <v>57</v>
      </c>
      <c r="II4" s="351" t="s">
        <v>7</v>
      </c>
      <c r="IJ4" s="352" t="s">
        <v>1</v>
      </c>
      <c r="IK4" s="352" t="s">
        <v>2</v>
      </c>
      <c r="IL4" s="352" t="s">
        <v>16</v>
      </c>
      <c r="IM4" s="352" t="s">
        <v>17</v>
      </c>
      <c r="IN4" s="353" t="s">
        <v>18</v>
      </c>
      <c r="IO4" s="26"/>
      <c r="IP4" s="26"/>
      <c r="IQ4" s="349" t="s">
        <v>297</v>
      </c>
      <c r="IR4" s="350" t="s">
        <v>57</v>
      </c>
      <c r="IS4" s="351" t="s">
        <v>7</v>
      </c>
      <c r="IT4" s="352" t="s">
        <v>1</v>
      </c>
      <c r="IU4" s="352" t="s">
        <v>2</v>
      </c>
      <c r="IV4" s="352" t="s">
        <v>16</v>
      </c>
      <c r="IW4" s="352" t="s">
        <v>17</v>
      </c>
      <c r="IX4" s="353" t="s">
        <v>18</v>
      </c>
      <c r="IY4" s="26"/>
      <c r="IZ4" s="26"/>
      <c r="JA4" s="349" t="s">
        <v>297</v>
      </c>
      <c r="JB4" s="350" t="s">
        <v>57</v>
      </c>
      <c r="JC4" s="351" t="s">
        <v>7</v>
      </c>
      <c r="JD4" s="352" t="s">
        <v>1</v>
      </c>
      <c r="JE4" s="352" t="s">
        <v>2</v>
      </c>
      <c r="JF4" s="352" t="s">
        <v>16</v>
      </c>
      <c r="JG4" s="352" t="s">
        <v>17</v>
      </c>
      <c r="JH4" s="353" t="s">
        <v>18</v>
      </c>
      <c r="JI4" s="26"/>
      <c r="JJ4" s="26"/>
    </row>
    <row r="5" s="4" customFormat="true" x14ac:dyDescent="0.25">
      <c r="A5" s="327"/>
      <c r="B5" s="15" t="s">
        <v>24</v>
      </c>
      <c r="C5" s="9">
        <f>IF(COUNTA(C14)=0,"",C14+C15)</f>
        <v>26.709999999999997</v>
      </c>
      <c r="D5" s="9" t="str">
        <f>IF(COUNTA(D14)=0,"",D14+D15)</f>
        <v/>
      </c>
      <c r="E5" s="9" t="str">
        <f>IF(COUNTA(E14)=0,"",E14+E15)</f>
        <v/>
      </c>
      <c r="F5" s="9" t="str">
        <f t="shared" ref="F5" si="0">IF(COUNTA(F14)=0,"",F14)</f>
        <v/>
      </c>
      <c r="G5" s="9" t="str">
        <f>IF(COUNTA(G14)=0,"",G14+G15)</f>
        <v/>
      </c>
      <c r="H5" s="33" t="str">
        <f t="shared" ref="H5" si="1">IF(COUNTA(H14)=0,"",H14)</f>
        <v/>
      </c>
      <c r="I5" s="26"/>
      <c r="J5" s="26"/>
      <c r="K5" s="327"/>
      <c r="L5" s="15" t="s">
        <v>24</v>
      </c>
      <c r="M5" s="9">
        <f>IF(COUNTA(M14)=0,"",M14+M15)</f>
        <v>22.11</v>
      </c>
      <c r="N5" s="9" t="str">
        <f>IF(COUNTA(N14)=0,"",N14+N15)</f>
        <v/>
      </c>
      <c r="O5" s="9" t="str">
        <f>IF(COUNTA(O14)=0,"",O14+O15)</f>
        <v/>
      </c>
      <c r="P5" s="9" t="str">
        <f t="shared" ref="P5" si="2">IF(COUNTA(P14)=0,"",P14)</f>
        <v/>
      </c>
      <c r="Q5" s="9" t="str">
        <f>IF(COUNTA(Q14)=0,"",Q14+Q15)</f>
        <v/>
      </c>
      <c r="R5" s="33" t="str">
        <f t="shared" ref="R5" si="3">IF(COUNTA(R14)=0,"",R14)</f>
        <v/>
      </c>
      <c r="S5" s="26"/>
      <c r="T5" s="26"/>
      <c r="U5" s="327"/>
      <c r="V5" s="15" t="s">
        <v>24</v>
      </c>
      <c r="W5" s="9">
        <f>IF(COUNTA(W14)=0,"",W14)</f>
        <v>3.31053</v>
      </c>
      <c r="X5" s="9">
        <f t="shared" ref="X5:AB5" si="4">IF(COUNTA(X14)=0,"",X14)</f>
        <v>3.5194299999999998</v>
      </c>
      <c r="Y5" s="9">
        <f t="shared" si="4"/>
        <v>2.57287</v>
      </c>
      <c r="Z5" s="9" t="str">
        <f t="shared" si="4"/>
        <v/>
      </c>
      <c r="AA5" s="9">
        <f t="shared" si="4"/>
        <v>3.3100700000000001</v>
      </c>
      <c r="AB5" s="33">
        <f t="shared" si="4"/>
        <v>4.6469100000000001</v>
      </c>
      <c r="AC5" s="26"/>
      <c r="AD5" s="26"/>
      <c r="AE5" s="327"/>
      <c r="AF5" s="15" t="s">
        <v>24</v>
      </c>
      <c r="AG5" s="9">
        <f>IF(COUNTA(AG14)=0,"",AG14+AG15)</f>
        <v>19.39</v>
      </c>
      <c r="AH5" s="9">
        <f>IF(COUNTA(AH14)=0,"",AH14+AH15)</f>
        <v>12.95</v>
      </c>
      <c r="AI5" s="9">
        <f>IF(COUNTA(AI14)=0,"",AI14+AI15)</f>
        <v>19.440000000000001</v>
      </c>
      <c r="AJ5" s="9" t="str">
        <f t="shared" ref="AJ5" si="5">IF(COUNTA(AJ14)=0,"",AJ14)</f>
        <v/>
      </c>
      <c r="AK5" s="9">
        <f>IF(COUNTA(AK14)=0,"",AK14+AK15)</f>
        <v>21.190000000000005</v>
      </c>
      <c r="AL5" s="33" t="str">
        <f t="shared" ref="AL5" si="6">IF(COUNTA(AL14)=0,"",AL14)</f>
        <v/>
      </c>
      <c r="AM5" s="26"/>
      <c r="AN5" s="26"/>
      <c r="AO5" s="327"/>
      <c r="AP5" s="15" t="s">
        <v>24</v>
      </c>
      <c r="AQ5" s="9" t="str">
        <f>IF(COUNTA(AQ14)=0,"",AQ14+AQ15)</f>
        <v/>
      </c>
      <c r="AR5" s="9" t="str">
        <f>IF(COUNTA(AR14)=0,"",AR14+AR15)</f>
        <v/>
      </c>
      <c r="AS5" s="9" t="str">
        <f>IF(COUNTA(AS14)=0,"",AS14+AS15)</f>
        <v/>
      </c>
      <c r="AT5" s="9" t="str">
        <f t="shared" ref="AT5" si="7">IF(COUNTA(AT14)=0,"",AT14)</f>
        <v/>
      </c>
      <c r="AU5" s="9" t="str">
        <f>IF(COUNTA(AU14)=0,"",AU14+AU15)</f>
        <v/>
      </c>
      <c r="AV5" s="33" t="str">
        <f t="shared" ref="AV5" si="8">IF(COUNTA(AV14)=0,"",AV14)</f>
        <v/>
      </c>
      <c r="AW5" s="26"/>
      <c r="AX5" s="26"/>
      <c r="AY5" s="327"/>
      <c r="AZ5" s="15" t="s">
        <v>24</v>
      </c>
      <c r="BA5" s="9">
        <f>IF(COUNTA(BA14)=0,"",BA14+BA15)</f>
        <v>16.419999999999998</v>
      </c>
      <c r="BB5" s="9" t="str">
        <f>IF(COUNTA(BB14)=0,"",BB14+BB15)</f>
        <v/>
      </c>
      <c r="BC5" s="9" t="str">
        <f>IF(COUNTA(BC14)=0,"",BC14+BC15)</f>
        <v/>
      </c>
      <c r="BD5" s="9" t="str">
        <f t="shared" ref="BD5" si="9">IF(COUNTA(BD14)=0,"",BD14)</f>
        <v/>
      </c>
      <c r="BE5" s="9">
        <f>IF(COUNTA(BE14)=0,"",BE14+BE15)</f>
        <v>16.419999999999998</v>
      </c>
      <c r="BF5" s="33" t="str">
        <f t="shared" ref="BF5" si="10">IF(COUNTA(BF14)=0,"",BF14)</f>
        <v/>
      </c>
      <c r="BG5" s="26"/>
      <c r="BH5" s="26"/>
      <c r="BI5" s="327"/>
      <c r="BJ5" s="140" t="s">
        <v>24</v>
      </c>
      <c r="BK5" s="9">
        <f>IF(COUNTA(BK14)=0,"",BK14+BK15)</f>
        <v>15.13</v>
      </c>
      <c r="BL5" s="9">
        <f>IF(COUNTA(BL14)=0,"",BL14+BL15)</f>
        <v>10</v>
      </c>
      <c r="BM5" s="9">
        <f>IF(COUNTA(BM14)=0,"",BM14+BM15)</f>
        <v>15.72</v>
      </c>
      <c r="BN5" s="9" t="str">
        <f t="shared" ref="BN5" si="11">IF(COUNTA(BN14)=0,"",BN14)</f>
        <v/>
      </c>
      <c r="BO5" s="9">
        <f>IF(COUNTA(BO14)=0,"",BO14+BO15)</f>
        <v>15.13</v>
      </c>
      <c r="BP5" s="33" t="str">
        <f t="shared" ref="BP5" si="12">IF(COUNTA(BP14)=0,"",BP14)</f>
        <v/>
      </c>
      <c r="BQ5" s="26"/>
      <c r="BR5" s="26"/>
      <c r="BS5" s="327"/>
      <c r="BT5" s="15" t="s">
        <v>24</v>
      </c>
      <c r="BU5" s="9" t="str">
        <f>IF(COUNTA(BU14)=0,"",BU14+BU15)</f>
        <v/>
      </c>
      <c r="BV5" s="9" t="str">
        <f>IF(COUNTA(BV14)=0,"",BV14+BV15)</f>
        <v/>
      </c>
      <c r="BW5" s="9" t="str">
        <f>IF(COUNTA(BW14)=0,"",BW14+BW15)</f>
        <v/>
      </c>
      <c r="BX5" s="9" t="str">
        <f t="shared" ref="BX5" si="13">IF(COUNTA(BX14)=0,"",BX14)</f>
        <v/>
      </c>
      <c r="BY5" s="9" t="str">
        <f>IF(COUNTA(BY14)=0,"",BY14+BY15)</f>
        <v/>
      </c>
      <c r="BZ5" s="33" t="str">
        <f t="shared" ref="BZ5" si="14">IF(COUNTA(BZ14)=0,"",BZ14)</f>
        <v/>
      </c>
      <c r="CA5" s="26"/>
      <c r="CB5" s="26"/>
      <c r="CC5" s="327"/>
      <c r="CD5" s="15" t="s">
        <v>24</v>
      </c>
      <c r="CE5" s="9">
        <f>IF(COUNTA(CE14)=0,"",CE14+CE15)</f>
        <v>13.25</v>
      </c>
      <c r="CF5" s="9">
        <f>IF(COUNTA(CF14)=0,"",CF14+CF15)</f>
        <v>8.2499999999999858</v>
      </c>
      <c r="CG5" s="9">
        <f>IF(COUNTA(CG14)=0,"",CG14+CG15)</f>
        <v>13.880000000000006</v>
      </c>
      <c r="CH5" s="9" t="str">
        <f t="shared" ref="CH5" si="15">IF(COUNTA(CH14)=0,"",CH14)</f>
        <v/>
      </c>
      <c r="CI5" s="9">
        <f>IF(COUNTA(CI14)=0,"",CI14+CI15)</f>
        <v>13.25</v>
      </c>
      <c r="CJ5" s="33" t="str">
        <f t="shared" ref="CJ5" si="16">IF(COUNTA(CJ14)=0,"",CJ14)</f>
        <v/>
      </c>
      <c r="CK5" s="26"/>
      <c r="CL5" s="26"/>
      <c r="CM5" s="327"/>
      <c r="CN5" s="15" t="s">
        <v>24</v>
      </c>
      <c r="CO5" s="9">
        <f>IF(COUNTA(CO14)=0,"",CO14+CO15)</f>
        <v>12.26</v>
      </c>
      <c r="CP5" s="9">
        <f>IF(COUNTA(CP14)=0,"",CP14+CP15)</f>
        <v>7.1799999999999935</v>
      </c>
      <c r="CQ5" s="9">
        <f>IF(COUNTA(CQ14)=0,"",CQ14+CQ15)</f>
        <v>12.970000000000002</v>
      </c>
      <c r="CR5" s="9" t="str">
        <f t="shared" ref="CR5" si="17">IF(COUNTA(CR14)=0,"",CR14)</f>
        <v/>
      </c>
      <c r="CS5" s="9">
        <f>IF(COUNTA(CS14)=0,"",CS14+CS15)</f>
        <v>12.26</v>
      </c>
      <c r="CT5" s="33" t="str">
        <f t="shared" ref="CT5" si="18">IF(COUNTA(CT14)=0,"",CT14)</f>
        <v/>
      </c>
      <c r="CU5" s="26"/>
      <c r="CV5" s="26"/>
      <c r="CW5" s="327"/>
      <c r="CX5" s="15" t="s">
        <v>24</v>
      </c>
      <c r="CY5" s="9" t="str">
        <f>IF(COUNTA(CY14)=0,"",CY14+CY15)</f>
        <v/>
      </c>
      <c r="CZ5" s="9" t="str">
        <f>IF(COUNTA(CZ14)=0,"",CZ14+CZ15)</f>
        <v/>
      </c>
      <c r="DA5" s="9" t="str">
        <f>IF(COUNTA(DA14)=0,"",DA14+DA15)</f>
        <v/>
      </c>
      <c r="DB5" s="9" t="str">
        <f t="shared" ref="DB5" si="19">IF(COUNTA(DB14)=0,"",DB14)</f>
        <v/>
      </c>
      <c r="DC5" s="9" t="str">
        <f>IF(COUNTA(DC14)=0,"",DC14+DC15)</f>
        <v/>
      </c>
      <c r="DD5" s="33" t="str">
        <f t="shared" ref="DD5" si="20">IF(COUNTA(DD14)=0,"",DD14)</f>
        <v/>
      </c>
      <c r="DE5" s="26"/>
      <c r="DF5" s="26"/>
      <c r="DG5" s="327"/>
      <c r="DH5" s="15" t="s">
        <v>24</v>
      </c>
      <c r="DI5" s="9">
        <f>IF(COUNTA(DI14)=0,"",DI14+DI15)</f>
        <v>7.4</v>
      </c>
      <c r="DJ5" s="9">
        <f>IF(COUNTA(DJ14)=0,"",DJ14+DJ15)</f>
        <v>3.6299999999999932</v>
      </c>
      <c r="DK5" s="9">
        <f>IF(COUNTA(DK14)=0,"",DK14+DK15)</f>
        <v>7.9500000000000099</v>
      </c>
      <c r="DL5" s="9" t="str">
        <f t="shared" ref="DL5" si="21">IF(COUNTA(DL14)=0,"",DL14)</f>
        <v/>
      </c>
      <c r="DM5" s="9">
        <f>IF(COUNTA(DM14)=0,"",DM14+DM15)</f>
        <v>7.4</v>
      </c>
      <c r="DN5" s="33" t="str">
        <f t="shared" ref="DN5" si="22">IF(COUNTA(DN14)=0,"",DN14)</f>
        <v/>
      </c>
      <c r="DO5" s="26"/>
      <c r="DP5" s="26"/>
      <c r="DQ5" s="327"/>
      <c r="DR5" s="15" t="s">
        <v>24</v>
      </c>
      <c r="DS5" s="9" t="str">
        <f t="shared" ref="DS5:DX5" si="23">IF(COUNTA(DS14)=0,"",DS14)</f>
        <v/>
      </c>
      <c r="DT5" s="9" t="str">
        <f t="shared" si="23"/>
        <v/>
      </c>
      <c r="DU5" s="9" t="str">
        <f t="shared" si="23"/>
        <v/>
      </c>
      <c r="DV5" s="9" t="str">
        <f t="shared" si="23"/>
        <v/>
      </c>
      <c r="DW5" s="9" t="str">
        <f t="shared" si="23"/>
        <v/>
      </c>
      <c r="DX5" s="33" t="str">
        <f t="shared" si="23"/>
        <v/>
      </c>
      <c r="DY5" s="26"/>
      <c r="DZ5" s="26"/>
      <c r="EA5" s="327"/>
      <c r="EB5" s="15" t="s">
        <v>24</v>
      </c>
      <c r="EC5" s="9">
        <f t="shared" ref="EC5:EH5" si="24">IF(COUNTA(EC14)=0,"",EC14)</f>
        <v>7.2640804564794186</v>
      </c>
      <c r="ED5" s="9">
        <f t="shared" si="24"/>
        <v>3.28</v>
      </c>
      <c r="EE5" s="9">
        <f t="shared" si="24"/>
        <v>7.87</v>
      </c>
      <c r="EF5" s="9" t="str">
        <f t="shared" si="24"/>
        <v/>
      </c>
      <c r="EG5" s="9">
        <f t="shared" si="24"/>
        <v>7.2640804564794186</v>
      </c>
      <c r="EH5" s="33">
        <f t="shared" si="24"/>
        <v>10.86</v>
      </c>
      <c r="EI5" s="26"/>
      <c r="EJ5" s="26"/>
      <c r="EK5" s="327"/>
      <c r="EL5" s="15" t="s">
        <v>24</v>
      </c>
      <c r="EM5" s="9" t="str">
        <f t="shared" ref="EM5:ER5" si="25">IF(COUNTA(EM14)=0,"",EM14)</f>
        <v/>
      </c>
      <c r="EN5" s="9" t="str">
        <f t="shared" si="25"/>
        <v/>
      </c>
      <c r="EO5" s="9" t="str">
        <f t="shared" si="25"/>
        <v/>
      </c>
      <c r="EP5" s="9" t="str">
        <f t="shared" si="25"/>
        <v/>
      </c>
      <c r="EQ5" s="9" t="str">
        <f t="shared" si="25"/>
        <v/>
      </c>
      <c r="ER5" s="33" t="str">
        <f t="shared" si="25"/>
        <v/>
      </c>
      <c r="ES5" s="26"/>
      <c r="ET5" s="26"/>
      <c r="EU5" s="327"/>
      <c r="EV5" s="15" t="s">
        <v>24</v>
      </c>
      <c r="EW5" s="9">
        <f t="shared" ref="EW5:FB5" si="26">IF(COUNTA(EW14)=0,"",EW14)</f>
        <v>5.5499999999999972</v>
      </c>
      <c r="EX5" s="9" t="str">
        <f t="shared" si="26"/>
        <v/>
      </c>
      <c r="EY5" s="9" t="str">
        <f t="shared" si="26"/>
        <v/>
      </c>
      <c r="EZ5" s="9" t="str">
        <f t="shared" si="26"/>
        <v/>
      </c>
      <c r="FA5" s="9">
        <f t="shared" si="26"/>
        <v>5.6</v>
      </c>
      <c r="FB5" s="33" t="str">
        <f t="shared" si="26"/>
        <v/>
      </c>
      <c r="FC5" s="26"/>
      <c r="FD5" s="26"/>
      <c r="FE5" s="327"/>
      <c r="FF5" s="15" t="s">
        <v>24</v>
      </c>
      <c r="FG5" s="9" t="str">
        <f>IF(COUNTA(FG14)=0,"",FG14+FG15)</f>
        <v/>
      </c>
      <c r="FH5" s="9" t="str">
        <f>IF(COUNTA(FH14)=0,"",FH14+FH15)</f>
        <v/>
      </c>
      <c r="FI5" s="9" t="str">
        <f>IF(COUNTA(FI14)=0,"",FI14+FI15)</f>
        <v/>
      </c>
      <c r="FJ5" s="9" t="str">
        <f t="shared" ref="FJ5" si="27">IF(COUNTA(FJ14)=0,"",FJ14)</f>
        <v/>
      </c>
      <c r="FK5" s="9" t="str">
        <f>IF(COUNTA(FK14)=0,"",FK14+FK15)</f>
        <v/>
      </c>
      <c r="FL5" s="33" t="str">
        <f t="shared" ref="FL5" si="28">IF(COUNTA(FL14)=0,"",FL14)</f>
        <v/>
      </c>
      <c r="FM5" s="26"/>
      <c r="FN5" s="26"/>
      <c r="FO5" s="327"/>
      <c r="FP5" s="15" t="s">
        <v>24</v>
      </c>
      <c r="FQ5" s="9">
        <f>IF(COUNTA(FQ14)=0,"",FQ14)</f>
        <v>0.48360999999999998</v>
      </c>
      <c r="FR5" s="9">
        <f t="shared" ref="FR5:FV5" si="29">IF(COUNTA(FR14)=0,"",FR14)</f>
        <v>0.41</v>
      </c>
      <c r="FS5" s="9">
        <f t="shared" si="29"/>
        <v>0.51700000000000002</v>
      </c>
      <c r="FT5" s="9" t="str">
        <f t="shared" si="29"/>
        <v/>
      </c>
      <c r="FU5" s="9">
        <f t="shared" si="29"/>
        <v>0.48399999999999999</v>
      </c>
      <c r="FV5" s="33">
        <f t="shared" si="29"/>
        <v>1.24</v>
      </c>
      <c r="FW5" s="26"/>
      <c r="FX5" s="26"/>
      <c r="FY5" s="327"/>
      <c r="FZ5" s="15" t="s">
        <v>24</v>
      </c>
      <c r="GA5" s="9">
        <f>IF(COUNTA(GA14)=0,"",GA14+GA15)</f>
        <v>5.1583499980430085</v>
      </c>
      <c r="GB5" s="9">
        <f>IF(COUNTA(GB14)=0,"",GB14+GB15)</f>
        <v>2.59</v>
      </c>
      <c r="GC5" s="9">
        <f>IF(COUNTA(GC14)=0,"",GC14+GC15)</f>
        <v>5.58</v>
      </c>
      <c r="GD5" s="9" t="str">
        <f t="shared" ref="GD5" si="30">IF(COUNTA(GD14)=0,"",GD14)</f>
        <v/>
      </c>
      <c r="GE5" s="9">
        <f>IF(COUNTA(GE14)=0,"",GE14+GE15)</f>
        <v>5.1583499980430085</v>
      </c>
      <c r="GF5" s="33">
        <f t="shared" ref="GF5" si="31">IF(COUNTA(GF14)=0,"",GF14)</f>
        <v>2.6299999999999955</v>
      </c>
      <c r="GG5" s="26"/>
      <c r="GH5" s="26"/>
      <c r="GI5" s="327"/>
      <c r="GJ5" s="15" t="s">
        <v>24</v>
      </c>
      <c r="GK5" s="9" t="str">
        <f>IF(COUNTA(GK14)=0,"",GK14+GK15)</f>
        <v/>
      </c>
      <c r="GL5" s="9" t="str">
        <f>IF(COUNTA(GL14)=0,"",GL14+GL15)</f>
        <v/>
      </c>
      <c r="GM5" s="9" t="str">
        <f>IF(COUNTA(GM14)=0,"",GM14+GM15)</f>
        <v/>
      </c>
      <c r="GN5" s="9" t="str">
        <f t="shared" ref="GN5" si="32">IF(COUNTA(GN14)=0,"",GN14)</f>
        <v/>
      </c>
      <c r="GO5" s="9" t="str">
        <f>IF(COUNTA(GO14)=0,"",GO14+GO15)</f>
        <v/>
      </c>
      <c r="GP5" s="33" t="str">
        <f t="shared" ref="GP5" si="33">IF(COUNTA(GP14)=0,"",GP14)</f>
        <v/>
      </c>
      <c r="GQ5" s="26"/>
      <c r="GR5" s="26"/>
      <c r="GS5" s="327"/>
      <c r="GT5" s="15" t="s">
        <v>24</v>
      </c>
      <c r="GU5" s="9">
        <f>IF(COUNTA(GU14)=0,"",GU14+GU15)</f>
        <v>6.4465588397713596</v>
      </c>
      <c r="GV5" s="9">
        <f>IF(COUNTA(GV14)=0,"",GV14+GV15)</f>
        <v>2.2599999999999998</v>
      </c>
      <c r="GW5" s="9">
        <f>IF(COUNTA(GW14)=0,"",GW14+GW15)</f>
        <v>7.1800000000000006</v>
      </c>
      <c r="GX5" s="9" t="str">
        <f t="shared" ref="GX5" si="34">IF(COUNTA(GX14)=0,"",GX14)</f>
        <v/>
      </c>
      <c r="GY5" s="9">
        <f>IF(COUNTA(GY14)=0,"",GY14+GY15)</f>
        <v>6.4465588397713596</v>
      </c>
      <c r="GZ5" s="33">
        <f t="shared" ref="GZ5" si="35">IF(COUNTA(GZ14)=0,"",GZ14)</f>
        <v>1.9200000000000017</v>
      </c>
      <c r="HA5" s="26"/>
      <c r="HB5" s="26"/>
      <c r="HC5" s="327"/>
      <c r="HD5" s="15" t="s">
        <v>24</v>
      </c>
      <c r="HE5" s="9"/>
      <c r="HF5" s="9" t="str">
        <f t="shared" ref="HF5:HJ5" si="36">IF(COUNTA(HF14)=0,"",HF14)</f>
        <v/>
      </c>
      <c r="HG5" s="9" t="str">
        <f t="shared" si="36"/>
        <v/>
      </c>
      <c r="HH5" s="9" t="str">
        <f t="shared" si="36"/>
        <v/>
      </c>
      <c r="HI5" s="9" t="str">
        <f t="shared" si="36"/>
        <v/>
      </c>
      <c r="HJ5" s="33" t="str">
        <f t="shared" si="36"/>
        <v/>
      </c>
      <c r="HK5" s="26"/>
      <c r="HL5" s="26"/>
      <c r="HM5" s="327"/>
      <c r="HN5" s="15" t="s">
        <v>24</v>
      </c>
      <c r="HO5" s="9">
        <f t="shared" ref="HO5:HO6" si="37">0.149*HP5+0.851*HQ5</f>
        <v>3.90876</v>
      </c>
      <c r="HP5" s="9">
        <f t="shared" ref="HP5:HT5" si="38">IF(COUNTA(HP14)=0,"",HP14)</f>
        <v>1.56</v>
      </c>
      <c r="HQ5" s="9">
        <f t="shared" si="38"/>
        <v>4.32</v>
      </c>
      <c r="HR5" s="9" t="str">
        <f t="shared" si="38"/>
        <v/>
      </c>
      <c r="HS5" s="9">
        <f t="shared" si="38"/>
        <v>3.9024215594301079</v>
      </c>
      <c r="HT5" s="33">
        <f t="shared" si="38"/>
        <v>1.4399999999999977</v>
      </c>
      <c r="HU5" s="26"/>
      <c r="HV5" s="26"/>
      <c r="HW5" s="327"/>
      <c r="HX5" s="15" t="s">
        <v>24</v>
      </c>
      <c r="HY5" s="9"/>
      <c r="HZ5" s="9" t="str">
        <f t="shared" ref="HZ5:ID5" si="39">IF(COUNTA(HZ14)=0,"",HZ14)</f>
        <v/>
      </c>
      <c r="IA5" s="9" t="str">
        <f t="shared" si="39"/>
        <v/>
      </c>
      <c r="IB5" s="9" t="str">
        <f t="shared" si="39"/>
        <v/>
      </c>
      <c r="IC5" s="9" t="str">
        <f t="shared" si="39"/>
        <v/>
      </c>
      <c r="ID5" s="33" t="str">
        <f t="shared" si="39"/>
        <v/>
      </c>
      <c r="IE5" s="26"/>
      <c r="IF5" s="26"/>
      <c r="IG5" s="327"/>
      <c r="IH5" s="15" t="s">
        <v>24</v>
      </c>
      <c r="II5" s="9">
        <f t="shared" ref="II5" si="40">0.149*IJ5+0.851*IK5</f>
        <v>3.2183599999999997</v>
      </c>
      <c r="IJ5" s="9">
        <f t="shared" ref="IJ5:IN5" si="41">IF(COUNTA(IJ14)=0,"",IJ14)</f>
        <v>1.21</v>
      </c>
      <c r="IK5" s="9">
        <f t="shared" si="41"/>
        <v>3.57</v>
      </c>
      <c r="IL5" s="9" t="str">
        <f t="shared" si="41"/>
        <v/>
      </c>
      <c r="IM5" s="9">
        <f t="shared" si="41"/>
        <v>3.2000000000000028</v>
      </c>
      <c r="IN5" s="33">
        <f t="shared" si="41"/>
        <v>1.1599999999999966</v>
      </c>
      <c r="IO5" s="26"/>
      <c r="IP5" s="26"/>
      <c r="IQ5" s="327"/>
      <c r="IR5" s="15" t="s">
        <v>24</v>
      </c>
      <c r="IS5" s="9" t="str">
        <f>IF(COUNTA(IS14)=0,"",IS14+IS15)</f>
        <v/>
      </c>
      <c r="IT5" s="9" t="str">
        <f t="shared" ref="IT5:IX5" si="42">IF(COUNTA(IT14)=0,"",IT14)</f>
        <v/>
      </c>
      <c r="IU5" s="9" t="str">
        <f t="shared" si="42"/>
        <v/>
      </c>
      <c r="IV5" s="9" t="str">
        <f t="shared" si="42"/>
        <v/>
      </c>
      <c r="IW5" s="9" t="str">
        <f t="shared" si="42"/>
        <v/>
      </c>
      <c r="IX5" s="33" t="str">
        <f t="shared" si="42"/>
        <v/>
      </c>
      <c r="IY5" s="26"/>
      <c r="IZ5" s="26"/>
      <c r="JA5" s="327"/>
      <c r="JB5" s="15" t="s">
        <v>24</v>
      </c>
      <c r="JC5" s="9">
        <f>IF(COUNTA(JC14)=0,"",JC14+JC15)</f>
        <v>5.98</v>
      </c>
      <c r="JD5" s="9">
        <f t="shared" ref="JD5:JH5" si="43">IF(COUNTA(JD14)=0,"",JD14)</f>
        <v>5</v>
      </c>
      <c r="JE5" s="9">
        <f t="shared" si="43"/>
        <v>6.1000000000000005</v>
      </c>
      <c r="JF5" s="9" t="str">
        <f t="shared" si="43"/>
        <v/>
      </c>
      <c r="JG5" s="9">
        <f t="shared" si="43"/>
        <v>6.36</v>
      </c>
      <c r="JH5" s="33">
        <f t="shared" si="43"/>
        <v>3.1199999999999997</v>
      </c>
      <c r="JI5" s="26"/>
      <c r="JJ5" s="26"/>
    </row>
    <row r="6" s="4" customFormat="true" x14ac:dyDescent="0.25">
      <c r="A6" s="327"/>
      <c r="B6" s="15" t="s">
        <v>0</v>
      </c>
      <c r="C6" s="9">
        <f>IF(COUNTA(C16:C20)=0,"",C16*(1-B16)+C17*(1-B17)+C18*(1-B18)+C19*(1-B19)+C20*(1-B20)+C21*(1-B21)+C22*(1-B22))</f>
        <v>5.8100000000000005</v>
      </c>
      <c r="D6" s="9" t="str">
        <f>IF(COUNTA(D16:D20)=0,"",D16*(1-B16)+D17*(1-B17)+D18*(1-B18)+D19*(1-B19)+D20*(1-B20)+D21*(1-B21)+D22*(1-B22))</f>
        <v/>
      </c>
      <c r="E6" s="9" t="str">
        <f>IF(COUNTA(E16:E20)=0,"",E16*(1-B16)+E17*(1-B17)+E18*(1-B18)+E19*(1-B19)+E20*(1-B20)+E21*(1-B21)+E22*(1-B22))</f>
        <v/>
      </c>
      <c r="F6" s="9" t="str">
        <f>IF(COUNTA(F15:F20)=0,"",F15*(1-B15)+F16*(1-B16)+F17*(1-B17)+F18*(1-B18)+F19*(1-B19)+F20*(1-B20)+F21*(1-B21)+F22*(1-B22))</f>
        <v/>
      </c>
      <c r="G6" s="9" t="str">
        <f>IF(COUNTA(G16:G20)=0,"",G16*(1-B16)+G17*(1-B17)+G18*(1-B18)+G19*(1-B19)+G20*(1-B20)+G21*(1-B21)+G22*(1-B22))</f>
        <v/>
      </c>
      <c r="H6" s="33" t="str">
        <f>IF(COUNTA(H15:H20)=0,"",H15*(1-B15)+H16*(1-B16)+H17*(1-B17)+H18*(1-B18)+H19*(1-B19)+H20*(1-B20)+H21*(1-B21)+H22*(1-B22))</f>
        <v/>
      </c>
      <c r="I6" s="26"/>
      <c r="J6" s="26"/>
      <c r="K6" s="327"/>
      <c r="L6" s="15" t="s">
        <v>0</v>
      </c>
      <c r="M6" s="9">
        <f>IF(COUNTA(M16:M20)=0,"",M16*(1-L16)+M17*(1-L17)+M18*(1-L18)+M19*(1-L19)+M20*(1-L20)+M21*(1-L21)+M22*(1-L22))</f>
        <v>6.1349999999999998</v>
      </c>
      <c r="N6" s="9" t="str">
        <f>IF(COUNTA(N16:N20)=0,"",N16*(1-L16)+N17*(1-L17)+N18*(1-L18)+N19*(1-L19)+N20*(1-L20)+N21*(1-L21)+N22*(1-L22))</f>
        <v/>
      </c>
      <c r="O6" s="9" t="str">
        <f>IF(COUNTA(O16:O20)=0,"",O16*(1-L16)+O17*(1-L17)+O18*(1-L18)+O19*(1-L19)+O20*(1-L20)+O21*(1-L21)+O22*(1-L22))</f>
        <v/>
      </c>
      <c r="P6" s="9" t="str">
        <f>IF(COUNTA(P15:P20)=0,"",P15*(1-L15)+P16*(1-L16)+P17*(1-L17)+P18*(1-L18)+P19*(1-L19)+P20*(1-L20)+P21*(1-L21)+P22*(1-L22))</f>
        <v/>
      </c>
      <c r="Q6" s="9" t="str">
        <f>IF(COUNTA(Q16:Q20)=0,"",Q16*(1-L16)+Q17*(1-L17)+Q18*(1-L18)+Q19*(1-L19)+Q20*(1-L20)+Q21*(1-L21)+Q22*(1-L22))</f>
        <v/>
      </c>
      <c r="R6" s="33" t="str">
        <f>IF(COUNTA(R15:R20)=0,"",R15*(1-L15)+R16*(1-L16)+R17*(1-L17)+R18*(1-L18)+R19*(1-L19)+R20*(1-L20)+R21*(1-L21)+R22*(1-L22))</f>
        <v/>
      </c>
      <c r="S6" s="26"/>
      <c r="T6" s="26"/>
      <c r="U6" s="327"/>
      <c r="V6" s="15" t="s">
        <v>0</v>
      </c>
      <c r="W6" s="9">
        <f>IF((COUNTA(W15:W26)=0)+(COUNTA(W14)=0),"",100-W14-SUMPRODUCT($FP15:$FP26,W15:W26))</f>
        <v>6.571204999999992</v>
      </c>
      <c r="X6" s="9">
        <f t="shared" ref="X6:AB6" si="44">IF((COUNTA(X15:X26)=0)+(COUNTA(X14)=0),"",100-X14-SUMPRODUCT($FP15:$FP26,X15:X26))</f>
        <v>2.4927749999999946</v>
      </c>
      <c r="Y6" s="9">
        <f t="shared" si="44"/>
        <v>8.4047100000000086</v>
      </c>
      <c r="Z6" s="9" t="str">
        <f t="shared" si="44"/>
        <v/>
      </c>
      <c r="AA6" s="9">
        <f t="shared" si="44"/>
        <v>6.5716649999999959</v>
      </c>
      <c r="AB6" s="33">
        <f t="shared" si="44"/>
        <v>7.6045599999999922</v>
      </c>
      <c r="AC6" s="26"/>
      <c r="AD6" s="26"/>
      <c r="AE6" s="327"/>
      <c r="AF6" s="15" t="s">
        <v>0</v>
      </c>
      <c r="AG6" s="9">
        <f>IF(COUNTA(AG16:AG20)=0,"",AG16*(1-AF16)+AG17*(1-AF17)+AG18*(1-AF18)+AG19*(1-AF19)+AG20*(1-AF20)+AG21*(1-AF21)+AG22*(1-AF22))</f>
        <v>6.12</v>
      </c>
      <c r="AH6" s="9">
        <f>IF(COUNTA(AH16:AH20)=0,"",AH16*(1-AF16)+AH17*(1-AF17)+AH18*(1-AF18)+AH19*(1-AF19)+AH20*(1-AF20)+AH21*(1-AF21)+AH22*(1-AF22))</f>
        <v>6.2149999999999999</v>
      </c>
      <c r="AI6" s="9">
        <f>IF(COUNTA(AI16:AI20)=0,"",AI16*(1-AF16)+AI17*(1-AF17)+AI18*(1-AF18)+AI19*(1-AF19)+AI20*(1-AF20)+AI21*(1-AF21)+AI22*(1-AF22))</f>
        <v>6.1899999999999995</v>
      </c>
      <c r="AJ6" s="9" t="str">
        <f>IF(COUNTA(AJ15:AJ20)=0,"",AJ15*(1-AF15)+AJ16*(1-AF16)+AJ17*(1-AF17)+AJ18*(1-AF18)+AJ19*(1-AF19)+AJ20*(1-AF20)+AJ21*(1-AF21)+AJ22*(1-AF22))</f>
        <v/>
      </c>
      <c r="AK6" s="9">
        <f>IF(COUNTA(AK16:AK20)=0,"",AK16*(1-AF16)+AK17*(1-AF17)+AK18*(1-AF18)+AK19*(1-AF19)+AK20*(1-AF20)+AK21*(1-AF21)+AK22*(1-AF22))</f>
        <v>5.87</v>
      </c>
      <c r="AL6" s="33" t="str">
        <f>IF(COUNTA(AL15:AL20)=0,"",AL15*(1-AF15)+AL16*(1-AF16)+AL17*(1-AF17)+AL18*(1-AF18)+AL19*(1-AF19)+AL20*(1-AF20)+AL21*(1-AF21)+AL22*(1-AF22))</f>
        <v/>
      </c>
      <c r="AM6" s="26"/>
      <c r="AN6" s="26"/>
      <c r="AO6" s="327"/>
      <c r="AP6" s="15" t="s">
        <v>0</v>
      </c>
      <c r="AQ6" s="9" t="str">
        <f>IF(COUNTA(AQ16:AQ20)=0,"",AQ16*(1-AP16)+AQ17*(1-AP17)+AQ18*(1-AP18)+AQ19*(1-AP19)+AQ20*(1-AP20)+AQ21*(1-AP21)+AQ22*(1-AP22))</f>
        <v/>
      </c>
      <c r="AR6" s="9" t="str">
        <f>IF(COUNTA(AR16:AR20)=0,"",AR16*(1-AP16)+AR17*(1-AP17)+AR18*(1-AP18)+AR19*(1-AP19)+AR20*(1-AP20)+AR21*(1-AP21)+AR22*(1-AP22))</f>
        <v/>
      </c>
      <c r="AS6" s="9"/>
      <c r="AT6" s="9" t="str">
        <f>IF(COUNTA(AT15:AT20)=0,"",AT15*(1-AP15)+AT16*(1-AP16)+AT17*(1-AP17)+AT18*(1-AP18)+AT19*(1-AP19)+AT20*(1-AP20)+AT21*(1-AP21)+AT22*(1-AP22))</f>
        <v/>
      </c>
      <c r="AU6" s="9" t="str">
        <f>IF(COUNTA(AU16:AU20)=0,"",AU16*(1-AP16)+AU17*(1-AP17)+AU18*(1-AP18)+AU19*(1-AP19)+AU20*(1-AP20)+AU21*(1-AP21)+AU22*(1-AP22))</f>
        <v/>
      </c>
      <c r="AV6" s="33" t="str">
        <f>IF(COUNTA(AV15:AV20)=0,"",AV15*(1-AP15)+AV16*(1-AP16)+AV17*(1-AP17)+AV18*(1-AP18)+AV19*(1-AP19)+AV20*(1-AP20)+AV21*(1-AP21)+AV22*(1-AP22))</f>
        <v/>
      </c>
      <c r="AW6" s="26"/>
      <c r="AX6" s="26"/>
      <c r="AY6" s="327"/>
      <c r="AZ6" s="15" t="s">
        <v>0</v>
      </c>
      <c r="BA6" s="9">
        <f>IF(COUNTA(BA16:BA20)=0,"",BA16*(1-AZ16)+BA17*(1-AZ17)+BA18*(1-AZ18)+BA19*(1-AZ19)+BA20*(1-AZ20)+BA21*(1-AZ21)+BA22*(1-AZ22))</f>
        <v>5.75</v>
      </c>
      <c r="BB6" s="9" t="str">
        <f>IF(COUNTA(BB16:BB20)=0,"",BB16*(1-AZ16)+BB17*(1-AZ17)+BB18*(1-AZ18)+BB19*(1-AZ19)+BB20*(1-AZ20)+BB21*(1-AZ21)+BB22*(1-AZ22))</f>
        <v/>
      </c>
      <c r="BC6" s="9" t="str">
        <f>IF(COUNTA(BC16:BC20)=0,"",BC16*(1-AZ16)+BC17*(1-AZ17)+BC18*(1-AZ18)+BC19*(1-AZ19)+BC20*(1-AZ20)+BC21*(1-AZ21)+BC22*(1-AZ22))</f>
        <v/>
      </c>
      <c r="BD6" s="9" t="str">
        <f>IF(COUNTA(BD15:BD20)=0,"",BD15*(1-AZ15)+BD16*(1-AZ16)+BD17*(1-AZ17)+BD18*(1-AZ18)+BD19*(1-AZ19)+BD20*(1-AZ20)+BD21*(1-AZ21)+BD22*(1-AZ22))</f>
        <v/>
      </c>
      <c r="BE6" s="9">
        <f>IF(COUNTA(BE16:BE20)=0,"",BE16*(1-AZ16)+BE17*(1-AZ17)+BE18*(1-AZ18)+BE19*(1-AZ19)+BE20*(1-AZ20)+BE21*(1-AZ21)+BE22*(1-AZ22))</f>
        <v>5.75</v>
      </c>
      <c r="BF6" s="33" t="str">
        <f>IF(COUNTA(BF15:BF20)=0,"",BF15*(1-AZ15)+BF16*(1-AZ16)+BF17*(1-AZ17)+BF18*(1-AZ18)+BF19*(1-AZ19)+BF20*(1-AZ20)+BF21*(1-AZ21)+BF22*(1-AZ22))</f>
        <v/>
      </c>
      <c r="BG6" s="26"/>
      <c r="BH6" s="26"/>
      <c r="BI6" s="327"/>
      <c r="BJ6" s="140" t="s">
        <v>0</v>
      </c>
      <c r="BK6" s="9">
        <f>IF(COUNTA(BK16:BK20)=0,"",BK16*(1-BJ16)+BK17*(1-BJ17)+BK18*(1-BJ18)+BK19*(1-BJ19)+BK20*(1-BJ20)+BK21*(1-BJ21)+BK22*(1-BJ22))</f>
        <v>6.4049999999999994</v>
      </c>
      <c r="BL6" s="9">
        <f>IF(COUNTA(BL16:BL20)=0,"",BL16*(1-BJ16)+BL17*(1-BJ17)+BL18*(1-BJ18)+BL19*(1-BJ19)+BL20*(1-BJ20)+BL21*(1-BJ21)+BL22*(1-BJ22))</f>
        <v>6.5299999999999994</v>
      </c>
      <c r="BM6" s="9">
        <f>IF(COUNTA(BM16:BM20)=0,"",BM16*(1-BJ16)+BM17*(1-BJ17)+BM18*(1-BJ18)+BM19*(1-BJ19)+BM20*(1-BJ20)+BM21*(1-BJ21)+BM22*(1-BJ22))</f>
        <v>6.4</v>
      </c>
      <c r="BN6" s="9" t="str">
        <f>IF(COUNTA(BN15:BN20)=0,"",BN15*(1-BJ15)+BN16*(1-BJ16)+BN17*(1-BJ17)+BN18*(1-BJ18)+BN19*(1-BJ19)+BN20*(1-BJ20)+BN21*(1-BJ21)+BN22*(1-BJ22))</f>
        <v/>
      </c>
      <c r="BO6" s="9">
        <f>IF(COUNTA(BO16:BO20)=0,"",BO16*(1-BJ16)+BO17*(1-BJ17)+BO18*(1-BJ18)+BO19*(1-BJ19)+BO20*(1-BJ20)+BO21*(1-BJ21)+BO22*(1-BJ22))</f>
        <v>6.4049999999999994</v>
      </c>
      <c r="BP6" s="33" t="str">
        <f>IF(COUNTA(BP15:BP20)=0,"",BP15*(1-BJ15)+BP16*(1-BJ16)+BP17*(1-BJ17)+BP18*(1-BJ18)+BP19*(1-BJ19)+BP20*(1-BJ20)+BP21*(1-BJ21)+BP22*(1-BJ22))</f>
        <v/>
      </c>
      <c r="BQ6" s="26"/>
      <c r="BR6" s="26"/>
      <c r="BS6" s="327"/>
      <c r="BT6" s="15" t="s">
        <v>0</v>
      </c>
      <c r="BU6" s="9" t="str">
        <f>IF(COUNTA(BU16:BU20)=0,"",BU16*(1-BT16)+BU17*(1-BT17)+BU18*(1-BT18)+BU19*(1-BT19)+BU20*(1-BT20)+BU21*(1-BT21)+BU22*(1-BT22))</f>
        <v/>
      </c>
      <c r="BV6" s="9" t="str">
        <f>IF(COUNTA(BV16:BV20)=0,"",BV16*(1-BT16)+BV17*(1-BT17)+BV18*(1-BT18)+BV19*(1-BT19)+BV20*(1-BT20)+BV21*(1-BT21)+BV22*(1-BT22))</f>
        <v/>
      </c>
      <c r="BW6" s="9"/>
      <c r="BX6" s="9" t="str">
        <f>IF(COUNTA(BX15:BX20)=0,"",BX15*(1-BT15)+BX16*(1-BT16)+BX17*(1-BT17)+BX18*(1-BT18)+BX19*(1-BT19)+BX20*(1-BT20)+BX21*(1-BT21)+BX22*(1-BT22))</f>
        <v/>
      </c>
      <c r="BY6" s="9" t="str">
        <f>IF(COUNTA(BY16:BY20)=0,"",BY16*(1-BT16)+BY17*(1-BT17)+BY18*(1-BT18)+BY19*(1-BT19)+BY20*(1-BT20)+BY21*(1-BT21)+BY22*(1-BT22))</f>
        <v/>
      </c>
      <c r="BZ6" s="33" t="str">
        <f>IF(COUNTA(BZ15:BZ20)=0,"",BZ15*(1-BT15)+BZ16*(1-BT16)+BZ17*(1-BT17)+BZ18*(1-BT18)+BZ19*(1-BT19)+BZ20*(1-BT20)+BZ21*(1-BT21)+BZ22*(1-BT22))</f>
        <v/>
      </c>
      <c r="CA6" s="26"/>
      <c r="CB6" s="26"/>
      <c r="CC6" s="327"/>
      <c r="CD6" s="15" t="s">
        <v>0</v>
      </c>
      <c r="CE6" s="9">
        <f>IF(COUNTA(CE16:CE20)=0,"",CE16*(1-CD16)+CE17*(1-CD17)+CE18*(1-CD18)+CE19*(1-CD19)+CE20*(1-CD20)+CE21*(1-CD21)+CE22*(1-CD22))</f>
        <v>6.47</v>
      </c>
      <c r="CF6" s="9">
        <f>IF(COUNTA(CF16:CF20)=0,"",CF16*(1-CD16)+CF17*(1-CD17)+CF18*(1-CD18)+CF19*(1-CD19)+CF20*(1-CD20)+CF21*(1-CD21)+CF22*(1-CD22))</f>
        <v>6.66</v>
      </c>
      <c r="CG6" s="9">
        <f>IF(COUNTA(CG16:CG20)=0,"",CG16*(1-CD16)+CG17*(1-CD17)+CG18*(1-CD18)+CG19*(1-CD19)+CG20*(1-CD20)+CG21*(1-CD21)+CG22*(1-CD22))</f>
        <v>6.4450000000000003</v>
      </c>
      <c r="CH6" s="9" t="str">
        <f>IF(COUNTA(CH15:CH20)=0,"",CH15*(1-CD15)+CH16*(1-CD16)+CH17*(1-CD17)+CH18*(1-CD18)+CH19*(1-CD19)+CH20*(1-CD20)+CH21*(1-CD21)+CH22*(1-CD22))</f>
        <v/>
      </c>
      <c r="CI6" s="9">
        <f>IF(COUNTA(CI16:CI20)=0,"",CI16*(1-CD16)+CI17*(1-CD17)+CI18*(1-CD18)+CI19*(1-CD19)+CI20*(1-CD20)+CI21*(1-CD21)+CI22*(1-CD22))</f>
        <v>6.47</v>
      </c>
      <c r="CJ6" s="33" t="str">
        <f>IF(COUNTA(CJ15:CJ20)=0,"",CJ15*(1-CD15)+CJ16*(1-CD16)+CJ17*(1-CD17)+CJ18*(1-CD18)+CJ19*(1-CD19)+CJ20*(1-CD20)+CJ21*(1-CD21)+CJ22*(1-CD22))</f>
        <v/>
      </c>
      <c r="CK6" s="26"/>
      <c r="CL6" s="26"/>
      <c r="CM6" s="327"/>
      <c r="CN6" s="15" t="s">
        <v>0</v>
      </c>
      <c r="CO6" s="9">
        <f>IF(COUNTA(CO16:CO20)=0,"",CO16*(1-CN16)+CO17*(1-CN17)+CO18*(1-CN18)+CO19*(1-CN19)+CO20*(1-CN20)+CO21*(1-CN21)+CO22*(1-CN22))</f>
        <v>7.2650000000000006</v>
      </c>
      <c r="CP6" s="9">
        <f>IF(COUNTA(CP16:CP20)=0,"",CP16*(1-CN16)+CP17*(1-CN17)+CP18*(1-CN18)+CP19*(1-CN19)+CP20*(1-CN20)+CP21*(1-CN21)+CP22*(1-CN22))</f>
        <v>7.44</v>
      </c>
      <c r="CQ6" s="9">
        <f>IF(COUNTA(CQ16:CQ20)=0,"",CQ16*(1-CN16)+CQ17*(1-CN17)+CQ18*(1-CN18)+CQ19*(1-CN19)+CQ20*(1-CN20)+CQ21*(1-CN21)+CQ22*(1-CN22))</f>
        <v>7.2450000000000001</v>
      </c>
      <c r="CR6" s="9" t="str">
        <f>IF(COUNTA(CR15:CR20)=0,"",CR15*(1-CN15)+CR16*(1-CN16)+CR17*(1-CN17)+CR18*(1-CN18)+CR19*(1-CN19)+CR20*(1-CN20)+CR21*(1-CN21)+CR22*(1-CN22))</f>
        <v/>
      </c>
      <c r="CS6" s="9">
        <f>IF(COUNTA(CS16:CS20)=0,"",CS16*(1-CN16)+CS17*(1-CN17)+CS18*(1-CN18)+CS19*(1-CN19)+CS20*(1-CN20)+CS21*(1-CN21)+CS22*(1-CN22))</f>
        <v>7.2650000000000006</v>
      </c>
      <c r="CT6" s="33" t="str">
        <f>IF(COUNTA(CT15:CT20)=0,"",CT15*(1-CN15)+CT16*(1-CN16)+CT17*(1-CN17)+CT18*(1-CN18)+CT19*(1-CN19)+CT20*(1-CN20)+CT21*(1-CN21)+CT22*(1-CN22))</f>
        <v/>
      </c>
      <c r="CU6" s="26"/>
      <c r="CV6" s="26"/>
      <c r="CW6" s="327"/>
      <c r="CX6" s="15" t="s">
        <v>0</v>
      </c>
      <c r="CY6" s="9" t="str">
        <f>IF(COUNTA(CY16:CY20)=0,"",CY16*(1-CX16)+CY17*(1-CX17)+CY18*(1-CX18)+CY19*(1-CX19)+CY20*(1-CX20)+CY21*(1-CX21)+CY22*(1-CX22))</f>
        <v/>
      </c>
      <c r="CZ6" s="9" t="str">
        <f>IF(COUNTA(CZ16:CZ20)=0,"",CZ16*(1-CX16)+CZ17*(1-CX17)+CZ18*(1-CX18)+CZ19*(1-CX19)+CZ20*(1-CX20)+CZ21*(1-CX21)+CZ22*(1-CX22))</f>
        <v/>
      </c>
      <c r="DA6" s="9"/>
      <c r="DB6" s="9" t="str">
        <f>IF(COUNTA(DB15:DB20)=0,"",DB15*(1-CX15)+DB16*(1-CX16)+DB17*(1-CX17)+DB18*(1-CX18)+DB19*(1-CX19)+DB20*(1-CX20)+DB21*(1-CX21)+DB22*(1-CX22))</f>
        <v/>
      </c>
      <c r="DC6" s="9" t="str">
        <f>IF(COUNTA(DC16:DC20)=0,"",DC16*(1-CX16)+DC17*(1-CX17)+DC18*(1-CX18)+DC19*(1-CX19)+DC20*(1-CX20)+DC21*(1-CX21)+DC22*(1-CX22))</f>
        <v/>
      </c>
      <c r="DD6" s="33" t="str">
        <f>IF(COUNTA(DD15:DD20)=0,"",DD15*(1-CX15)+DD16*(1-CX16)+DD17*(1-CX17)+DD18*(1-CX18)+DD19*(1-CX19)+DD20*(1-CX20)+DD21*(1-CX21)+DD22*(1-CX22))</f>
        <v/>
      </c>
      <c r="DE6" s="26"/>
      <c r="DF6" s="26"/>
      <c r="DG6" s="327"/>
      <c r="DH6" s="15" t="s">
        <v>0</v>
      </c>
      <c r="DI6" s="9">
        <f>IF(COUNTA(DI16:DI20)=0,"",DI16*(1-DH16)+DI17*(1-DH17)+DI18*(1-DH18)+DI19*(1-DH19)+DI20*(1-DH20)+DI21*(1-DH21)+DI22*(1-DH22))</f>
        <v>8.0350000000000001</v>
      </c>
      <c r="DJ6" s="9">
        <f>IF(COUNTA(DJ16:DJ20)=0,"",DJ16*(1-DH16)+DJ17*(1-DH17)+DJ18*(1-DH18)+DJ19*(1-DH19)+DJ20*(1-DH20)+DJ21*(1-DH21)+DJ22*(1-DH22))</f>
        <v>8.2149999999999999</v>
      </c>
      <c r="DK6" s="9">
        <f>IF(COUNTA(DK16:DK20)=0,"",DK16*(1-DH16)+DK17*(1-DH17)+DK18*(1-DH18)+DK19*(1-DH19)+DK20*(1-DH20)+DK21*(1-DH21)+DK22*(1-DH22))</f>
        <v>8.01</v>
      </c>
      <c r="DL6" s="9" t="str">
        <f>IF(COUNTA(DL15:DL20)=0,"",DL15*(1-DH15)+DL16*(1-DH16)+DL17*(1-DH17)+DL18*(1-DH18)+DL19*(1-DH19)+DL20*(1-DH20)+DL21*(1-DH21)+DL22*(1-DH22))</f>
        <v/>
      </c>
      <c r="DM6" s="9">
        <f>IF(COUNTA(DM16:DM20)=0,"",DM16*(1-DH16)+DM17*(1-DH17)+DM18*(1-DH18)+DM19*(1-DH19)+DM20*(1-DH20)+DM21*(1-DH21)+DM22*(1-DH22))</f>
        <v>8.0350000000000001</v>
      </c>
      <c r="DN6" s="33" t="str">
        <f>IF(COUNTA(DN15:DN20)=0,"",DN15*(1-DH15)+DN16*(1-DH16)+DN17*(1-DH17)+DN18*(1-DH18)+DN19*(1-DH19)+DN20*(1-DH20)+DN21*(1-DH21)+DN22*(1-DH22))</f>
        <v/>
      </c>
      <c r="DO6" s="26"/>
      <c r="DP6" s="26"/>
      <c r="DQ6" s="327"/>
      <c r="DR6" s="15" t="s">
        <v>0</v>
      </c>
      <c r="DS6" s="9" t="str">
        <f>IF(COUNTA(DS15:DS20)=0,"",DS15*(1-DR15)+DS16*(1-DR16)+DS17*(1-DR17)+DS18*(1-DR18)+DS19*(1-DR19)+DS20*(1-DR20)+DS21*(1-DR21)+DS22*(1-DR22))</f>
        <v/>
      </c>
      <c r="DT6" s="9" t="str">
        <f>IF(COUNTA(DT15:DT20)=0,"",DT15*(1-DR15)+DT16*(1-DR16)+DT17*(1-DR17)+DT18*(1-DR18)+DT19*(1-DR19)+DT20*(1-DR20)+DT21*(1-DR21)+DT22*(1-DR22))</f>
        <v/>
      </c>
      <c r="DU6" s="9"/>
      <c r="DV6" s="9" t="str">
        <f>IF(COUNTA(DV15:DV20)=0,"",DV15*(1-DR15)+DV16*(1-DR16)+DV17*(1-DR17)+DV18*(1-DR18)+DV19*(1-DR19)+DV20*(1-DR20)+DV21*(1-DR21)+DV22*(1-DR22))</f>
        <v/>
      </c>
      <c r="DW6" s="9" t="str">
        <f>IF(COUNTA(DW15:DW20)=0,"",DW15*(1-DR15)+DW16*(1-DR16)+DW17*(1-DR17)+DW18*(1-DR18)+DW19*(1-DR19)+DW20*(1-DR20)+DW21*(1-DR21)+DW22*(1-DR22))</f>
        <v/>
      </c>
      <c r="DX6" s="33" t="str">
        <f>IF(COUNTA(DX15:DX20)=0,"",DX15*(1-DR15)+DX16*(1-DR16)+DX17*(1-DR17)+DX18*(1-DR18)+DX19*(1-DR19)+DX20*(1-DR20)+DX21*(1-DR21)+DX22*(1-DR22))</f>
        <v/>
      </c>
      <c r="DY6" s="26"/>
      <c r="DZ6" s="26"/>
      <c r="EA6" s="327"/>
      <c r="EB6" s="15" t="s">
        <v>0</v>
      </c>
      <c r="EC6" s="9">
        <f>IF(COUNTA(EC15:EC20)=0,"",EC15*(1-EB15)+EC16*(1-EB16)+EC17*(1-EB17)+EC18*(1-EB18)+EC19*(1-EB19)+EC20*(1-EB20)+EC21*(1-EB21)+EC22*(1-EB22))</f>
        <v>7.904602584543829</v>
      </c>
      <c r="ED6" s="9">
        <f>IF(COUNTA(ED15:ED20)=0,"",ED15*(1-EB15)+ED16*(1-EB16)+ED17*(1-EB17)+ED18*(1-EB18)+ED19*(1-EB19)+ED20*(1-EB20)+ED21*(1-EB21)+ED22*(1-EB22))</f>
        <v>8.164999999999992</v>
      </c>
      <c r="EE6" s="9">
        <f>IF(COUNTA(EE15:EE20)=0,"",EE15*(1-EB15)+EE16*(1-EB16)+EE17*(1-EB17)+EE18*(1-EB18)+EE19*(1-EB19)+EE20*(1-EB20)+EE21*(1-EB21)+EE22*(1-EB22))</f>
        <v>7.8650000000000011</v>
      </c>
      <c r="EF6" s="9" t="str">
        <f>IF(COUNTA(EF15:EF20)=0,"",EF15*(1-EB15)+EF16*(1-EB16)+EF17*(1-EB17)+EF18*(1-EB18)+EF19*(1-EB19)+EF20*(1-EB20)+EF21*(1-EB21)+EF22*(1-EB22))</f>
        <v/>
      </c>
      <c r="EG6" s="9">
        <f>IF(COUNTA(EG15:EG20)=0,"",EG15*(1-EB15)+EG16*(1-EB16)+EG17*(1-EB17)+EG18*(1-EB18)+EG19*(1-EB19)+EG20*(1-EB20)+EG21*(1-EB21)+EG22*(1-EB22))</f>
        <v>7.904602584543829</v>
      </c>
      <c r="EH6" s="33" t="str">
        <f>IF(COUNTA(EH15:EH20)=0,"",EH15*(1-EB15)+EH16*(1-EB16)+EH17*(1-EB17)+EH18*(1-EB18)+EH19*(1-EB19)+EH20*(1-EB20)+EH21*(1-EB21)+EH22*(1-EB22))</f>
        <v/>
      </c>
      <c r="EI6" s="26"/>
      <c r="EJ6" s="26"/>
      <c r="EK6" s="327"/>
      <c r="EL6" s="15" t="s">
        <v>0</v>
      </c>
      <c r="EM6" s="9" t="str">
        <f>IF(COUNTA(EM15:EM20)=0,"",EM15*(1-EL15)+EM16*(1-EL16)+EM17*(1-EL17)+EM18*(1-EL18)+EM19*(1-EL19)+EM20*(1-EL20)+EM21*(1-EL21)+EM22*(1-EL22))</f>
        <v/>
      </c>
      <c r="EN6" s="9" t="str">
        <f>IF(COUNTA(EN15:EN20)=0,"",EN15*(1-EL15)+EN16*(1-EL16)+EN17*(1-EL17)+EN18*(1-EL18)+EN19*(1-EL19)+EN20*(1-EL20)+EN21*(1-EL21)+EN22*(1-EL22))</f>
        <v/>
      </c>
      <c r="EO6" s="9"/>
      <c r="EP6" s="9" t="str">
        <f>IF(COUNTA(EP15:EP20)=0,"",EP15*(1-EL15)+EP16*(1-EL16)+EP17*(1-EL17)+EP18*(1-EL18)+EP19*(1-EL19)+EP20*(1-EL20)+EP21*(1-EL21)+EP22*(1-EL22))</f>
        <v/>
      </c>
      <c r="EQ6" s="9" t="str">
        <f>IF(COUNTA(EQ15:EQ20)=0,"",EQ15*(1-EL15)+EQ16*(1-EL16)+EQ17*(1-EL17)+EQ18*(1-EL18)+EQ19*(1-EL19)+EQ20*(1-EL20)+EQ21*(1-EL21)+EQ22*(1-EL22))</f>
        <v/>
      </c>
      <c r="ER6" s="33" t="str">
        <f>IF(COUNTA(ER15:ER20)=0,"",ER15*(1-EL15)+ER16*(1-EL16)+ER17*(1-EL17)+ER18*(1-EL18)+ER19*(1-EL19)+ER20*(1-EL20)+ER21*(1-EL21)+ER22*(1-EL22))</f>
        <v/>
      </c>
      <c r="ES6" s="26"/>
      <c r="ET6" s="26"/>
      <c r="EU6" s="327"/>
      <c r="EV6" s="15" t="s">
        <v>0</v>
      </c>
      <c r="EW6" s="9" t="str">
        <f>IF(COUNTA(EW15:EW20)=0,"",EW15*(1-EV15)+EW16*(1-EV16)+EW17*(1-EV17)+EW18*(1-EV18)+EW19*(1-EV19)+EW20*(1-EV20)+EW21*(1-EV21)+EW22*(1-EV22))</f>
        <v/>
      </c>
      <c r="EX6" s="9" t="str">
        <f>IF(COUNTA(EX15:EX20)=0,"",EX15*(1-EV15)+EX16*(1-EV16)+EX17*(1-EV17)+EX18*(1-EV18)+EX19*(1-EV19)+EX20*(1-EV20)+EX21*(1-EV21)+EX22*(1-EV22))</f>
        <v/>
      </c>
      <c r="EY6" s="9" t="str">
        <f>IF(COUNTA(EY15:EY20)=0,"",EY15*(1-EV15)+EY16*(1-EV16)+EY17*(1-EV17)+EY18*(1-EV18)+EY19*(1-EV19)+EY20*(1-EV20)+EY21*(1-EV21)+EY22*(1-EV22))</f>
        <v/>
      </c>
      <c r="EZ6" s="9" t="str">
        <f>IF(COUNTA(EZ15:EZ20)=0,"",EZ15*(1-EV15)+EZ16*(1-EV16)+EZ17*(1-EV17)+EZ18*(1-EV18)+EZ19*(1-EV19)+EZ20*(1-EV20)+EZ21*(1-EV21)+EZ22*(1-EV22))</f>
        <v/>
      </c>
      <c r="FA6" s="9" t="str">
        <f>IF(COUNTA(FA15:FA20)=0,"",FA15*(1-EV15)+FA16*(1-EV16)+FA17*(1-EV17)+FA18*(1-EV18)+FA19*(1-EV19)+FA20*(1-EV20)+FA21*(1-EV21)+FA22*(1-EV22))</f>
        <v/>
      </c>
      <c r="FB6" s="33" t="str">
        <f>IF(COUNTA(FB15:FB20)=0,"",FB15*(1-EV15)+FB16*(1-EV16)+FB17*(1-EV17)+FB18*(1-EV18)+FB19*(1-EV19)+FB20*(1-EV20)+FB21*(1-EV21)+FB22*(1-EV22))</f>
        <v/>
      </c>
      <c r="FC6" s="26"/>
      <c r="FD6" s="26"/>
      <c r="FE6" s="327"/>
      <c r="FF6" s="15" t="s">
        <v>0</v>
      </c>
      <c r="FG6" s="9" t="str">
        <f>IF(COUNTA(FG16:FG20)=0,"",FG16*(1-FF16)+FG17*(1-FF17)+FG18*(1-FF18)+FG19*(1-FF19)+FG20*(1-FF20)+FG21*(1-FF21)+FG22*(1-FF22))</f>
        <v/>
      </c>
      <c r="FH6" s="9" t="str">
        <f>IF(COUNTA(FH16:FH20)=0,"",FH16*(1-FF16)+FH17*(1-FF17)+FH18*(1-FF18)+FH19*(1-FF19)+FH20*(1-FF20)+FH21*(1-FF21)+FH22*(1-FF22))</f>
        <v/>
      </c>
      <c r="FI6" s="9"/>
      <c r="FJ6" s="9" t="str">
        <f>IF(COUNTA(FJ15:FJ20)=0,"",FJ15*(1-FF15)+FJ16*(1-FF16)+FJ17*(1-FF17)+FJ18*(1-FF18)+FJ19*(1-FF19)+FJ20*(1-FF20)+FJ21*(1-FF21)+FJ22*(1-FF22))</f>
        <v/>
      </c>
      <c r="FK6" s="9" t="str">
        <f>IF(COUNTA(FK16:FK20)=0,"",FK16*(1-FF16)+FK17*(1-FF17)+FK18*(1-FF18)+FK19*(1-FF19)+FK20*(1-FF20)+FK21*(1-FF21)+FK22*(1-FF22))</f>
        <v/>
      </c>
      <c r="FL6" s="33" t="str">
        <f>IF(COUNTA(FL15:FL20)=0,"",FL15*(1-FF15)+FL16*(1-FF16)+FL17*(1-FF17)+FL18*(1-FF18)+FL19*(1-FF19)+FL20*(1-FF20)+FL21*(1-FF21)+FL22*(1-FF22))</f>
        <v/>
      </c>
      <c r="FM6" s="26"/>
      <c r="FN6" s="26"/>
      <c r="FO6" s="327"/>
      <c r="FP6" s="15" t="s">
        <v>0</v>
      </c>
      <c r="FQ6" s="9">
        <f>IF((COUNTA(FQ15:FQ26)=0)+(COUNTA(FQ14)=0),"",100-FQ14-SUMPRODUCT($FP15:$FP26,FQ15:FQ26))</f>
        <v>3.5920749999999941</v>
      </c>
      <c r="FR6" s="9">
        <f t="shared" ref="FR6:FV6" si="45">IF((COUNTA(FR15:FR26)=0)+(COUNTA(FR14)=0),"",100-FR14-SUMPRODUCT($FP15:$FP26,FR15:FR26))</f>
        <v>3.2000000000000028</v>
      </c>
      <c r="FS6" s="9">
        <f t="shared" si="45"/>
        <v>3.7733000000000203</v>
      </c>
      <c r="FT6" s="9" t="str">
        <f t="shared" si="45"/>
        <v/>
      </c>
      <c r="FU6" s="9">
        <f t="shared" si="45"/>
        <v>3.6010000000000133</v>
      </c>
      <c r="FV6" s="33">
        <f t="shared" si="45"/>
        <v>3.5574999999999903</v>
      </c>
      <c r="FW6" s="26"/>
      <c r="FX6" s="26"/>
      <c r="FY6" s="327"/>
      <c r="FZ6" s="15" t="s">
        <v>0</v>
      </c>
      <c r="GA6" s="9">
        <f>IF(COUNTA(GA16:GA20)=0,"",GA16*(1-FZ16)+GA17*(1-FZ17)+GA18*(1-FZ18)+GA19*(1-FZ19)+GA20*(1-FZ20)+GA21*(1-FZ21)+GA22*(1-FZ22))</f>
        <v>8.1685233280308189</v>
      </c>
      <c r="GB6" s="9">
        <f>IF(COUNTA(GB16:GB20)=0,"",GB16*(1-FZ16)+GB17*(1-FZ17)+GB18*(1-FZ18)+GB19*(1-FZ19)+GB20*(1-FZ20)+GB21*(1-FZ21)+GB22*(1-FZ22))</f>
        <v>8.5250000000000004</v>
      </c>
      <c r="GC6" s="9">
        <f>IF(COUNTA(GC16:GC20)=0,"",GC16*(1-FZ16)+GC17*(1-FZ17)+GC18*(1-FZ18)+GC19*(1-FZ19)+GC20*(1-FZ20)+GC21*(1-FZ21)+GC22*(1-FZ22))</f>
        <v>8.11</v>
      </c>
      <c r="GD6" s="9" t="str">
        <f>IF(COUNTA(GD15:GD20)=0,"",GD15*(1-FZ15)+GD16*(1-FZ16)+GD17*(1-FZ17)+GD18*(1-FZ18)+GD19*(1-FZ19)+GD20*(1-FZ20)+GD21*(1-FZ21)+GD22*(1-FZ22))</f>
        <v/>
      </c>
      <c r="GE6" s="9">
        <f>IF(COUNTA(GE16:GE20)=0,"",GE16*(1-FZ16)+GE17*(1-FZ17)+GE18*(1-FZ18)+GE19*(1-FZ19)+GE20*(1-FZ20)+GE21*(1-FZ21)+GE22*(1-FZ22))</f>
        <v>8.1685233280308189</v>
      </c>
      <c r="GF6" s="33" t="str">
        <f>IF(COUNTA(GF15:GF20)=0,"",GF15*(1-FZ15)+GF16*(1-FZ16)+GF17*(1-FZ17)+GF18*(1-FZ18)+GF19*(1-FZ19)+GF20*(1-FZ20)+GF21*(1-FZ21)+GF22*(1-FZ22))</f>
        <v/>
      </c>
      <c r="GG6" s="26"/>
      <c r="GH6" s="26"/>
      <c r="GI6" s="327"/>
      <c r="GJ6" s="15" t="s">
        <v>0</v>
      </c>
      <c r="GK6" s="9" t="str">
        <f>IF(COUNTA(GK16:GK20)=0,"",GK16*(1-GJ16)+GK17*(1-GJ17)+GK18*(1-GJ18)+GK19*(1-GJ19)+GK20*(1-GJ20)+GK21*(1-GJ21)+GK22*(1-GJ22))</f>
        <v/>
      </c>
      <c r="GL6" s="9" t="str">
        <f>IF(COUNTA(GL16:GL20)=0,"",GL16*(1-GJ16)+GL17*(1-GJ17)+GL18*(1-GJ18)+GL19*(1-GJ19)+GL20*(1-GJ20)+GL21*(1-GJ21)+GL22*(1-GJ22))</f>
        <v/>
      </c>
      <c r="GM6" s="9"/>
      <c r="GN6" s="9" t="str">
        <f>IF(COUNTA(GN15:GN20)=0,"",GN15*(1-GJ15)+GN16*(1-GJ16)+GN17*(1-GJ17)+GN18*(1-GJ18)+GN19*(1-GJ19)+GN20*(1-GJ20)+GN21*(1-GJ21)+GN22*(1-GJ22))</f>
        <v/>
      </c>
      <c r="GO6" s="9" t="str">
        <f>IF(COUNTA(GO16:GO20)=0,"",GO16*(1-GJ16)+GO17*(1-GJ17)+GO18*(1-GJ18)+GO19*(1-GJ19)+GO20*(1-GJ20)+GO21*(1-GJ21)+GO22*(1-GJ22))</f>
        <v/>
      </c>
      <c r="GP6" s="33" t="str">
        <f>IF(COUNTA(GP15:GP20)=0,"",GP15*(1-GJ15)+GP16*(1-GJ16)+GP17*(1-GJ17)+GP18*(1-GJ18)+GP19*(1-GJ19)+GP20*(1-GJ20)+GP21*(1-GJ21)+GP22*(1-GJ22))</f>
        <v/>
      </c>
      <c r="GQ6" s="26"/>
      <c r="GR6" s="26"/>
      <c r="GS6" s="327"/>
      <c r="GT6" s="15" t="s">
        <v>0</v>
      </c>
      <c r="GU6" s="9">
        <f>IF(COUNTA(GU16:GU20)=0,"",GU16*(1-GT16)+GU17*(1-GT17)+GU18*(1-GT18)+GU19*(1-GT19)+GU20*(1-GT20)+GU21*(1-GT21)+GU22*(1-GT22))</f>
        <v>6.6984811076683011</v>
      </c>
      <c r="GV6" s="9">
        <f>IF(COUNTA(GV16:GV20)=0,"",GV16*(1-GT16)+GV17*(1-GT17)+GV18*(1-GT18)+GV19*(1-GT19)+GV20*(1-GT20)+GV21*(1-GT21)+GV22*(1-GT22))</f>
        <v>7.1749999999999998</v>
      </c>
      <c r="GW6" s="9">
        <f>IF(COUNTA(GW16:GW20)=0,"",GW16*(1-GT16)+GW17*(1-GT17)+GW18*(1-GT18)+GW19*(1-GT19)+GW20*(1-GT20)+GW21*(1-GT21)+GW22*(1-GT22))</f>
        <v>6.6150000000000002</v>
      </c>
      <c r="GX6" s="9" t="str">
        <f>IF(COUNTA(GX15:GX20)=0,"",GX15*(1-GT15)+GX16*(1-GT16)+GX17*(1-GT17)+GX18*(1-GT18)+GX19*(1-GT19)+GX20*(1-GT20)+GX21*(1-GT21)+GX22*(1-GT22))</f>
        <v/>
      </c>
      <c r="GY6" s="9">
        <f>IF(COUNTA(GY16:GY20)=0,"",GY16*(1-GT16)+GY17*(1-GT17)+GY18*(1-GT18)+GY19*(1-GT19)+GY20*(1-GT20)+GY21*(1-GT21)+GY22*(1-GT22))</f>
        <v>6.6984811076683011</v>
      </c>
      <c r="GZ6" s="33" t="str">
        <f>IF(COUNTA(GZ15:GZ20)=0,"",GZ15*(1-GT15)+GZ16*(1-GT16)+GZ17*(1-GT17)+GZ18*(1-GT18)+GZ19*(1-GT19)+GZ20*(1-GT20)+GZ21*(1-GT21)+GZ22*(1-GT22))</f>
        <v/>
      </c>
      <c r="HA6" s="26"/>
      <c r="HB6" s="26"/>
      <c r="HC6" s="327"/>
      <c r="HD6" s="15" t="s">
        <v>0</v>
      </c>
      <c r="HE6" s="9"/>
      <c r="HF6" s="9" t="str">
        <f>IF(COUNTA(HF15:HF20)=0,"",HF15*(1-HD15)+HF16*(1-HD16)+HF17*(1-HD17)+HF18*(1-HD18)+HF19*(1-HD19)+HF20*(1-HD20)+HF21*(1-HD21)+HF22*(1-HD22))</f>
        <v/>
      </c>
      <c r="HG6" s="9"/>
      <c r="HH6" s="9" t="str">
        <f>IF(COUNTA(HH15:HH20)=0,"",HH15*(1-HD15)+HH16*(1-HD16)+HH17*(1-HD17)+HH18*(1-HD18)+HH19*(1-HD19)+HH20*(1-HD20)+HH21*(1-HD21)+HH22*(1-HD22))</f>
        <v/>
      </c>
      <c r="HI6" s="9" t="str">
        <f>IF(COUNTA(HI15:HI20)=0,"",HI15*(1-HD15)+HI16*(1-HD16)+HI17*(1-HD17)+HI18*(1-HD18)+HI19*(1-HD19)+HI20*(1-HD20)+HI21*(1-HD21)+HI22*(1-HD22))</f>
        <v/>
      </c>
      <c r="HJ6" s="33" t="str">
        <f>IF(COUNTA(HJ15:HJ20)=0,"",HJ15*(1-HD15)+HJ16*(1-HD16)+HJ17*(1-HD17)+HJ18*(1-HD18)+HJ19*(1-HD19)+HJ20*(1-HD20)+HJ21*(1-HD21)+HJ22*(1-HD22))</f>
        <v/>
      </c>
      <c r="HK6" s="26"/>
      <c r="HL6" s="26"/>
      <c r="HM6" s="327"/>
      <c r="HN6" s="15" t="s">
        <v>0</v>
      </c>
      <c r="HO6" s="9">
        <f t="shared" si="37"/>
        <v>8.12364</v>
      </c>
      <c r="HP6" s="9">
        <f>IF(COUNTA(HP15:HP20)=0,"",HP15*(1-HN15)+HP16*(1-HN16)+HP17*(1-HN17)+HP18*(1-HN18)+HP19*(1-HN19)+HP20*(1-HN20)+HP21*(1-HN21)+HP22*(1-HN22))</f>
        <v>8.43</v>
      </c>
      <c r="HQ6" s="9">
        <f>IF(COUNTA(HQ15:HQ20)=0,"",HQ15*(1-HN15)+HQ16*(1-HN16)+HQ17*(1-HN17)+HQ18*(1-HN18)+HQ19*(1-HN19)+HQ20*(1-HN20)+HQ21*(1-HN21)+HQ22*(1-HN22))</f>
        <v>8.07</v>
      </c>
      <c r="HR6" s="9" t="str">
        <f>IF(COUNTA(HR15:HR20)=0,"",HR15*(1-HN15)+HR16*(1-HN16)+HR17*(1-HN17)+HR18*(1-HN18)+HR19*(1-HN19)+HR20*(1-HN20)+HR21*(1-HN21)+HR22*(1-HN22))</f>
        <v/>
      </c>
      <c r="HS6" s="9">
        <f>IF(COUNTA(HS15:HS20)=0,"",HS15*(1-HN15)+HS16*(1-HN16)+HS17*(1-HN17)+HS18*(1-HN18)+HS19*(1-HN19)+HS20*(1-HN20)+HS21*(1-HN21)+HS22*(1-HN22))</f>
        <v>8.1244667531178116</v>
      </c>
      <c r="HT6" s="33" t="str">
        <f>IF(COUNTA(HT15:HT20)=0,"",HT15*(1-HN15)+HT16*(1-HN16)+HT17*(1-HN17)+HT18*(1-HN18)+HT19*(1-HN19)+HT20*(1-HN20)+HT21*(1-HN21)+HT22*(1-HN22))</f>
        <v/>
      </c>
      <c r="HU6" s="26"/>
      <c r="HV6" s="26"/>
      <c r="HW6" s="327"/>
      <c r="HX6" s="15" t="s">
        <v>0</v>
      </c>
      <c r="HY6" s="9"/>
      <c r="HZ6" s="9" t="str">
        <f>IF(COUNTA(HZ15:HZ20)=0,"",HZ15*(1-HX15)+HZ16*(1-HX16)+HZ17*(1-HX17)+HZ18*(1-HX18)+HZ19*(1-HX19)+HZ20*(1-HX20)+HZ21*(1-HX21)+HZ22*(1-HX22))</f>
        <v/>
      </c>
      <c r="IA6" s="9"/>
      <c r="IB6" s="9" t="str">
        <f>IF(COUNTA(IB15:IB20)=0,"",IB15*(1-HX15)+IB16*(1-HX16)+IB17*(1-HX17)+IB18*(1-HX18)+IB19*(1-HX19)+IB20*(1-HX20)+IB21*(1-HX21)+IB22*(1-HX22))</f>
        <v/>
      </c>
      <c r="IC6" s="9" t="str">
        <f>IF(COUNTA(IC15:IC20)=0,"",IC15*(1-HX15)+IC16*(1-HX16)+IC17*(1-HX17)+IC18*(1-HX18)+IC19*(1-HX19)+IC20*(1-HX20)+IC21*(1-HX21)+IC22*(1-HX22))</f>
        <v/>
      </c>
      <c r="ID6" s="33" t="str">
        <f>IF(COUNTA(ID15:ID20)=0,"",ID15*(1-HX15)+ID16*(1-HX16)+ID17*(1-HX17)+ID18*(1-HX18)+ID19*(1-HX19)+ID20*(1-HX20)+ID21*(1-HX21)+ID22*(1-HX22))</f>
        <v/>
      </c>
      <c r="IE6" s="26"/>
      <c r="IF6" s="26"/>
      <c r="IG6" s="327"/>
      <c r="IH6" s="15" t="s">
        <v>0</v>
      </c>
      <c r="II6" s="9">
        <f>0.149*IJ6+0.851*IK6</f>
        <v>8.1668350000000007</v>
      </c>
      <c r="IJ6" s="9">
        <f>IF(COUNTA(IJ15:IJ20)=0,"",IJ15*(1-IH15)+IJ16*(1-IH16)+IJ17*(1-IH17)+IJ18*(1-IH18)+IJ19*(1-IH19)+IJ20*(1-IH20)+IJ21*(1-IH21)+IJ22*(1-IH22))</f>
        <v>8.52</v>
      </c>
      <c r="IK6" s="9">
        <f>IF(COUNTA(IK15:IK20)=0,"",IK15*(1-IH15)+IK16*(1-IH16)+IK17*(1-IH17)+IK18*(1-IH18)+IK19*(1-IH19)+IK20*(1-IH20)+IK21*(1-IH21)+IK22*(1-IH22))</f>
        <v>8.1050000000000004</v>
      </c>
      <c r="IL6" s="9" t="str">
        <f>IF(COUNTA(IL15:IL20)=0,"",IL15*(1-IH15)+IL16*(1-IH16)+IL17*(1-IH17)+IL18*(1-IH18)+IL19*(1-IH19)+IL20*(1-IH20)+IL21*(1-IH21)+IL22*(1-IH22))</f>
        <v/>
      </c>
      <c r="IM6" s="9">
        <f>IF(COUNTA(IM15:IM20)=0,"",IM15*(1-IH15)+IM16*(1-IH16)+IM17*(1-IH17)+IM18*(1-IH18)+IM19*(1-IH19)+IM20*(1-IH20)+IM21*(1-IH21)+IM22*(1-IH22))</f>
        <v>8.1656693157366611</v>
      </c>
      <c r="IN6" s="33" t="str">
        <f>IF(COUNTA(IN15:IN20)=0,"",IN15*(1-IH15)+IN16*(1-IH16)+IN17*(1-IH17)+IN18*(1-IH18)+IN19*(1-IH19)+IN20*(1-IH20)+IN21*(1-IH21)+IN22*(1-IH22))</f>
        <v/>
      </c>
      <c r="IO6" s="26"/>
      <c r="IP6" s="26"/>
      <c r="IQ6" s="327"/>
      <c r="IR6" s="15" t="s">
        <v>0</v>
      </c>
      <c r="IS6" s="9" t="str">
        <f>IF(COUNTA(IS16:IS20)=0,"",IS16*(1-IR16)+IS17*(1-IR17)+IS18*(1-IR18)+IS19*(1-IR19)+IS20*(1-IR20)+IS21*(1-IR21)+IS22*(1-IR22))</f>
        <v/>
      </c>
      <c r="IT6" s="9" t="str">
        <f>IF(COUNTA(IT16:IT20)=0,"",IT16*(1-IR16)+IT17*(1-IR17)+IT18*(1-IR18)+IT19*(1-IR19)+IT20*(1-IR20)+IT21*(1-IR21)+IT22*(1-IR22))</f>
        <v/>
      </c>
      <c r="IU6" s="9" t="str">
        <f>IF(COUNTA(IU16:IU20)=0,"",IU16*(1-IR16)+IU17*(1-IR17)+IU18*(1-IR18)+IU19*(1-IR19)+IU20*(1-IR20)+IU21*(1-IR21)+IU22*(1-IR22))</f>
        <v/>
      </c>
      <c r="IV6" s="9" t="str">
        <f>IF(COUNTA(IV15:IV20)=0,"",IV15*(1-IR15)+IV16*(1-IR16)+IV17*(1-IR17)+IV18*(1-IR18)+IV19*(1-IR19)+IV20*(1-IR20)+IV21*(1-IR21)+IV22*(1-IR22))</f>
        <v/>
      </c>
      <c r="IW6" s="9" t="str">
        <f>IF(COUNTA(IW15:IW20)=0,"",IW15*(1-IR15)+IW16*(1-IR16)+IW17*(1-IR17)+IW18*(1-IR18)+IW19*(1-IR19)+IW20*(1-IR20)+IW21*(1-IR21)+IW22*(1-IR22))</f>
        <v/>
      </c>
      <c r="IX6" s="33" t="str">
        <f>IF(COUNTA(IX15:IX20)=0,"",IX15*(1-IR15)+IX16*(1-IR16)+IX17*(1-IR17)+IX18*(1-IR18)+IX19*(1-IR19)+IX20*(1-IR20)+IX21*(1-IR21)+IX22*(1-IR22))</f>
        <v/>
      </c>
      <c r="IY6" s="26"/>
      <c r="IZ6" s="26"/>
      <c r="JA6" s="327"/>
      <c r="JB6" s="15" t="s">
        <v>0</v>
      </c>
      <c r="JC6" s="9">
        <f>IF(COUNTA(JC16:JC20)=0,"",JC16*(1-JB16)+JC17*(1-JB17)+JC18*(1-JB18)+JC19*(1-JB19)+JC20*(1-JB20)+JC21*(1-JB21)+JC22*(1-JB22))</f>
        <v>2.4510000000000023</v>
      </c>
      <c r="JD6" s="9">
        <f>IF(COUNTA(JD16:JD20)=0,"",JD16*(1-JB16)+JD17*(1-JB17)+JD18*(1-JB18)+JD19*(1-JB19)+JD20*(1-JB20)+JD21*(1-JB21)+JD22*(1-JB22))</f>
        <v>1.6485000000000014</v>
      </c>
      <c r="JE6" s="9">
        <f>IF(COUNTA(JE16:JE20)=0,"",JE16*(1-JB16)+JE17*(1-JB17)+JE18*(1-JB18)+JE19*(1-JB19)+JE20*(1-JB20)+JE21*(1-JB21)+JE22*(1-JB22))</f>
        <v>2.5235000000000021</v>
      </c>
      <c r="JF6" s="9" t="str">
        <f>IF(COUNTA(JF15:JF20)=0,"",JF15*(1-JB15)+JF16*(1-JB16)+JF17*(1-JB17)+JF18*(1-JB18)+JF19*(1-JB19)+JF20*(1-JB20)+JF21*(1-JB21)+JF22*(1-JB22))</f>
        <v/>
      </c>
      <c r="JG6" s="9">
        <f>IF(COUNTA(JG15:JG20)=0,"",JG15*(1-JB15)+JG16*(1-JB16)+JG17*(1-JB17)+JG18*(1-JB18)+JG19*(1-JB19)+JG20*(1-JB20)+JG21*(1-JB21)+JG22*(1-JB22))</f>
        <v>2.4985000000000022</v>
      </c>
      <c r="JH6" s="33">
        <f>IF(COUNTA(JH15:JH20)=0,"",JH15*(1-JB15)+JH16*(1-JB16)+JH17*(1-JB17)+JH18*(1-JB18)+JH19*(1-JB19)+JH20*(1-JB20)+JH21*(1-JB21)+JH22*(1-JB22))</f>
        <v>2.0995000000000021</v>
      </c>
      <c r="JI6" s="26"/>
      <c r="JJ6" s="26"/>
    </row>
    <row r="7" s="4" customFormat="true" x14ac:dyDescent="0.25">
      <c r="A7" s="327"/>
      <c r="B7" s="15" t="s">
        <v>19</v>
      </c>
      <c r="C7" s="9">
        <f>IF(COUNTA(C14:C20)=0,"",C15*B15+C16*B16+C17*B17+C18*B18+C19*B19+C20*B20+C21*B21+C22*B22)</f>
        <v>67.510000000000005</v>
      </c>
      <c r="D7" s="9" t="str">
        <f>IF(COUNTA(D14:D20)=0,"",D15*B15+D16*B16+D17*B17+D18*B18+D19*B19+D20*B20+D21*B21+D22*B22)</f>
        <v/>
      </c>
      <c r="E7" s="9" t="str">
        <f>IF(COUNTA(E14:E20)=0,"",E15*B15+E16*B16+E17*B17+E18*B18+E19*B19+E20*B20+E21*B21+E22*B22)</f>
        <v/>
      </c>
      <c r="F7" s="9" t="str">
        <f>IF(COUNTA(F14:F20)=0,"",F15*B15+F16*B16+F17*B17+F18*B18+F19*B19+F20*B20+F21*B21+F22*B22)</f>
        <v/>
      </c>
      <c r="G7" s="9"/>
      <c r="H7" s="33" t="str">
        <f>IF(COUNTA(H14:H20)=0,"",H15*B15+H16*B16+H17*B17+H18*B18+H19*B19+H20*B20+H21*B21+H22*B22)</f>
        <v/>
      </c>
      <c r="I7" s="26"/>
      <c r="J7" s="26"/>
      <c r="K7" s="327"/>
      <c r="L7" s="15" t="s">
        <v>19</v>
      </c>
      <c r="M7" s="9">
        <f>IF(COUNTA(M14:M20)=0,"",M15*L15+M16*L16+M17*L17+M18*L18+M19*L19+M20*L20+M21*L21+M22*L22)</f>
        <v>71.754999999999995</v>
      </c>
      <c r="N7" s="9" t="str">
        <f>IF(COUNTA(N14:N20)=0,"",N15*L15+N16*L16+N17*L17+N18*L18+N19*L19+N20*L20+N21*L21+N22*L22)</f>
        <v/>
      </c>
      <c r="O7" s="9" t="str">
        <f>IF(COUNTA(O14:O20)=0,"",O15*L15+O16*L16+O17*L17+O18*L18+O19*L19+O20*L20+O21*L21+O22*L22)</f>
        <v/>
      </c>
      <c r="P7" s="9" t="str">
        <f>IF(COUNTA(P14:P20)=0,"",P15*L15+P16*L16+P17*L17+P18*L18+P19*L19+P20*L20+P21*L21+P22*L22)</f>
        <v/>
      </c>
      <c r="Q7" s="9"/>
      <c r="R7" s="33" t="str">
        <f>IF(COUNTA(R14:R20)=0,"",R15*L15+R16*L16+R17*L17+R18*L18+R19*L19+R20*L20+R21*L21+R22*L22)</f>
        <v/>
      </c>
      <c r="S7" s="26"/>
      <c r="T7" s="26"/>
      <c r="U7" s="327"/>
      <c r="V7" s="15" t="s">
        <v>19</v>
      </c>
      <c r="W7" s="9">
        <f>IF(COUNTA(W15:W26)=0,"",SUMPRODUCT(W15:W26,$FP15:$FP26))</f>
        <v>90.118265000000008</v>
      </c>
      <c r="X7" s="9">
        <f t="shared" ref="X7:AB7" si="46">IF(COUNTA(X15:X26)=0,"",SUMPRODUCT(X15:X26,$FP15:$FP26))</f>
        <v>93.987795000000006</v>
      </c>
      <c r="Y7" s="9">
        <f t="shared" si="46"/>
        <v>89.022419999999997</v>
      </c>
      <c r="Z7" s="9" t="str">
        <f t="shared" si="46"/>
        <v/>
      </c>
      <c r="AA7" s="9">
        <f t="shared" si="46"/>
        <v>90.118265000000008</v>
      </c>
      <c r="AB7" s="33">
        <f t="shared" si="46"/>
        <v>87.748530000000002</v>
      </c>
      <c r="AC7" s="26"/>
      <c r="AD7" s="26"/>
      <c r="AE7" s="327"/>
      <c r="AF7" s="15" t="s">
        <v>19</v>
      </c>
      <c r="AG7" s="9">
        <f>IF(COUNTA(AG14:AG20)=0,"",AG15*AF15+AG16*AF16+AG17*AF17+AG18*AF18+AG19*AF19+AG20*AF20+AG21*AF21+AG22*AF22)</f>
        <v>74.52</v>
      </c>
      <c r="AH7" s="9">
        <f>IF(COUNTA(AH14:AH20)=0,"",AH15*AF15+AH16*AF16+AH17*AF17+AH18*AF18+AH19*AF19+AH20*AF20+AH21*AF21+AH22*AF22)</f>
        <v>80.835000000000008</v>
      </c>
      <c r="AI7" s="9">
        <f>IF(COUNTA(AI14:AI20)=0,"",AI15*AF15+AI16*AF16+AI17*AF17+AI18*AF18+AI19*AF19+AI20*AF20+AI21*AF21+AI22*AF22)</f>
        <v>74.37</v>
      </c>
      <c r="AJ7" s="9" t="str">
        <f>IF(COUNTA(AJ14:AJ20)=0,"",AJ15*AF15+AJ16*AF16+AJ17*AF17+AJ18*AF18+AJ19*AF19+AJ20*AF20+AJ21*AF21+AJ22*AF22)</f>
        <v/>
      </c>
      <c r="AK7" s="9">
        <f>IF(COUNTA(AK14:AK20)=0,"",AK15*AF15+AK16*AF16+AK17*AF17+AK18*AF18+AK19*AF19+AK20*AF20+AK21*AF21+AK22*AF22)</f>
        <v>72.94</v>
      </c>
      <c r="AL7" s="33" t="str">
        <f>IF(COUNTA(AL14:AL20)=0,"",AL15*AF15+AL16*AF16+AL17*AF17+AL18*AF18+AL19*AF19+AL20*AF20+AL21*AF21+AL22*AF22)</f>
        <v/>
      </c>
      <c r="AM7" s="26"/>
      <c r="AN7" s="26"/>
      <c r="AO7" s="327"/>
      <c r="AP7" s="15" t="s">
        <v>19</v>
      </c>
      <c r="AQ7" s="9" t="str">
        <f>IF(COUNTA(AQ14:AQ20)=0,"",AQ15*AP15+AQ16*AP16+AQ17*AP17+AQ18*AP18+AQ19*AP19+AQ20*AP20+AQ21*AP21+AQ22*AP22)</f>
        <v/>
      </c>
      <c r="AR7" s="9" t="str">
        <f>IF(COUNTA(AR14:AR20)=0,"",AR15*AP15+AR16*AP16+AR17*AP17+AR18*AP18+AR19*AP19+AR20*AP20+AR21*AP21+AR22*AP22)</f>
        <v/>
      </c>
      <c r="AS7" s="9">
        <f>IF(COUNTA(AS14:AS20)=0,"",AS15*AP15+AS16*AP16+AS17*AP17+AS18*AP18+AS19*AP19+AS20*AP20+AS21*AP21+AS22*AP22)</f>
        <v>83.4</v>
      </c>
      <c r="AT7" s="9" t="str">
        <f>IF(COUNTA(AT14:AT20)=0,"",AT15*AP15+AT16*AP16+AT17*AP17+AT18*AP18+AT19*AP19+AT20*AP20+AT21*AP21+AT22*AP22)</f>
        <v/>
      </c>
      <c r="AU7" s="9" t="str">
        <f>IF(COUNTA(AU14:AU20)=0,"",AU15*AP15+AU16*AP16+AU17*AP17+AU18*AP18+AU19*AP19+AU20*AP20+AU21*AP21+AU22*AP22)</f>
        <v/>
      </c>
      <c r="AV7" s="33" t="str">
        <f>IF(COUNTA(AV14:AV20)=0,"",AV15*AP15+AV16*AP16+AV17*AP17+AV18*AP18+AV19*AP19+AV20*AP20+AV21*AP21+AV22*AP22)</f>
        <v/>
      </c>
      <c r="AW7" s="26"/>
      <c r="AX7" s="26"/>
      <c r="AY7" s="327"/>
      <c r="AZ7" s="15" t="s">
        <v>19</v>
      </c>
      <c r="BA7" s="9">
        <f>IF(COUNTA(BA14:BA20)=0,"",BA15*AZ15+BA16*AZ16+BA17*AZ17+BA18*AZ18+BA19*AZ19+BA20*AZ20+BA21*AZ21+BA22*AZ22)</f>
        <v>77.84</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77.84</v>
      </c>
      <c r="BF7" s="33" t="str">
        <f>IF(COUNTA(BF14:BF20)=0,"",BF15*AZ15+BF16*AZ16+BF17*AZ17+BF18*AZ18+BF19*AZ19+BF20*AZ20+BF21*AZ21+BF22*AZ22)</f>
        <v/>
      </c>
      <c r="BG7" s="26"/>
      <c r="BH7" s="26"/>
      <c r="BI7" s="327"/>
      <c r="BJ7" s="140" t="s">
        <v>19</v>
      </c>
      <c r="BK7" s="9">
        <f>IF(COUNTA(BK14:BK20)=0,"",BK15*BJ15+BK16*BJ16+BK17*BJ17+BK18*BJ18+BK19*BJ19+BK20*BJ20+BK21*BJ21+BK22*BJ22)</f>
        <v>78.474999999999994</v>
      </c>
      <c r="BL7" s="9">
        <f>IF(COUNTA(BL14:BL20)=0,"",BL15*BJ15+BL16*BJ16+BL17*BJ17+BL18*BJ18+BL19*BJ19+BL20*BJ20+BL21*BJ21+BL22*BJ22)</f>
        <v>83.48</v>
      </c>
      <c r="BM7" s="9">
        <f>IF(COUNTA(BM14:BM20)=0,"",BM15*BJ15+BM16*BJ16+BM17*BJ17+BM18*BJ18+BM19*BJ19+BM20*BJ20+BM21*BJ21+BM22*BJ22)</f>
        <v>77.88</v>
      </c>
      <c r="BN7" s="9" t="str">
        <f>IF(COUNTA(BN14:BN20)=0,"",BN15*BJ15+BN16*BJ16+BN17*BJ17+BN18*BJ18+BN19*BJ19+BN20*BJ20+BN21*BJ21+BN22*BJ22)</f>
        <v/>
      </c>
      <c r="BO7" s="9">
        <f>IF(COUNTA(BO14:BO20)=0,"",BO15*BJ15+BO16*BJ16+BO17*BJ17+BO18*BJ18+BO19*BJ19+BO20*BJ20+BO21*BJ21+BO22*BJ22)</f>
        <v>78.474999999999994</v>
      </c>
      <c r="BP7" s="33" t="str">
        <f>IF(COUNTA(BP14:BP20)=0,"",BP15*BJ15+BP16*BJ16+BP17*BJ17+BP18*BJ18+BP19*BJ19+BP20*BJ20+BP21*BJ21+BP22*BJ22)</f>
        <v/>
      </c>
      <c r="BQ7" s="26"/>
      <c r="BR7" s="26"/>
      <c r="BS7" s="327"/>
      <c r="BT7" s="15" t="s">
        <v>19</v>
      </c>
      <c r="BU7" s="9" t="str">
        <f>IF(COUNTA(BU14:BU20)=0,"",BU15*BT15+BU16*BT16+BU17*BT17+BU18*BT18+BU19*BT19+BU20*BT20+BU21*BT21+BU22*BT22)</f>
        <v/>
      </c>
      <c r="BV7" s="9" t="str">
        <f>IF(COUNTA(BV14:BV20)=0,"",BV15*BT15+BV16*BT16+BV17*BT17+BV18*BT18+BV19*BT19+BV20*BT20+BV21*BT21+BV22*BT22)</f>
        <v/>
      </c>
      <c r="BW7" s="9">
        <f>IF(COUNTA(BW14:BW20)=0,"",BW15*BT15+BW16*BT16+BW17*BT17+BW18*BT18+BW19*BT19+BW20*BT20+BW21*BT21+BW22*BT22)</f>
        <v>87.1</v>
      </c>
      <c r="BX7" s="9" t="str">
        <f>IF(COUNTA(BX14:BX20)=0,"",BX15*BT15+BX16*BT16+BX17*BT17+BX18*BT18+BX19*BT19+BX20*BT20+BX21*BT21+BX22*BT22)</f>
        <v/>
      </c>
      <c r="BY7" s="9" t="str">
        <f>IF(COUNTA(BY14:BY20)=0,"",BY15*BT15+BY16*BT16+BY17*BT17+BY18*BT18+BY19*BT19+BY20*BT20+BY21*BT21+BY22*BT22)</f>
        <v/>
      </c>
      <c r="BZ7" s="33" t="str">
        <f>IF(COUNTA(BZ14:BZ20)=0,"",BZ15*BT15+BZ16*BT16+BZ17*BT17+BZ18*BT18+BZ19*BT19+BZ20*BT20+BZ21*BT21+BZ22*BT22)</f>
        <v/>
      </c>
      <c r="CA7" s="26"/>
      <c r="CB7" s="26"/>
      <c r="CC7" s="327"/>
      <c r="CD7" s="15" t="s">
        <v>19</v>
      </c>
      <c r="CE7" s="9">
        <f>IF(COUNTA(CE14:CE20)=0,"",CE15*CD15+CE16*CD16+CE17*CD17+CE18*CD18+CE19*CD19+CE20*CD20+CE21*CD21+CE22*CD22)</f>
        <v>80.28</v>
      </c>
      <c r="CF7" s="9">
        <f>IF(COUNTA(CF14:CF20)=0,"",CF15*CD15+CF16*CD16+CF17*CD17+CF18*CD18+CF19*CD19+CF20*CD20+CF21*CD21+CF22*CD22)</f>
        <v>85.09</v>
      </c>
      <c r="CG7" s="9">
        <f>IF(COUNTA(CG14:CG20)=0,"",CG15*CD15+CG16*CD16+CG17*CD17+CG18*CD18+CG19*CD19+CG20*CD20+CG21*CD21+CG22*CD22)</f>
        <v>79.674999999999997</v>
      </c>
      <c r="CH7" s="9" t="str">
        <f>IF(COUNTA(CH14:CH20)=0,"",CH15*CD15+CH16*CD16+CH17*CD17+CH18*CD18+CH19*CD19+CH20*CD20+CH21*CD21+CH22*CD22)</f>
        <v/>
      </c>
      <c r="CI7" s="9">
        <f>IF(COUNTA(CI14:CI20)=0,"",CI15*CD15+CI16*CD16+CI17*CD17+CI18*CD18+CI19*CD19+CI20*CD20+CI21*CD21+CI22*CD22)</f>
        <v>80.28</v>
      </c>
      <c r="CJ7" s="33" t="str">
        <f>IF(COUNTA(CJ14:CJ20)=0,"",CJ15*CD15+CJ16*CD16+CJ17*CD17+CJ18*CD18+CJ19*CD19+CJ20*CD20+CJ21*CD21+CJ22*CD22)</f>
        <v/>
      </c>
      <c r="CK7" s="26"/>
      <c r="CL7" s="26"/>
      <c r="CM7" s="327"/>
      <c r="CN7" s="15" t="s">
        <v>19</v>
      </c>
      <c r="CO7" s="9">
        <f>IF(COUNTA(CO14:CO20)=0,"",CO15*CN15+CO16*CN16+CO17*CN17+CO18*CN18+CO19*CN19+CO20*CN20+CO21*CN21+CO22*CN22)</f>
        <v>80.474999999999994</v>
      </c>
      <c r="CP7" s="9">
        <f>IF(COUNTA(CP14:CP20)=0,"",CP15*CN15+CP16*CN16+CP17*CN17+CP18*CN18+CP19*CN19+CP20*CN20+CP21*CN21+CP22*CN22)</f>
        <v>85.38000000000001</v>
      </c>
      <c r="CQ7" s="9">
        <f>IF(COUNTA(CQ14:CQ20)=0,"",CQ15*CN15+CQ16*CN16+CQ17*CN17+CQ18*CN18+CQ19*CN19+CQ20*CN20+CQ21*CN21+CQ22*CN22)</f>
        <v>79.784999999999997</v>
      </c>
      <c r="CR7" s="9" t="str">
        <f>IF(COUNTA(CR14:CR20)=0,"",CR15*CN15+CR16*CN16+CR17*CN17+CR18*CN18+CR19*CN19+CR20*CN20+CR21*CN21+CR22*CN22)</f>
        <v/>
      </c>
      <c r="CS7" s="9">
        <f>IF(COUNTA(CS14:CS20)=0,"",CS15*CN15+CS16*CN16+CS17*CN17+CS18*CN18+CS19*CN19+CS20*CN20+CS21*CN21+CS22*CN22)</f>
        <v>80.474999999999994</v>
      </c>
      <c r="CT7" s="33" t="str">
        <f>IF(COUNTA(CT14:CT20)=0,"",CT15*CN15+CT16*CN16+CT17*CN17+CT18*CN18+CT19*CN19+CT20*CN20+CT21*CN21+CT22*CN22)</f>
        <v/>
      </c>
      <c r="CU7" s="26"/>
      <c r="CV7" s="26"/>
      <c r="CW7" s="327"/>
      <c r="CX7" s="15" t="s">
        <v>19</v>
      </c>
      <c r="CY7" s="9" t="str">
        <f>IF(COUNTA(CY14:CY20)=0,"",CY15*CX15+CY16*CX16+CY17*CX17+CY18*CX18+CY19*CX19+CY20*CX20+CY21*CX21+CY22*CX22)</f>
        <v/>
      </c>
      <c r="CZ7" s="9" t="str">
        <f>IF(COUNTA(CZ14:CZ20)=0,"",CZ15*CX15+CZ16*CX16+CZ17*CX17+CZ18*CX18+CZ19*CX19+CZ20*CX20+CZ21*CX21+CZ22*CX22)</f>
        <v/>
      </c>
      <c r="DA7" s="9">
        <f>IF(COUNTA(DA14:DA20)=0,"",DA15*CX15+DA16*CX16+DA17*CX17+DA18*CX18+DA19*CX19+DA20*CX20+DA21*CX21+DA22*CX22)</f>
        <v>88.6</v>
      </c>
      <c r="DB7" s="9" t="str">
        <f>IF(COUNTA(DB14:DB20)=0,"",DB15*CX15+DB16*CX16+DB17*CX17+DB18*CX18+DB19*CX19+DB20*CX20+DB21*CX21+DB22*CX22)</f>
        <v/>
      </c>
      <c r="DC7" s="9" t="str">
        <f>IF(COUNTA(DC14:DC20)=0,"",DC15*CX15+DC16*CX16+DC17*CX17+DC18*CX18+DC19*CX19+DC20*CX20+DC21*CX21+DC22*CX22)</f>
        <v/>
      </c>
      <c r="DD7" s="33" t="str">
        <f>IF(COUNTA(DD14:DD20)=0,"",DD15*CX15+DD16*CX16+DD17*CX17+DD18*CX18+DD19*CX19+DD20*CX20+DD21*CX21+DD22*CX22)</f>
        <v/>
      </c>
      <c r="DE7" s="26"/>
      <c r="DF7" s="26"/>
      <c r="DG7" s="327"/>
      <c r="DH7" s="15" t="s">
        <v>19</v>
      </c>
      <c r="DI7" s="9">
        <f>IF(COUNTA(DI14:DI20)=0,"",DI15*DH15+DI16*DH16+DI17*DH17+DI18*DH18+DI19*DH19+DI20*DH20+DI21*DH21+DI22*DH22)</f>
        <v>84.555000000000007</v>
      </c>
      <c r="DJ7" s="9">
        <f>IF(COUNTA(DJ14:DJ20)=0,"",DJ15*DH15+DJ16*DH16+DJ17*DH17+DJ18*DH18+DJ19*DH19+DJ20*DH20+DJ21*DH21+DJ22*DH22)</f>
        <v>88.155000000000001</v>
      </c>
      <c r="DK7" s="9">
        <f>IF(COUNTA(DK14:DK20)=0,"",DK15*DH15+DK16*DH16+DK17*DH17+DK18*DH18+DK19*DH19+DK20*DH20+DK21*DH21+DK22*DH22)</f>
        <v>84.039999999999992</v>
      </c>
      <c r="DL7" s="9" t="str">
        <f>IF(COUNTA(DL14:DL20)=0,"",DL15*DH15+DL16*DH16+DL17*DH17+DL18*DH18+DL19*DH19+DL20*DH20+DL21*DH21+DL22*DH22)</f>
        <v/>
      </c>
      <c r="DM7" s="9">
        <f>IF(COUNTA(DM14:DM20)=0,"",DM15*DH15+DM16*DH16+DM17*DH17+DM18*DH18+DM19*DH19+DM20*DH20+DM21*DH21+DM22*DH22)</f>
        <v>84.555000000000007</v>
      </c>
      <c r="DN7" s="33" t="str">
        <f>IF(COUNTA(DN14:DN20)=0,"",DN15*DH15+DN16*DH16+DN17*DH17+DN18*DH18+DN19*DH19+DN20*DH20+DN21*DH21+DN22*DH22)</f>
        <v/>
      </c>
      <c r="DO7" s="26"/>
      <c r="DP7" s="26"/>
      <c r="DQ7" s="327"/>
      <c r="DR7" s="15" t="s">
        <v>19</v>
      </c>
      <c r="DS7" s="9" t="str">
        <f>IF(COUNTA(DS14:DS20)=0,"",DS15*DR15+DS16*DR16+DS17*DR17+DS18*DR18+DS19*DR19+DS20*DR20+DS21*DR21+DS22*DR22)</f>
        <v/>
      </c>
      <c r="DT7" s="9" t="str">
        <f>IF(COUNTA(DT14:DT20)=0,"",DT15*DR15+DT16*DR16+DT17*DR17+DT18*DR18+DT19*DR19+DT20*DR20+DT21*DR21+DT22*DR22)</f>
        <v/>
      </c>
      <c r="DU7" s="9">
        <f>IF(COUNTA(DU14:DU20)=0,"",DU15*DR15+DU16*DR16+DU17*DR17+DU18*DR18+DU19*DR19+DU20*DR20+DU21*DR21+DU22*DR22)</f>
        <v>83</v>
      </c>
      <c r="DV7" s="9" t="str">
        <f>IF(COUNTA(DV14:DV20)=0,"",DV15*DR15+DV16*DR16+DV17*DR17+DV18*DR18+DV19*DR19+DV20*DR20+DV21*DR21+DV22*DR22)</f>
        <v/>
      </c>
      <c r="DW7" s="9" t="str">
        <f>IF(COUNTA(DW14:DW20)=0,"",DW15*DR15+DW16*DR16+DW17*DR17+DW18*DR18+DW19*DR19+DW20*DR20+DW21*DR21+DW22*DR22)</f>
        <v/>
      </c>
      <c r="DX7" s="33"/>
      <c r="DY7" s="26"/>
      <c r="DZ7" s="26"/>
      <c r="EA7" s="327"/>
      <c r="EB7" s="15" t="s">
        <v>19</v>
      </c>
      <c r="EC7" s="9">
        <f>IF(COUNTA(EC14:EC20)=0,"",EC15*EB15+EC16*EB16+EC17*EB17+EC18*EB18+EC19*EB19+EC20*EB20+EC21*EB21+EC22*EB22)</f>
        <v>84.831316958976757</v>
      </c>
      <c r="ED7" s="9">
        <f>IF(COUNTA(ED14:ED20)=0,"",ED15*EB15+ED16*EB16+ED17*EB17+ED18*EB18+ED19*EB19+ED20*EB20+ED21*EB21+ED22*EB22)</f>
        <v>88.555000000000007</v>
      </c>
      <c r="EE7" s="9">
        <f>IF(COUNTA(EE14:EE20)=0,"",EE15*EB15+EE16*EB16+EE17*EB17+EE18*EB18+EE19*EB19+EE20*EB20+EE21*EB21+EE22*EB22)</f>
        <v>84.265000000000001</v>
      </c>
      <c r="EF7" s="9" t="str">
        <f>IF(COUNTA(EF14:EF20)=0,"",EF15*EB15+EF16*EB16+EF17*EB17+EF18*EB18+EF19*EB19+EF20*EB20+EF21*EB21+EF22*EB22)</f>
        <v/>
      </c>
      <c r="EG7" s="9">
        <f>IF(COUNTA(EG14:EG20)=0,"",EG15*EB15+EG16*EB16+EG17*EB17+EG18*EB18+EG19*EB19+EG20*EB20+EG21*EB21+EG22*EB22)</f>
        <v>84.831316958976757</v>
      </c>
      <c r="EH7" s="33"/>
      <c r="EI7" s="26"/>
      <c r="EJ7" s="26"/>
      <c r="EK7" s="327"/>
      <c r="EL7" s="15" t="s">
        <v>19</v>
      </c>
      <c r="EM7" s="9"/>
      <c r="EN7" s="9" t="str">
        <f>IF(COUNTA(EN14:EN20)=0,"",EN15*EL15+EN16*EL16+EN17*EL17+EN18*EL18+EN19*EL19+EN20*EL20+EN21*EL21+EN22*EL22)</f>
        <v/>
      </c>
      <c r="EO7" s="9">
        <f>IF(COUNTA(EO14:EO20)=0,"",EO15*EL15+EO16*EL16+EO17*EL17+EO18*EL18+EO19*EL19+EO20*EL20+EO21*EL21+EO22*EL22)</f>
        <v>83.4</v>
      </c>
      <c r="EP7" s="9" t="str">
        <f>IF(COUNTA(EP14:EP20)=0,"",EP15*EL15+EP16*EL16+EP17*EL17+EP18*EL18+EP19*EL19+EP20*EL20+EP21*EL21+EP22*EL22)</f>
        <v/>
      </c>
      <c r="EQ7" s="9" t="str">
        <f>IF(COUNTA(EQ14:EQ20)=0,"",EQ15*EL15+EQ16*EL16+EQ17*EL17+EQ18*EL18+EQ19*EL19+EQ20*EL20+EQ21*EL21+EQ22*EL22)</f>
        <v/>
      </c>
      <c r="ER7" s="33" t="str">
        <f>IF(COUNTA(ER14:ER20)=0,"",ER15*EL15+ER16*EL16+ER17*EL17+ER18*EL18+ER19*EL19+ER20*EL20+ER21*EL21+ER22*EL22)</f>
        <v/>
      </c>
      <c r="ES7" s="26"/>
      <c r="ET7" s="26"/>
      <c r="EU7" s="327"/>
      <c r="EV7" s="15" t="s">
        <v>19</v>
      </c>
      <c r="EW7" s="9"/>
      <c r="EX7" s="9" t="str">
        <f>IF(COUNTA(EX14:EX20)=0,"",EX15*EV15+EX16*EV16+EX17*EV17+EX18*EV18+EX19*EV19+EX20*EV20+EX21*EV21+EX22*EV22)</f>
        <v/>
      </c>
      <c r="EY7" s="9" t="str">
        <f>IF(COUNTA(EY14:EY20)=0,"",EY15*EV15+EY16*EV16+EY17*EV17+EY18*EV18+EY19*EV19+EY20*EV20+EY21*EV21+EY22*EV22)</f>
        <v/>
      </c>
      <c r="EZ7" s="9" t="str">
        <f>IF(COUNTA(EZ14:EZ20)=0,"",EZ15*EV15+EZ16*EV16+EZ17*EV17+EZ18*EV18+EZ19*EV19+EZ20*EV20+EZ21*EV21+EZ22*EV22)</f>
        <v/>
      </c>
      <c r="FA7" s="9"/>
      <c r="FB7" s="33" t="str">
        <f>IF(COUNTA(FB14:FB20)=0,"",FB15*EV15+FB16*EV16+FB17*EV17+FB18*EV18+FB19*EV19+FB20*EV20+FB21*EV21+FB22*EV22)</f>
        <v/>
      </c>
      <c r="FC7" s="26"/>
      <c r="FD7" s="26"/>
      <c r="FE7" s="327"/>
      <c r="FF7" s="15" t="s">
        <v>19</v>
      </c>
      <c r="FG7" s="9" t="str">
        <f>IF(COUNTA(FG14:FG20)=0,"",FG15*FF15+FG16*FF16+FG17*FF17+FG18*FF18+FG19*FF19+FG20*FF20+FG21*FF21+FG22*FF22)</f>
        <v/>
      </c>
      <c r="FH7" s="9" t="str">
        <f>IF(COUNTA(FH14:FH20)=0,"",FH15*FF15+FH16*FF16+FH17*FF17+FH18*FF18+FH19*FF19+FH20*FF20+FH21*FF21+FH22*FF22)</f>
        <v/>
      </c>
      <c r="FI7" s="9">
        <f>IF(COUNTA(FI14:FI20)=0,"",FI15*FF15+FI16*FF16+FI17*FF17+FI18*FF18+FI19*FF19+FI20*FF20+FI21*FF21+FI22*FF22)</f>
        <v>83.3</v>
      </c>
      <c r="FJ7" s="9" t="str">
        <f>IF(COUNTA(FJ14:FJ20)=0,"",FJ15*FF15+FJ16*FF16+FJ17*FF17+FJ18*FF18+FJ19*FF19+FJ20*FF20+FJ21*FF21+FJ22*FF22)</f>
        <v/>
      </c>
      <c r="FK7" s="9" t="str">
        <f>IF(COUNTA(FK14:FK20)=0,"",FK15*FF15+FK16*FF16+FK17*FF17+FK18*FF18+FK19*FF19+FK20*FF20+FK21*FF21+FK22*FF22)</f>
        <v/>
      </c>
      <c r="FL7" s="33"/>
      <c r="FM7" s="26"/>
      <c r="FN7" s="26"/>
      <c r="FO7" s="327"/>
      <c r="FP7" s="15" t="s">
        <v>19</v>
      </c>
      <c r="FQ7" s="9">
        <f>IF(COUNTA(FQ15:FQ26)=0,"",SUMPRODUCT(FQ15:FQ26,$FP15:$FP26))</f>
        <v>95.924315000000007</v>
      </c>
      <c r="FR7" s="9">
        <f t="shared" ref="FR7:FV7" si="47">IF(COUNTA(FR15:FR26)=0,"",SUMPRODUCT(FR15:FR26,$FP15:$FP26))</f>
        <v>96.39</v>
      </c>
      <c r="FS7" s="9">
        <f t="shared" si="47"/>
        <v>95.709699999999984</v>
      </c>
      <c r="FT7" s="9" t="str">
        <f t="shared" si="47"/>
        <v/>
      </c>
      <c r="FU7" s="9">
        <f t="shared" si="47"/>
        <v>95.914999999999992</v>
      </c>
      <c r="FV7" s="33">
        <f t="shared" si="47"/>
        <v>95.202500000000015</v>
      </c>
      <c r="FW7" s="26"/>
      <c r="FX7" s="26"/>
      <c r="FY7" s="327"/>
      <c r="FZ7" s="15" t="s">
        <v>19</v>
      </c>
      <c r="GA7" s="9">
        <f>IF(COUNTA(GA14:GA20)=0,"",GA15*FZ15+GA16*FZ16+GA17*FZ17+GA18*FZ18+GA19*FZ19+GA20*FZ20+GA21*FZ21+GA22*FZ22)</f>
        <v>86.664536874601609</v>
      </c>
      <c r="GB7" s="9">
        <f>IF(COUNTA(GB14:GB20)=0,"",GB15*FZ15+GB16*FZ16+GB17*FZ17+GB18*FZ18+GB19*FZ19+GB20*FZ20+GB21*FZ21+GB22*FZ22)</f>
        <v>88.884999999999991</v>
      </c>
      <c r="GC7" s="9">
        <f>IF(COUNTA(GC14:GC20)=0,"",GC15*FZ15+GC16*FZ16+GC17*FZ17+GC18*FZ18+GC19*FZ19+GC20*FZ20+GC21*FZ21+GC22*FZ22)</f>
        <v>86.300000000000011</v>
      </c>
      <c r="GD7" s="9" t="str">
        <f>IF(COUNTA(GD14:GD20)=0,"",GD15*FZ15+GD16*FZ16+GD17*FZ17+GD18*FZ18+GD19*FZ19+GD20*FZ20+GD21*FZ21+GD22*FZ22)</f>
        <v/>
      </c>
      <c r="GE7" s="9">
        <f>IF(COUNTA(GE14:GE20)=0,"",GE15*FZ15+GE16*FZ16+GE17*FZ17+GE18*FZ18+GE19*FZ19+GE20*FZ20+GE21*FZ21+GE22*FZ22)</f>
        <v>86.664536874601609</v>
      </c>
      <c r="GF7" s="33"/>
      <c r="GG7" s="26"/>
      <c r="GH7" s="26"/>
      <c r="GI7" s="327"/>
      <c r="GJ7" s="15" t="s">
        <v>19</v>
      </c>
      <c r="GK7" s="9" t="str">
        <f>IF(COUNTA(GK14:GK20)=0,"",GK15*GJ15+GK16*GJ16+GK17*GJ17+GK18*GJ18+GK19*GJ19+GK20*GJ20+GK21*GJ21+GK22*GJ22)</f>
        <v/>
      </c>
      <c r="GL7" s="9" t="str">
        <f>IF(COUNTA(GL14:GL20)=0,"",GL15*GJ15+GL16*GJ16+GL17*GJ17+GL18*GJ18+GL19*GJ19+GL20*GJ20+GL21*GJ21+GL22*GJ22)</f>
        <v/>
      </c>
      <c r="GM7" s="9">
        <f>IF(COUNTA(GM14:GM20)=0,"",GM15*GJ15+GM16*GJ16+GM17*GJ17+GM18*GJ18+GM19*GJ19+GM20*GJ20+GM21*GJ21+GM22*GJ22)</f>
        <v>84.9</v>
      </c>
      <c r="GN7" s="9" t="str">
        <f>IF(COUNTA(GN14:GN20)=0,"",GN15*GJ15+GN16*GJ16+GN17*GJ17+GN18*GJ18+GN19*GJ19+GN20*GJ20+GN21*GJ21+GN22*GJ22)</f>
        <v/>
      </c>
      <c r="GO7" s="9" t="str">
        <f>IF(COUNTA(GO14:GO20)=0,"",GO15*GJ15+GO16*GJ16+GO17*GJ17+GO18*GJ18+GO19*GJ19+GO20*GJ20+GO21*GJ21+GO22*GJ22)</f>
        <v/>
      </c>
      <c r="GP7" s="33"/>
      <c r="GQ7" s="26"/>
      <c r="GR7" s="26"/>
      <c r="GS7" s="327"/>
      <c r="GT7" s="15" t="s">
        <v>19</v>
      </c>
      <c r="GU7" s="9">
        <f>IF(COUNTA(GU14:GU20)=0,"",GU15*GT15+GU16*GT16+GU17*GT17+GU18*GT18+GU19*GT19+GU20*GT20+GU21*GT21+GU22*GT22)</f>
        <v>86.853469318494831</v>
      </c>
      <c r="GV7" s="9">
        <f>IF(COUNTA(GV14:GV20)=0,"",GV15*GT15+GV16*GT16+GV17*GT17+GV18*GT18+GV19*GT19+GV20*GT20+GV21*GT21+GV22*GT22)</f>
        <v>90.555000000000007</v>
      </c>
      <c r="GW7" s="9">
        <f>IF(COUNTA(GW14:GW20)=0,"",GW15*GT15+GW16*GT16+GW17*GT17+GW18*GT18+GW19*GT19+GW20*GT20+GW21*GT21+GW22*GT22)</f>
        <v>86.204999999999998</v>
      </c>
      <c r="GX7" s="9" t="str">
        <f>IF(COUNTA(GX14:GX20)=0,"",GX15*GT15+GX16*GT16+GX17*GT17+GX18*GT18+GX19*GT19+GX20*GT20+GX21*GT21+GX22*GT22)</f>
        <v/>
      </c>
      <c r="GY7" s="9">
        <f>IF(COUNTA(GY14:GY20)=0,"",GY15*GT15+GY16*GT16+GY17*GT17+GY18*GT18+GY19*GT19+GY20*GT20+GY21*GT21+GY22*GT22)</f>
        <v>86.853469318494831</v>
      </c>
      <c r="GZ7" s="33"/>
      <c r="HA7" s="26"/>
      <c r="HB7" s="26"/>
      <c r="HC7" s="327"/>
      <c r="HD7" s="15" t="s">
        <v>19</v>
      </c>
      <c r="HE7" s="9"/>
      <c r="HF7" s="9" t="str">
        <f>IF(COUNTA(HF14:HF20)=0,"",HF15*HD15+HF16*HD16+HF17*HD17+HF18*HD18+HF19*HD19+HF20*HD20+HF21*HD21+HF22*HD22)</f>
        <v/>
      </c>
      <c r="HG7" s="9">
        <f>IF(COUNTA(HG14:HG20)=0,"",HG15*HD15+HG16*HD16+HG17*HD17+HG18*HD18+HG19*HD19+HG20*HD20+HG21*HD21+HG22*HD22)</f>
        <v>86.1</v>
      </c>
      <c r="HH7" s="9" t="str">
        <f>IF(COUNTA(HH14:HH20)=0,"",HH15*HD15+HH16*HD16+HH17*HD17+HH18*HD18+HH19*HD19+HH20*HD20+HH21*HD21+HH22*HD22)</f>
        <v/>
      </c>
      <c r="HI7" s="9" t="str">
        <f>IF(COUNTA(HI14:HI20)=0,"",HI15*HD15+HI16*HD16+HI17*HD17+HI18*HD18+HI19*HD19+HI20*HD20+HI21*HD21+HI22*HD22)</f>
        <v/>
      </c>
      <c r="HJ7" s="33"/>
      <c r="HK7" s="26"/>
      <c r="HL7" s="26"/>
      <c r="HM7" s="327"/>
      <c r="HN7" s="15" t="s">
        <v>19</v>
      </c>
      <c r="HO7" s="9">
        <f>0.149*HP7+0.851*HQ7</f>
        <v>87.969090000000008</v>
      </c>
      <c r="HP7" s="9">
        <f>IF(COUNTA(HP14:HP20)=0,"",HP15*HN15+HP16*HN16+HP17*HN17+HP18*HN18+HP19*HN19+HP20*HN20+HP21*HN21+HP22*HN22)</f>
        <v>90.02</v>
      </c>
      <c r="HQ7" s="9">
        <f>IF(COUNTA(HQ14:HQ20)=0,"",HQ15*HN15+HQ16*HN16+HQ17*HN17+HQ18*HN18+HQ19*HN19+HQ20*HN20+HQ21*HN21+HQ22*HN22)</f>
        <v>87.61</v>
      </c>
      <c r="HR7" s="9" t="str">
        <f>IF(COUNTA(HR14:HR20)=0,"",HR15*HN15+HR16*HN16+HR17*HN17+HR18*HN18+HR19*HN19+HR20*HN20+HR21*HN21+HR22*HN22)</f>
        <v/>
      </c>
      <c r="HS7" s="9">
        <f>IF(COUNTA(HS14:HS20)=0,"",HS15*HN15+HS16*HN16+HS17*HN17+HS18*HN18+HS19*HN19+HS20*HN20+HS21*HN21+HS22*HN22)</f>
        <v>87.974624652816459</v>
      </c>
      <c r="HT7" s="33"/>
      <c r="HU7" s="26"/>
      <c r="HV7" s="26"/>
      <c r="HW7" s="327"/>
      <c r="HX7" s="15" t="s">
        <v>19</v>
      </c>
      <c r="HY7" s="9"/>
      <c r="HZ7" s="9" t="str">
        <f>IF(COUNTA(HZ14:HZ20)=0,"",HZ15*HX15+HZ16*HX16+HZ17*HX17+HZ18*HX18+HZ19*HX19+HZ20*HX20+HZ21*HX21+HZ22*HX22)</f>
        <v/>
      </c>
      <c r="IA7" s="9">
        <f>IF(COUNTA(IA14:IA20)=0,"",IA15*HX15+IA16*HX16+IA17*HX17+IA18*HX18+IA19*HX19+IA20*HX20+IA21*HX21+IA22*HX22)</f>
        <v>85.2</v>
      </c>
      <c r="IB7" s="9" t="str">
        <f>IF(COUNTA(IB14:IB20)=0,"",IB15*HX15+IB16*HX16+IB17*HX17+IB18*HX18+IB19*HX19+IB20*HX20+IB21*HX21+IB22*HX22)</f>
        <v/>
      </c>
      <c r="IC7" s="9" t="str">
        <f>IF(COUNTA(IC14:IC20)=0,"",IC15*HX15+IC16*HX16+IC17*HX17+IC18*HX18+IC19*HX19+IC20*HX20+IC21*HX21+IC22*HX22)</f>
        <v/>
      </c>
      <c r="ID7" s="33"/>
      <c r="IE7" s="26"/>
      <c r="IF7" s="26"/>
      <c r="IG7" s="327"/>
      <c r="IH7" s="15" t="s">
        <v>19</v>
      </c>
      <c r="II7" s="9">
        <f>0.149*IJ7+0.851*IK7</f>
        <v>88.621824999999987</v>
      </c>
      <c r="IJ7" s="9">
        <f>IF(COUNTA(IJ14:IJ20)=0,"",IJ15*IH15+IJ16*IH16+IJ17*IH17+IJ18*IH18+IJ19*IH19+IJ20*IH20+IJ21*IH21+IJ22*IH22)</f>
        <v>90.26</v>
      </c>
      <c r="IK7" s="9">
        <f>IF(COUNTA(IK14:IK20)=0,"",IK15*IH15+IK16*IH16+IK17*IH17+IK18*IH18+IK19*IH19+IK20*IH20+IK21*IH21+IK22*IH22)</f>
        <v>88.334999999999994</v>
      </c>
      <c r="IL7" s="9" t="str">
        <f>IF(COUNTA(IL14:IL20)=0,"",IL15*IH15+IL16*IH16+IL17*IH17+IL18*IH18+IL19*IH19+IL20*IH20+IL21*IH21+IL22*IH22)</f>
        <v/>
      </c>
      <c r="IM7" s="9">
        <f>IF(COUNTA(IM14:IM20)=0,"",IM15*IH15+IM16*IH16+IM17*IH17+IM18*IH18+IM19*IH19+IM20*IH20+IM21*IH21+IM22*IH22)</f>
        <v>88.616417910344751</v>
      </c>
      <c r="IN7" s="33"/>
      <c r="IO7" s="26"/>
      <c r="IP7" s="26"/>
      <c r="IQ7" s="327"/>
      <c r="IR7" s="15" t="s">
        <v>19</v>
      </c>
      <c r="IS7" s="9" t="str">
        <f>IF(COUNTA(IS14:IS20)=0,"",IS15*IR15+IS16*IR16+IS17*IR17+IS18*IR18+IS19*IR19+IS20*IR20+IS21*IR21+IS22*IR22)</f>
        <v/>
      </c>
      <c r="IT7" s="9" t="str">
        <f>IF(COUNTA(IT14:IT20)=0,"",IT15*IR15+IT16*IR16+IT17*IR17+IT18*IR18+IT19*IR19+IT20*IR20+IT21*IR21+IT22*IR22)</f>
        <v/>
      </c>
      <c r="IU7" s="9" t="str">
        <f>IF(COUNTA(IU14:IU20)=0,"",IU15*IR15+IU16*IR16+IU17*IR17+IU18*IR18+IU19*IR19+IU20*IR20+IU21*IR21+IU22*IR22)</f>
        <v/>
      </c>
      <c r="IV7" s="9" t="str">
        <f>IF(COUNTA(IV14:IV20)=0,"",IV15*IR15+IV16*IR16+IV17*IR17+IV18*IR18+IV19*IR19+IV20*IR20+IV21*IR21+IV22*IR22)</f>
        <v/>
      </c>
      <c r="IW7" s="9" t="str">
        <f>IF(COUNTA(IW14:IW20)=0,"",IW15*IR15+IW16*IR16+IW17*IR17+IW18*IR18+IW19*IR19+IW20*IR20+IW21*IR21+IW22*IR22)</f>
        <v/>
      </c>
      <c r="IX7" s="33" t="str">
        <f>IF(COUNTA(IX14:IX20)=0,"",IX15*IR15+IX16*IR16+IX17*IR17+IX18*IR18+IX19*IR19+IX20*IR20+IX21*IR21+IX22*IR22)</f>
        <v/>
      </c>
      <c r="IY7" s="26"/>
      <c r="IZ7" s="26"/>
      <c r="JA7" s="327"/>
      <c r="JB7" s="15" t="s">
        <v>19</v>
      </c>
      <c r="JC7" s="9">
        <f>IF(COUNTA(JC14:JC20)=0,"",JC15*JB15+JC16*JB16+JC17*JB17+JC18*JB18+JC19*JB19+JC20*JB20+JC21*JB21+JC22*JB22)</f>
        <v>91.579000000000008</v>
      </c>
      <c r="JD7" s="9">
        <f>IF(COUNTA(JD14:JD20)=0,"",JD15*JB15+JD16*JB16+JD17*JB17+JD18*JB18+JD19*JB19+JD20*JB20+JD21*JB21+JD22*JB22)</f>
        <v>93.351500000000001</v>
      </c>
      <c r="JE7" s="9">
        <f>IF(COUNTA(JE14:JE20)=0,"",JE15*JB15+JE16*JB16+JE17*JB17+JE18*JB18+JE19*JB19+JE20*JB20+JE21*JB21+JE22*JB22)</f>
        <v>91.366500000000002</v>
      </c>
      <c r="JF7" s="9" t="str">
        <f>IF(COUNTA(JF14:JF20)=0,"",JF15*JB15+JF16*JB16+JF17*JB17+JF18*JB18+JF19*JB19+JF20*JB20+JF21*JB21+JF22*JB22)</f>
        <v/>
      </c>
      <c r="JG7" s="9">
        <f>IF(COUNTA(JG14:JG20)=0,"",JG15*JB15+JG16*JB16+JG17*JB17+JG18*JB18+JG19*JB19+JG20*JB20+JG21*JB21+JG22*JB22)</f>
        <v>91.141499999999994</v>
      </c>
      <c r="JH7" s="33">
        <f>IF(COUNTA(JH14:JH20)=0,"",JH15*JB15+JH16*JB16+JH17*JB17+JH18*JB18+JH19*JB19+JH20*JB20+JH21*JB21+JH22*JB22)</f>
        <v>94.790500000000009</v>
      </c>
      <c r="JI7" s="26"/>
      <c r="JJ7" s="26"/>
    </row>
    <row r="8" s="4" customFormat="true" x14ac:dyDescent="0.25">
      <c r="A8" s="327"/>
      <c r="B8" s="85" t="s">
        <v>39</v>
      </c>
      <c r="C8" s="8"/>
      <c r="D8" s="8"/>
      <c r="E8" s="8"/>
      <c r="F8" s="8"/>
      <c r="G8" s="8"/>
      <c r="H8" s="33"/>
      <c r="I8" s="26"/>
      <c r="J8" s="26"/>
      <c r="K8" s="327"/>
      <c r="L8" s="85" t="s">
        <v>39</v>
      </c>
      <c r="M8" s="8"/>
      <c r="N8" s="8"/>
      <c r="O8" s="8"/>
      <c r="P8" s="8"/>
      <c r="Q8" s="8"/>
      <c r="R8" s="33"/>
      <c r="S8" s="26"/>
      <c r="T8" s="26"/>
      <c r="U8" s="327"/>
      <c r="V8" s="85" t="s">
        <v>39</v>
      </c>
      <c r="W8" s="8"/>
      <c r="X8" s="8"/>
      <c r="Y8" s="8"/>
      <c r="Z8" s="8"/>
      <c r="AA8" s="8"/>
      <c r="AB8" s="33"/>
      <c r="AC8" s="26"/>
      <c r="AD8" s="26"/>
      <c r="AE8" s="327"/>
      <c r="AF8" s="85" t="s">
        <v>39</v>
      </c>
      <c r="AG8" s="8"/>
      <c r="AH8" s="8"/>
      <c r="AI8" s="8"/>
      <c r="AJ8" s="8"/>
      <c r="AK8" s="8"/>
      <c r="AL8" s="33"/>
      <c r="AM8" s="26"/>
      <c r="AN8" s="26"/>
      <c r="AO8" s="327"/>
      <c r="AP8" s="85" t="s">
        <v>39</v>
      </c>
      <c r="AQ8" s="8"/>
      <c r="AR8" s="8"/>
      <c r="AS8" s="8"/>
      <c r="AT8" s="8"/>
      <c r="AU8" s="8"/>
      <c r="AV8" s="33"/>
      <c r="AW8" s="26"/>
      <c r="AX8" s="26"/>
      <c r="AY8" s="327"/>
      <c r="AZ8" s="85" t="s">
        <v>39</v>
      </c>
      <c r="BA8" s="8"/>
      <c r="BB8" s="8"/>
      <c r="BC8" s="8"/>
      <c r="BD8" s="8"/>
      <c r="BE8" s="8"/>
      <c r="BF8" s="33"/>
      <c r="BG8" s="26"/>
      <c r="BH8" s="26"/>
      <c r="BI8" s="327"/>
      <c r="BJ8" s="335" t="s">
        <v>39</v>
      </c>
      <c r="BK8" s="8"/>
      <c r="BL8" s="8"/>
      <c r="BM8" s="8"/>
      <c r="BN8" s="8"/>
      <c r="BO8" s="8"/>
      <c r="BP8" s="33"/>
      <c r="BQ8" s="26"/>
      <c r="BR8" s="26"/>
      <c r="BS8" s="327"/>
      <c r="BT8" s="85" t="s">
        <v>39</v>
      </c>
      <c r="BU8" s="8"/>
      <c r="BV8" s="8"/>
      <c r="BW8" s="8"/>
      <c r="BX8" s="8"/>
      <c r="BY8" s="8"/>
      <c r="BZ8" s="33"/>
      <c r="CA8" s="26"/>
      <c r="CB8" s="26"/>
      <c r="CC8" s="327"/>
      <c r="CD8" s="85" t="s">
        <v>39</v>
      </c>
      <c r="CE8" s="8"/>
      <c r="CF8" s="8"/>
      <c r="CG8" s="8"/>
      <c r="CH8" s="8"/>
      <c r="CI8" s="8"/>
      <c r="CJ8" s="33"/>
      <c r="CK8" s="26"/>
      <c r="CL8" s="26"/>
      <c r="CM8" s="327"/>
      <c r="CN8" s="85" t="s">
        <v>39</v>
      </c>
      <c r="CO8" s="8"/>
      <c r="CP8" s="8"/>
      <c r="CQ8" s="8"/>
      <c r="CR8" s="8"/>
      <c r="CS8" s="8"/>
      <c r="CT8" s="33"/>
      <c r="CU8" s="26"/>
      <c r="CV8" s="26"/>
      <c r="CW8" s="327"/>
      <c r="CX8" s="85" t="s">
        <v>39</v>
      </c>
      <c r="CY8" s="8"/>
      <c r="CZ8" s="8"/>
      <c r="DA8" s="8"/>
      <c r="DB8" s="8"/>
      <c r="DC8" s="8"/>
      <c r="DD8" s="33"/>
      <c r="DE8" s="26"/>
      <c r="DF8" s="26"/>
      <c r="DG8" s="327"/>
      <c r="DH8" s="85" t="s">
        <v>39</v>
      </c>
      <c r="DI8" s="8"/>
      <c r="DJ8" s="8"/>
      <c r="DK8" s="8"/>
      <c r="DL8" s="8"/>
      <c r="DM8" s="8"/>
      <c r="DN8" s="33"/>
      <c r="DO8" s="26"/>
      <c r="DP8" s="26"/>
      <c r="DQ8" s="327"/>
      <c r="DR8" s="85" t="s">
        <v>39</v>
      </c>
      <c r="DS8" s="8"/>
      <c r="DT8" s="8"/>
      <c r="DU8" s="8"/>
      <c r="DV8" s="8"/>
      <c r="DW8" s="8"/>
      <c r="DX8" s="33"/>
      <c r="DY8" s="26"/>
      <c r="DZ8" s="26"/>
      <c r="EA8" s="327"/>
      <c r="EB8" s="85" t="s">
        <v>39</v>
      </c>
      <c r="EC8" s="8"/>
      <c r="ED8" s="8"/>
      <c r="EE8" s="8"/>
      <c r="EF8" s="8"/>
      <c r="EG8" s="8"/>
      <c r="EH8" s="33"/>
      <c r="EI8" s="26"/>
      <c r="EJ8" s="26"/>
      <c r="EK8" s="327"/>
      <c r="EL8" s="85" t="s">
        <v>39</v>
      </c>
      <c r="EM8" s="8"/>
      <c r="EN8" s="8"/>
      <c r="EO8" s="8"/>
      <c r="EP8" s="8"/>
      <c r="EQ8" s="8"/>
      <c r="ER8" s="33"/>
      <c r="ES8" s="26"/>
      <c r="ET8" s="26"/>
      <c r="EU8" s="327"/>
      <c r="EV8" s="85" t="s">
        <v>39</v>
      </c>
      <c r="EW8" s="8"/>
      <c r="EX8" s="8"/>
      <c r="EY8" s="8"/>
      <c r="EZ8" s="8"/>
      <c r="FA8" s="8"/>
      <c r="FB8" s="33"/>
      <c r="FC8" s="26"/>
      <c r="FD8" s="26"/>
      <c r="FE8" s="327"/>
      <c r="FF8" s="85" t="s">
        <v>39</v>
      </c>
      <c r="FG8" s="8"/>
      <c r="FH8" s="8"/>
      <c r="FI8" s="8"/>
      <c r="FJ8" s="8"/>
      <c r="FK8" s="8"/>
      <c r="FL8" s="33"/>
      <c r="FM8" s="26"/>
      <c r="FN8" s="26"/>
      <c r="FO8" s="327"/>
      <c r="FP8" s="85" t="s">
        <v>39</v>
      </c>
      <c r="FQ8" s="8"/>
      <c r="FR8" s="8"/>
      <c r="FS8" s="8"/>
      <c r="FT8" s="8"/>
      <c r="FU8" s="8"/>
      <c r="FV8" s="33"/>
      <c r="FW8" s="26"/>
      <c r="FX8" s="26"/>
      <c r="FY8" s="327"/>
      <c r="FZ8" s="85" t="s">
        <v>39</v>
      </c>
      <c r="GA8" s="8"/>
      <c r="GB8" s="8"/>
      <c r="GC8" s="8"/>
      <c r="GD8" s="8"/>
      <c r="GE8" s="8"/>
      <c r="GF8" s="33"/>
      <c r="GG8" s="26"/>
      <c r="GH8" s="26"/>
      <c r="GI8" s="327"/>
      <c r="GJ8" s="85" t="s">
        <v>39</v>
      </c>
      <c r="GK8" s="8"/>
      <c r="GL8" s="8"/>
      <c r="GM8" s="8"/>
      <c r="GN8" s="8"/>
      <c r="GO8" s="8"/>
      <c r="GP8" s="33"/>
      <c r="GQ8" s="26"/>
      <c r="GR8" s="26"/>
      <c r="GS8" s="327"/>
      <c r="GT8" s="85" t="s">
        <v>39</v>
      </c>
      <c r="GU8" s="8"/>
      <c r="GV8" s="8"/>
      <c r="GW8" s="8"/>
      <c r="GX8" s="8"/>
      <c r="GY8" s="8"/>
      <c r="GZ8" s="33"/>
      <c r="HA8" s="26"/>
      <c r="HB8" s="26"/>
      <c r="HC8" s="327"/>
      <c r="HD8" s="85" t="s">
        <v>39</v>
      </c>
      <c r="HE8" s="8"/>
      <c r="HF8" s="8"/>
      <c r="HG8" s="8"/>
      <c r="HH8" s="8"/>
      <c r="HI8" s="8"/>
      <c r="HJ8" s="33"/>
      <c r="HK8" s="26"/>
      <c r="HL8" s="26"/>
      <c r="HM8" s="327"/>
      <c r="HN8" s="85" t="s">
        <v>39</v>
      </c>
      <c r="HO8" s="8"/>
      <c r="HP8" s="8"/>
      <c r="HQ8" s="8"/>
      <c r="HR8" s="8"/>
      <c r="HS8" s="8"/>
      <c r="HT8" s="33"/>
      <c r="HU8" s="26"/>
      <c r="HV8" s="26"/>
      <c r="HW8" s="327"/>
      <c r="HX8" s="85" t="s">
        <v>39</v>
      </c>
      <c r="HY8" s="8"/>
      <c r="HZ8" s="8"/>
      <c r="IA8" s="8"/>
      <c r="IB8" s="8"/>
      <c r="IC8" s="8"/>
      <c r="ID8" s="33"/>
      <c r="IE8" s="26"/>
      <c r="IF8" s="26"/>
      <c r="IG8" s="327"/>
      <c r="IH8" s="85" t="s">
        <v>39</v>
      </c>
      <c r="II8" s="8"/>
      <c r="IJ8" s="8"/>
      <c r="IK8" s="8"/>
      <c r="IL8" s="8"/>
      <c r="IM8" s="8"/>
      <c r="IN8" s="33"/>
      <c r="IO8" s="26"/>
      <c r="IP8" s="26"/>
      <c r="IQ8" s="327"/>
      <c r="IR8" s="85" t="s">
        <v>39</v>
      </c>
      <c r="IS8" s="8"/>
      <c r="IT8" s="8"/>
      <c r="IU8" s="8"/>
      <c r="IV8" s="8"/>
      <c r="IW8" s="8"/>
      <c r="IX8" s="33"/>
      <c r="IY8" s="26"/>
      <c r="IZ8" s="26"/>
      <c r="JA8" s="327" t="s">
        <v>269</v>
      </c>
      <c r="JB8" s="85" t="s">
        <v>39</v>
      </c>
      <c r="JC8" s="8">
        <v>70.8</v>
      </c>
      <c r="JD8" s="8">
        <v>73.17</v>
      </c>
      <c r="JE8" s="8">
        <v>70.59</v>
      </c>
      <c r="JF8" s="8"/>
      <c r="JG8" s="8">
        <v>70.010000000000005</v>
      </c>
      <c r="JH8" s="33">
        <v>76.78</v>
      </c>
      <c r="JI8" s="26"/>
      <c r="JJ8" s="26"/>
    </row>
    <row r="9" s="4" customFormat="true" ht="15.6" hidden="true" customHeight="true" x14ac:dyDescent="0.25">
      <c r="A9" s="327"/>
      <c r="B9" s="85" t="s">
        <v>119</v>
      </c>
      <c r="C9" s="9"/>
      <c r="D9" s="9"/>
      <c r="E9" s="9"/>
      <c r="F9" s="9"/>
      <c r="G9" s="9"/>
      <c r="H9" s="33"/>
      <c r="I9" s="26"/>
      <c r="J9" s="26"/>
      <c r="K9" s="327"/>
      <c r="L9" s="85" t="s">
        <v>119</v>
      </c>
      <c r="M9" s="9"/>
      <c r="N9" s="9"/>
      <c r="O9" s="9"/>
      <c r="P9" s="9"/>
      <c r="Q9" s="9"/>
      <c r="R9" s="33"/>
      <c r="S9" s="26"/>
      <c r="T9" s="26"/>
      <c r="U9" s="327"/>
      <c r="V9" s="85" t="s">
        <v>119</v>
      </c>
      <c r="W9" s="9">
        <f>42.04+42.18</f>
        <v>84.22</v>
      </c>
      <c r="X9" s="9"/>
      <c r="Y9" s="9"/>
      <c r="Z9" s="9"/>
      <c r="AA9" s="9"/>
      <c r="AB9" s="33"/>
      <c r="AC9" s="26"/>
      <c r="AD9" s="26"/>
      <c r="AE9" s="327"/>
      <c r="AF9" s="85" t="s">
        <v>119</v>
      </c>
      <c r="AG9" s="9"/>
      <c r="AH9" s="9"/>
      <c r="AI9" s="9"/>
      <c r="AJ9" s="9"/>
      <c r="AK9" s="9"/>
      <c r="AL9" s="33"/>
      <c r="AM9" s="26"/>
      <c r="AN9" s="26"/>
      <c r="AO9" s="327"/>
      <c r="AP9" s="85" t="s">
        <v>119</v>
      </c>
      <c r="AQ9" s="9"/>
      <c r="AR9" s="9"/>
      <c r="AS9" s="9"/>
      <c r="AT9" s="9"/>
      <c r="AU9" s="9"/>
      <c r="AV9" s="33"/>
      <c r="AW9" s="26"/>
      <c r="AX9" s="26"/>
      <c r="AY9" s="327"/>
      <c r="AZ9" s="85" t="s">
        <v>119</v>
      </c>
      <c r="BA9" s="9"/>
      <c r="BB9" s="9"/>
      <c r="BC9" s="9"/>
      <c r="BD9" s="9"/>
      <c r="BE9" s="9"/>
      <c r="BF9" s="33"/>
      <c r="BG9" s="26"/>
      <c r="BH9" s="26"/>
      <c r="BI9" s="327"/>
      <c r="BJ9" s="335" t="s">
        <v>119</v>
      </c>
      <c r="BK9" s="9"/>
      <c r="BL9" s="9"/>
      <c r="BM9" s="9"/>
      <c r="BN9" s="9"/>
      <c r="BO9" s="9"/>
      <c r="BP9" s="33"/>
      <c r="BQ9" s="26"/>
      <c r="BR9" s="26"/>
      <c r="BS9" s="327"/>
      <c r="BT9" s="85" t="s">
        <v>119</v>
      </c>
      <c r="BU9" s="9"/>
      <c r="BV9" s="9"/>
      <c r="BW9" s="9"/>
      <c r="BX9" s="9"/>
      <c r="BY9" s="9"/>
      <c r="BZ9" s="33"/>
      <c r="CA9" s="26"/>
      <c r="CB9" s="26"/>
      <c r="CC9" s="327"/>
      <c r="CD9" s="85" t="s">
        <v>119</v>
      </c>
      <c r="CE9" s="9"/>
      <c r="CF9" s="9"/>
      <c r="CG9" s="9"/>
      <c r="CH9" s="9"/>
      <c r="CI9" s="9"/>
      <c r="CJ9" s="33"/>
      <c r="CK9" s="26"/>
      <c r="CL9" s="26"/>
      <c r="CM9" s="327"/>
      <c r="CN9" s="85" t="s">
        <v>119</v>
      </c>
      <c r="CO9" s="9"/>
      <c r="CP9" s="9"/>
      <c r="CQ9" s="9"/>
      <c r="CR9" s="9"/>
      <c r="CS9" s="9"/>
      <c r="CT9" s="33"/>
      <c r="CU9" s="26"/>
      <c r="CV9" s="26"/>
      <c r="CW9" s="327"/>
      <c r="CX9" s="85" t="s">
        <v>119</v>
      </c>
      <c r="CY9" s="9"/>
      <c r="CZ9" s="9"/>
      <c r="DA9" s="9"/>
      <c r="DB9" s="9"/>
      <c r="DC9" s="9"/>
      <c r="DD9" s="33"/>
      <c r="DE9" s="26"/>
      <c r="DF9" s="26"/>
      <c r="DG9" s="327"/>
      <c r="DH9" s="85" t="s">
        <v>119</v>
      </c>
      <c r="DI9" s="9"/>
      <c r="DJ9" s="9"/>
      <c r="DK9" s="9"/>
      <c r="DL9" s="9"/>
      <c r="DM9" s="9"/>
      <c r="DN9" s="33"/>
      <c r="DO9" s="26"/>
      <c r="DP9" s="26"/>
      <c r="DQ9" s="327"/>
      <c r="DR9" s="85" t="s">
        <v>119</v>
      </c>
      <c r="DS9" s="9"/>
      <c r="DT9" s="9"/>
      <c r="DU9" s="9"/>
      <c r="DV9" s="9"/>
      <c r="DW9" s="9"/>
      <c r="DX9" s="33"/>
      <c r="DY9" s="26"/>
      <c r="DZ9" s="26"/>
      <c r="EA9" s="327"/>
      <c r="EB9" s="85" t="s">
        <v>119</v>
      </c>
      <c r="EC9" s="9"/>
      <c r="ED9" s="9"/>
      <c r="EE9" s="9"/>
      <c r="EF9" s="9"/>
      <c r="EG9" s="9"/>
      <c r="EH9" s="33"/>
      <c r="EI9" s="26"/>
      <c r="EJ9" s="26"/>
      <c r="EK9" s="327"/>
      <c r="EL9" s="85" t="s">
        <v>119</v>
      </c>
      <c r="EM9" s="9"/>
      <c r="EN9" s="9"/>
      <c r="EO9" s="9"/>
      <c r="EP9" s="9"/>
      <c r="EQ9" s="9"/>
      <c r="ER9" s="33"/>
      <c r="ES9" s="26"/>
      <c r="ET9" s="26"/>
      <c r="EU9" s="327"/>
      <c r="EV9" s="85" t="s">
        <v>119</v>
      </c>
      <c r="EW9" s="9"/>
      <c r="EX9" s="9"/>
      <c r="EY9" s="9"/>
      <c r="EZ9" s="9"/>
      <c r="FA9" s="9"/>
      <c r="FB9" s="33"/>
      <c r="FC9" s="26"/>
      <c r="FD9" s="26"/>
      <c r="FE9" s="327"/>
      <c r="FF9" s="85" t="s">
        <v>119</v>
      </c>
      <c r="FG9" s="9"/>
      <c r="FH9" s="9"/>
      <c r="FI9" s="9"/>
      <c r="FJ9" s="9"/>
      <c r="FK9" s="9"/>
      <c r="FL9" s="33"/>
      <c r="FM9" s="26"/>
      <c r="FN9" s="26"/>
      <c r="FO9" s="327"/>
      <c r="FP9" s="85" t="s">
        <v>119</v>
      </c>
      <c r="FQ9" s="9">
        <f>42.04+42.18</f>
        <v>84.22</v>
      </c>
      <c r="FR9" s="9"/>
      <c r="FS9" s="9"/>
      <c r="FT9" s="9"/>
      <c r="FU9" s="9"/>
      <c r="FV9" s="33"/>
      <c r="FW9" s="26"/>
      <c r="FX9" s="26"/>
      <c r="FY9" s="327"/>
      <c r="FZ9" s="85" t="s">
        <v>119</v>
      </c>
      <c r="GA9" s="9"/>
      <c r="GB9" s="9"/>
      <c r="GC9" s="9"/>
      <c r="GD9" s="9"/>
      <c r="GE9" s="9"/>
      <c r="GF9" s="33"/>
      <c r="GG9" s="26"/>
      <c r="GH9" s="26"/>
      <c r="GI9" s="327"/>
      <c r="GJ9" s="85" t="s">
        <v>119</v>
      </c>
      <c r="GK9" s="9"/>
      <c r="GL9" s="9"/>
      <c r="GM9" s="9"/>
      <c r="GN9" s="9"/>
      <c r="GO9" s="9"/>
      <c r="GP9" s="33"/>
      <c r="GQ9" s="26"/>
      <c r="GR9" s="26"/>
      <c r="GS9" s="327"/>
      <c r="GT9" s="85" t="s">
        <v>119</v>
      </c>
      <c r="GU9" s="9"/>
      <c r="GV9" s="9"/>
      <c r="GW9" s="9"/>
      <c r="GX9" s="9"/>
      <c r="GY9" s="9"/>
      <c r="GZ9" s="33"/>
      <c r="HA9" s="26"/>
      <c r="HB9" s="26"/>
      <c r="HC9" s="327"/>
      <c r="HD9" s="85" t="s">
        <v>119</v>
      </c>
      <c r="HE9" s="9"/>
      <c r="HF9" s="9"/>
      <c r="HG9" s="9"/>
      <c r="HH9" s="9"/>
      <c r="HI9" s="9"/>
      <c r="HJ9" s="33"/>
      <c r="HK9" s="26"/>
      <c r="HL9" s="26"/>
      <c r="HM9" s="327"/>
      <c r="HN9" s="85" t="s">
        <v>119</v>
      </c>
      <c r="HO9" s="9"/>
      <c r="HP9" s="9"/>
      <c r="HQ9" s="9"/>
      <c r="HR9" s="9"/>
      <c r="HS9" s="9"/>
      <c r="HT9" s="33"/>
      <c r="HU9" s="26"/>
      <c r="HV9" s="26"/>
      <c r="HW9" s="327"/>
      <c r="HX9" s="85" t="s">
        <v>119</v>
      </c>
      <c r="HY9" s="9"/>
      <c r="HZ9" s="9"/>
      <c r="IA9" s="9"/>
      <c r="IB9" s="9"/>
      <c r="IC9" s="9"/>
      <c r="ID9" s="33"/>
      <c r="IE9" s="26"/>
      <c r="IF9" s="26"/>
      <c r="IG9" s="327"/>
      <c r="IH9" s="85" t="s">
        <v>119</v>
      </c>
      <c r="II9" s="9"/>
      <c r="IJ9" s="9"/>
      <c r="IK9" s="9"/>
      <c r="IL9" s="9"/>
      <c r="IM9" s="9"/>
      <c r="IN9" s="33"/>
      <c r="IO9" s="26"/>
      <c r="IP9" s="26"/>
      <c r="IQ9" s="327"/>
      <c r="IR9" s="85" t="s">
        <v>119</v>
      </c>
      <c r="IS9" s="9"/>
      <c r="IT9" s="9"/>
      <c r="IU9" s="9"/>
      <c r="IV9" s="9"/>
      <c r="IW9" s="9"/>
      <c r="IX9" s="33"/>
      <c r="IY9" s="26"/>
      <c r="IZ9" s="26"/>
      <c r="JA9" s="327"/>
      <c r="JB9" s="85" t="s">
        <v>119</v>
      </c>
      <c r="JC9" s="9"/>
      <c r="JD9" s="9"/>
      <c r="JE9" s="9"/>
      <c r="JF9" s="9"/>
      <c r="JG9" s="9"/>
      <c r="JH9" s="33"/>
      <c r="JI9" s="26"/>
      <c r="JJ9" s="26"/>
    </row>
    <row r="10" s="4" customFormat="true" x14ac:dyDescent="0.25">
      <c r="A10" s="327"/>
      <c r="B10" s="140" t="s">
        <v>298</v>
      </c>
      <c r="C10" s="8"/>
      <c r="D10" s="7"/>
      <c r="E10" s="7"/>
      <c r="F10" s="7"/>
      <c r="G10" s="7"/>
      <c r="H10" s="28"/>
      <c r="I10" s="26"/>
      <c r="J10" s="26"/>
      <c r="K10" s="327"/>
      <c r="L10" s="140" t="s">
        <v>298</v>
      </c>
      <c r="M10" s="8"/>
      <c r="N10" s="7"/>
      <c r="O10" s="7"/>
      <c r="P10" s="7"/>
      <c r="Q10" s="7"/>
      <c r="R10" s="28"/>
      <c r="S10" s="26"/>
      <c r="T10" s="26"/>
      <c r="U10" s="327"/>
      <c r="V10" s="140" t="s">
        <v>298</v>
      </c>
      <c r="W10" s="8"/>
      <c r="X10" s="8"/>
      <c r="Y10" s="8"/>
      <c r="Z10" s="8"/>
      <c r="AA10" s="8"/>
      <c r="AB10" s="28"/>
      <c r="AC10" s="26"/>
      <c r="AD10" s="26"/>
      <c r="AE10" s="327"/>
      <c r="AF10" s="140" t="s">
        <v>298</v>
      </c>
      <c r="AG10" s="8"/>
      <c r="AH10" s="7"/>
      <c r="AI10" s="7"/>
      <c r="AJ10" s="7"/>
      <c r="AK10" s="7"/>
      <c r="AL10" s="28"/>
      <c r="AM10" s="26"/>
      <c r="AN10" s="26"/>
      <c r="AO10" s="327" t="s">
        <v>242</v>
      </c>
      <c r="AP10" s="140" t="s">
        <v>298</v>
      </c>
      <c r="AQ10" s="8"/>
      <c r="AR10" s="8"/>
      <c r="AS10" s="8">
        <v>72.3</v>
      </c>
      <c r="AT10" s="8"/>
      <c r="AU10" s="8"/>
      <c r="AV10" s="28"/>
      <c r="AW10" s="26"/>
      <c r="AX10" s="26"/>
      <c r="AY10" s="327"/>
      <c r="AZ10" s="140" t="s">
        <v>298</v>
      </c>
      <c r="BA10" s="8"/>
      <c r="BB10" s="8"/>
      <c r="BC10" s="8"/>
      <c r="BD10" s="8"/>
      <c r="BE10" s="8"/>
      <c r="BF10" s="28"/>
      <c r="BG10" s="26"/>
      <c r="BH10" s="26"/>
      <c r="BI10" s="327"/>
      <c r="BJ10" s="140" t="s">
        <v>298</v>
      </c>
      <c r="BK10" s="8"/>
      <c r="BL10" s="8"/>
      <c r="BM10" s="8"/>
      <c r="BN10" s="8"/>
      <c r="BO10" s="8"/>
      <c r="BP10" s="28"/>
      <c r="BQ10" s="26"/>
      <c r="BR10" s="26"/>
      <c r="BS10" s="327" t="s">
        <v>242</v>
      </c>
      <c r="BT10" s="140" t="s">
        <v>298</v>
      </c>
      <c r="BU10" s="8"/>
      <c r="BV10" s="8"/>
      <c r="BW10" s="8">
        <v>79.900000000000006</v>
      </c>
      <c r="BX10" s="8"/>
      <c r="BY10" s="8"/>
      <c r="BZ10" s="28"/>
      <c r="CA10" s="26"/>
      <c r="CB10" s="26"/>
      <c r="CC10" s="327"/>
      <c r="CD10" s="140" t="s">
        <v>298</v>
      </c>
      <c r="CE10" s="8"/>
      <c r="CF10" s="8"/>
      <c r="CG10" s="8"/>
      <c r="CH10" s="8"/>
      <c r="CI10" s="8"/>
      <c r="CJ10" s="28"/>
      <c r="CK10" s="26"/>
      <c r="CL10" s="26"/>
      <c r="CM10" s="327"/>
      <c r="CN10" s="140" t="s">
        <v>298</v>
      </c>
      <c r="CO10" s="8"/>
      <c r="CP10" s="8"/>
      <c r="CQ10" s="8"/>
      <c r="CR10" s="8"/>
      <c r="CS10" s="8"/>
      <c r="CT10" s="28"/>
      <c r="CU10" s="26"/>
      <c r="CV10" s="26"/>
      <c r="CW10" s="327" t="s">
        <v>242</v>
      </c>
      <c r="CX10" s="140" t="s">
        <v>298</v>
      </c>
      <c r="CY10" s="8"/>
      <c r="CZ10" s="8"/>
      <c r="DA10" s="8">
        <v>81</v>
      </c>
      <c r="DB10" s="8"/>
      <c r="DC10" s="8"/>
      <c r="DD10" s="28"/>
      <c r="DE10" s="26"/>
      <c r="DF10" s="26"/>
      <c r="DG10" s="327"/>
      <c r="DH10" s="140" t="s">
        <v>298</v>
      </c>
      <c r="DI10" s="8"/>
      <c r="DJ10" s="8"/>
      <c r="DK10" s="8"/>
      <c r="DL10" s="8"/>
      <c r="DM10" s="8"/>
      <c r="DN10" s="28"/>
      <c r="DO10" s="26"/>
      <c r="DP10" s="26"/>
      <c r="DQ10" s="327" t="s">
        <v>247</v>
      </c>
      <c r="DR10" s="140" t="s">
        <v>298</v>
      </c>
      <c r="DS10" s="8"/>
      <c r="DT10" s="8"/>
      <c r="DU10" s="8">
        <v>72.7</v>
      </c>
      <c r="DV10" s="8"/>
      <c r="DW10" s="8"/>
      <c r="DX10" s="28"/>
      <c r="DY10" s="26"/>
      <c r="DZ10" s="26"/>
      <c r="EA10" s="327"/>
      <c r="EB10" s="140" t="s">
        <v>298</v>
      </c>
      <c r="EC10" s="8"/>
      <c r="ED10" s="8"/>
      <c r="EE10" s="8"/>
      <c r="EF10" s="8"/>
      <c r="EG10" s="8"/>
      <c r="EH10" s="28"/>
      <c r="EI10" s="26"/>
      <c r="EJ10" s="26"/>
      <c r="EK10" s="327" t="s">
        <v>247</v>
      </c>
      <c r="EL10" s="140" t="s">
        <v>298</v>
      </c>
      <c r="EM10" s="8"/>
      <c r="EN10" s="8"/>
      <c r="EO10" s="8">
        <v>73.5</v>
      </c>
      <c r="EP10" s="8"/>
      <c r="EQ10" s="8"/>
      <c r="ER10" s="28"/>
      <c r="ES10" s="26"/>
      <c r="ET10" s="26"/>
      <c r="EU10" s="327"/>
      <c r="EV10" s="140" t="s">
        <v>298</v>
      </c>
      <c r="EW10" s="8"/>
      <c r="EX10" s="8"/>
      <c r="EY10" s="8"/>
      <c r="EZ10" s="8"/>
      <c r="FA10" s="8"/>
      <c r="FB10" s="28"/>
      <c r="FC10" s="26"/>
      <c r="FD10" s="26"/>
      <c r="FE10" s="327" t="s">
        <v>247</v>
      </c>
      <c r="FF10" s="140" t="s">
        <v>298</v>
      </c>
      <c r="FG10" s="8"/>
      <c r="FH10" s="8"/>
      <c r="FI10" s="8">
        <v>73</v>
      </c>
      <c r="FJ10" s="8"/>
      <c r="FK10" s="8"/>
      <c r="FL10" s="28"/>
      <c r="FM10" s="26"/>
      <c r="FN10" s="26"/>
      <c r="FO10" s="327"/>
      <c r="FP10" s="140" t="s">
        <v>298</v>
      </c>
      <c r="FQ10" s="8"/>
      <c r="FR10" s="8"/>
      <c r="FS10" s="8"/>
      <c r="FT10" s="8"/>
      <c r="FU10" s="8"/>
      <c r="FV10" s="28"/>
      <c r="FW10" s="26"/>
      <c r="FX10" s="26"/>
      <c r="FY10" s="327"/>
      <c r="FZ10" s="140" t="s">
        <v>298</v>
      </c>
      <c r="GA10" s="8"/>
      <c r="GB10" s="8"/>
      <c r="GC10" s="8"/>
      <c r="GD10" s="8"/>
      <c r="GE10" s="8"/>
      <c r="GF10" s="28"/>
      <c r="GG10" s="26"/>
      <c r="GH10" s="26"/>
      <c r="GI10" s="327" t="s">
        <v>247</v>
      </c>
      <c r="GJ10" s="140" t="s">
        <v>298</v>
      </c>
      <c r="GK10" s="8"/>
      <c r="GL10" s="8"/>
      <c r="GM10" s="8">
        <v>73.8</v>
      </c>
      <c r="GN10" s="8"/>
      <c r="GO10" s="8"/>
      <c r="GP10" s="28"/>
      <c r="GQ10" s="26"/>
      <c r="GR10" s="26"/>
      <c r="GS10" s="327"/>
      <c r="GT10" s="140" t="s">
        <v>298</v>
      </c>
      <c r="GU10" s="8"/>
      <c r="GV10" s="8"/>
      <c r="GW10" s="8"/>
      <c r="GX10" s="8"/>
      <c r="GY10" s="8"/>
      <c r="GZ10" s="28"/>
      <c r="HA10" s="26"/>
      <c r="HB10" s="26"/>
      <c r="HC10" s="327" t="s">
        <v>247</v>
      </c>
      <c r="HD10" s="140" t="s">
        <v>298</v>
      </c>
      <c r="HE10" s="8"/>
      <c r="HF10" s="8"/>
      <c r="HG10" s="8">
        <v>75.599999999999994</v>
      </c>
      <c r="HH10" s="8"/>
      <c r="HI10" s="8"/>
      <c r="HJ10" s="28"/>
      <c r="HK10" s="26"/>
      <c r="HL10" s="26"/>
      <c r="HM10" s="327"/>
      <c r="HN10" s="140" t="s">
        <v>298</v>
      </c>
      <c r="HO10" s="8"/>
      <c r="HP10" s="8"/>
      <c r="HQ10" s="8"/>
      <c r="HR10" s="8"/>
      <c r="HS10" s="8"/>
      <c r="HT10" s="28"/>
      <c r="HU10" s="26"/>
      <c r="HV10" s="26"/>
      <c r="HW10" s="327" t="s">
        <v>247</v>
      </c>
      <c r="HX10" s="140" t="s">
        <v>298</v>
      </c>
      <c r="HY10" s="8"/>
      <c r="HZ10" s="8"/>
      <c r="IA10" s="8">
        <v>74.099999999999994</v>
      </c>
      <c r="IB10" s="8"/>
      <c r="IC10" s="8"/>
      <c r="ID10" s="28"/>
      <c r="IE10" s="26"/>
      <c r="IF10" s="26"/>
      <c r="IG10" s="327"/>
      <c r="IH10" s="140" t="s">
        <v>298</v>
      </c>
      <c r="II10" s="8"/>
      <c r="IJ10" s="8"/>
      <c r="IK10" s="8"/>
      <c r="IL10" s="8"/>
      <c r="IM10" s="8"/>
      <c r="IN10" s="28"/>
      <c r="IO10" s="26"/>
      <c r="IP10" s="26"/>
      <c r="IQ10" s="327" t="s">
        <v>309</v>
      </c>
      <c r="IR10" s="140" t="s">
        <v>298</v>
      </c>
      <c r="IS10" s="8">
        <v>87.71</v>
      </c>
      <c r="IT10" s="8"/>
      <c r="IU10" s="8"/>
      <c r="IV10" s="8"/>
      <c r="IW10" s="8">
        <v>83.94</v>
      </c>
      <c r="IX10" s="297">
        <v>90.45</v>
      </c>
      <c r="IY10" s="26"/>
      <c r="IZ10" s="26"/>
      <c r="JA10" s="327" t="s">
        <v>270</v>
      </c>
      <c r="JB10" s="140" t="s">
        <v>298</v>
      </c>
      <c r="JC10" s="8">
        <f>JC8/100*(JC7/(100-JC14))*100</f>
        <v>68.961850670070206</v>
      </c>
      <c r="JD10" s="8">
        <f t="shared" ref="JD10" si="48">JD8/100*(JD7/(100-JD14))*100</f>
        <v>71.900307947368418</v>
      </c>
      <c r="JE10" s="8">
        <f>JE8/100*(JE7/(100-JE14))*100</f>
        <v>68.685423162939301</v>
      </c>
      <c r="JF10" s="8"/>
      <c r="JG10" s="8">
        <f t="shared" ref="JG10:JH10" si="49">JG8/100*(JG7/(100-JG14))*100</f>
        <v>68.141995034173434</v>
      </c>
      <c r="JH10" s="297">
        <f t="shared" si="49"/>
        <v>75.124015173410413</v>
      </c>
      <c r="JI10" s="26"/>
      <c r="JJ10" s="26"/>
    </row>
    <row r="11" s="4" customFormat="true" ht="15.6" hidden="true" customHeight="true" x14ac:dyDescent="0.25">
      <c r="A11" s="327"/>
      <c r="B11" s="140" t="s">
        <v>120</v>
      </c>
      <c r="C11" s="20"/>
      <c r="D11" s="7"/>
      <c r="E11" s="7"/>
      <c r="F11" s="7"/>
      <c r="G11" s="7"/>
      <c r="H11" s="28"/>
      <c r="I11" s="26"/>
      <c r="J11" s="26"/>
      <c r="K11" s="327"/>
      <c r="L11" s="140" t="s">
        <v>120</v>
      </c>
      <c r="M11" s="20"/>
      <c r="N11" s="7"/>
      <c r="O11" s="7"/>
      <c r="P11" s="7"/>
      <c r="Q11" s="7"/>
      <c r="R11" s="28"/>
      <c r="S11" s="26"/>
      <c r="T11" s="26"/>
      <c r="U11" s="327"/>
      <c r="V11" s="140" t="s">
        <v>120</v>
      </c>
      <c r="W11" s="20"/>
      <c r="X11" s="7"/>
      <c r="Y11" s="7"/>
      <c r="Z11" s="7"/>
      <c r="AA11" s="7"/>
      <c r="AB11" s="28"/>
      <c r="AC11" s="26"/>
      <c r="AD11" s="26"/>
      <c r="AE11" s="327"/>
      <c r="AF11" s="140" t="s">
        <v>120</v>
      </c>
      <c r="AG11" s="20"/>
      <c r="AH11" s="7"/>
      <c r="AI11" s="7"/>
      <c r="AJ11" s="7"/>
      <c r="AK11" s="7"/>
      <c r="AL11" s="28"/>
      <c r="AM11" s="26"/>
      <c r="AN11" s="26"/>
      <c r="AO11" s="327"/>
      <c r="AP11" s="140" t="s">
        <v>120</v>
      </c>
      <c r="AQ11" s="20"/>
      <c r="AR11" s="7"/>
      <c r="AS11" s="7"/>
      <c r="AT11" s="7"/>
      <c r="AU11" s="7"/>
      <c r="AV11" s="28"/>
      <c r="AW11" s="26"/>
      <c r="AX11" s="26"/>
      <c r="AY11" s="327"/>
      <c r="AZ11" s="140" t="s">
        <v>120</v>
      </c>
      <c r="BA11" s="20"/>
      <c r="BB11" s="7"/>
      <c r="BC11" s="7"/>
      <c r="BD11" s="7"/>
      <c r="BE11" s="7"/>
      <c r="BF11" s="28"/>
      <c r="BG11" s="26"/>
      <c r="BH11" s="26"/>
      <c r="BI11" s="327"/>
      <c r="BJ11" s="140" t="s">
        <v>120</v>
      </c>
      <c r="BK11" s="337"/>
      <c r="BL11" s="338"/>
      <c r="BM11" s="338"/>
      <c r="BN11" s="338"/>
      <c r="BO11" s="338"/>
      <c r="BP11" s="336"/>
      <c r="BQ11" s="26"/>
      <c r="BR11" s="26"/>
      <c r="BS11" s="327"/>
      <c r="BT11" s="140" t="s">
        <v>120</v>
      </c>
      <c r="BU11" s="20"/>
      <c r="BV11" s="7"/>
      <c r="BW11" s="7"/>
      <c r="BX11" s="7"/>
      <c r="BY11" s="7"/>
      <c r="BZ11" s="28"/>
      <c r="CA11" s="26"/>
      <c r="CB11" s="26"/>
      <c r="CC11" s="327"/>
      <c r="CD11" s="140" t="s">
        <v>120</v>
      </c>
      <c r="CE11" s="20"/>
      <c r="CF11" s="7"/>
      <c r="CG11" s="7"/>
      <c r="CH11" s="7"/>
      <c r="CI11" s="7"/>
      <c r="CJ11" s="28"/>
      <c r="CK11" s="26"/>
      <c r="CL11" s="26"/>
      <c r="CM11" s="327"/>
      <c r="CN11" s="140" t="s">
        <v>120</v>
      </c>
      <c r="CO11" s="20"/>
      <c r="CP11" s="7"/>
      <c r="CQ11" s="7"/>
      <c r="CR11" s="7"/>
      <c r="CS11" s="7"/>
      <c r="CT11" s="28"/>
      <c r="CU11" s="26"/>
      <c r="CV11" s="26"/>
      <c r="CW11" s="327"/>
      <c r="CX11" s="140" t="s">
        <v>120</v>
      </c>
      <c r="CY11" s="20"/>
      <c r="CZ11" s="7"/>
      <c r="DA11" s="7"/>
      <c r="DB11" s="7"/>
      <c r="DC11" s="7"/>
      <c r="DD11" s="28"/>
      <c r="DE11" s="26"/>
      <c r="DF11" s="26"/>
      <c r="DG11" s="327"/>
      <c r="DH11" s="140" t="s">
        <v>120</v>
      </c>
      <c r="DI11" s="20"/>
      <c r="DJ11" s="7"/>
      <c r="DK11" s="7"/>
      <c r="DL11" s="7"/>
      <c r="DM11" s="7"/>
      <c r="DN11" s="28"/>
      <c r="DO11" s="26"/>
      <c r="DP11" s="26"/>
      <c r="DQ11" s="327"/>
      <c r="DR11" s="140" t="s">
        <v>120</v>
      </c>
      <c r="DS11" s="20"/>
      <c r="DT11" s="7"/>
      <c r="DU11" s="7"/>
      <c r="DV11" s="7"/>
      <c r="DW11" s="7"/>
      <c r="DX11" s="28"/>
      <c r="DY11" s="26"/>
      <c r="DZ11" s="26"/>
      <c r="EA11" s="327"/>
      <c r="EB11" s="140" t="s">
        <v>120</v>
      </c>
      <c r="EC11" s="20"/>
      <c r="ED11" s="7"/>
      <c r="EE11" s="7"/>
      <c r="EF11" s="7"/>
      <c r="EG11" s="7"/>
      <c r="EH11" s="28"/>
      <c r="EI11" s="26"/>
      <c r="EJ11" s="26"/>
      <c r="EK11" s="327"/>
      <c r="EL11" s="140" t="s">
        <v>120</v>
      </c>
      <c r="EM11" s="20"/>
      <c r="EN11" s="7"/>
      <c r="EO11" s="7"/>
      <c r="EP11" s="7"/>
      <c r="EQ11" s="7"/>
      <c r="ER11" s="28"/>
      <c r="ES11" s="26"/>
      <c r="ET11" s="26"/>
      <c r="EU11" s="327"/>
      <c r="EV11" s="140" t="s">
        <v>120</v>
      </c>
      <c r="EW11" s="20"/>
      <c r="EX11" s="7"/>
      <c r="EY11" s="7"/>
      <c r="EZ11" s="7"/>
      <c r="FA11" s="7"/>
      <c r="FB11" s="28"/>
      <c r="FC11" s="26"/>
      <c r="FD11" s="26"/>
      <c r="FE11" s="327"/>
      <c r="FF11" s="140" t="s">
        <v>120</v>
      </c>
      <c r="FG11" s="20"/>
      <c r="FH11" s="7"/>
      <c r="FI11" s="7"/>
      <c r="FJ11" s="7"/>
      <c r="FK11" s="7"/>
      <c r="FL11" s="28"/>
      <c r="FM11" s="26"/>
      <c r="FN11" s="26"/>
      <c r="FO11" s="327"/>
      <c r="FP11" s="140" t="s">
        <v>120</v>
      </c>
      <c r="FQ11" s="20"/>
      <c r="FR11" s="7"/>
      <c r="FS11" s="7"/>
      <c r="FT11" s="7"/>
      <c r="FU11" s="7"/>
      <c r="FV11" s="28"/>
      <c r="FW11" s="26"/>
      <c r="FX11" s="26"/>
      <c r="FY11" s="327"/>
      <c r="FZ11" s="140" t="s">
        <v>120</v>
      </c>
      <c r="GA11" s="20"/>
      <c r="GB11" s="7"/>
      <c r="GC11" s="7"/>
      <c r="GD11" s="7"/>
      <c r="GE11" s="7"/>
      <c r="GF11" s="28"/>
      <c r="GG11" s="26"/>
      <c r="GH11" s="26"/>
      <c r="GI11" s="327"/>
      <c r="GJ11" s="140" t="s">
        <v>120</v>
      </c>
      <c r="GK11" s="20"/>
      <c r="GL11" s="7"/>
      <c r="GM11" s="7"/>
      <c r="GN11" s="7"/>
      <c r="GO11" s="7"/>
      <c r="GP11" s="28"/>
      <c r="GQ11" s="26"/>
      <c r="GR11" s="26"/>
      <c r="GS11" s="327"/>
      <c r="GT11" s="140" t="s">
        <v>120</v>
      </c>
      <c r="GU11" s="20"/>
      <c r="GV11" s="7"/>
      <c r="GW11" s="7"/>
      <c r="GX11" s="7"/>
      <c r="GY11" s="7"/>
      <c r="GZ11" s="28"/>
      <c r="HA11" s="26"/>
      <c r="HB11" s="26"/>
      <c r="HC11" s="327"/>
      <c r="HD11" s="140" t="s">
        <v>120</v>
      </c>
      <c r="HE11" s="20"/>
      <c r="HF11" s="7"/>
      <c r="HG11" s="7"/>
      <c r="HH11" s="7"/>
      <c r="HI11" s="7"/>
      <c r="HJ11" s="28"/>
      <c r="HK11" s="26"/>
      <c r="HL11" s="26"/>
      <c r="HM11" s="327"/>
      <c r="HN11" s="140" t="s">
        <v>120</v>
      </c>
      <c r="HO11" s="20"/>
      <c r="HP11" s="7"/>
      <c r="HQ11" s="7"/>
      <c r="HR11" s="7"/>
      <c r="HS11" s="7"/>
      <c r="HT11" s="28"/>
      <c r="HU11" s="26"/>
      <c r="HV11" s="26"/>
      <c r="HW11" s="327"/>
      <c r="HX11" s="140" t="s">
        <v>120</v>
      </c>
      <c r="HY11" s="20"/>
      <c r="HZ11" s="7"/>
      <c r="IA11" s="7"/>
      <c r="IB11" s="7"/>
      <c r="IC11" s="7"/>
      <c r="ID11" s="28"/>
      <c r="IE11" s="26"/>
      <c r="IF11" s="26"/>
      <c r="IG11" s="327"/>
      <c r="IH11" s="140" t="s">
        <v>120</v>
      </c>
      <c r="II11" s="20"/>
      <c r="IJ11" s="7"/>
      <c r="IK11" s="7"/>
      <c r="IL11" s="7"/>
      <c r="IM11" s="7"/>
      <c r="IN11" s="28"/>
      <c r="IO11" s="26"/>
      <c r="IP11" s="26"/>
      <c r="IQ11" s="327"/>
      <c r="IR11" s="140" t="s">
        <v>120</v>
      </c>
      <c r="IS11" s="20"/>
      <c r="IT11" s="7"/>
      <c r="IU11" s="7"/>
      <c r="IV11" s="7"/>
      <c r="IW11" s="7"/>
      <c r="IX11" s="28"/>
      <c r="IY11" s="26"/>
      <c r="IZ11" s="26"/>
      <c r="JA11" s="327"/>
      <c r="JB11" s="140" t="s">
        <v>120</v>
      </c>
      <c r="JC11" s="20"/>
      <c r="JD11" s="7"/>
      <c r="JE11" s="7"/>
      <c r="JF11" s="7"/>
      <c r="JG11" s="7"/>
      <c r="JH11" s="28"/>
      <c r="JI11" s="26"/>
      <c r="JJ11" s="26"/>
    </row>
    <row r="12" s="4" customFormat="true" ht="15.6" hidden="true" customHeight="true" x14ac:dyDescent="0.25">
      <c r="A12" s="327"/>
      <c r="B12" s="140" t="s">
        <v>121</v>
      </c>
      <c r="C12" s="20"/>
      <c r="D12" s="7"/>
      <c r="E12" s="7"/>
      <c r="F12" s="7"/>
      <c r="G12" s="7"/>
      <c r="H12" s="28"/>
      <c r="I12" s="26"/>
      <c r="J12" s="26"/>
      <c r="K12" s="327"/>
      <c r="L12" s="140" t="s">
        <v>121</v>
      </c>
      <c r="M12" s="20"/>
      <c r="N12" s="7"/>
      <c r="O12" s="7"/>
      <c r="P12" s="7"/>
      <c r="Q12" s="7"/>
      <c r="R12" s="28"/>
      <c r="S12" s="26"/>
      <c r="T12" s="26"/>
      <c r="U12" s="327"/>
      <c r="V12" s="140" t="s">
        <v>121</v>
      </c>
      <c r="W12" s="20"/>
      <c r="X12" s="7"/>
      <c r="Y12" s="7"/>
      <c r="Z12" s="7"/>
      <c r="AA12" s="7"/>
      <c r="AB12" s="28"/>
      <c r="AC12" s="26"/>
      <c r="AD12" s="26"/>
      <c r="AE12" s="327"/>
      <c r="AF12" s="140" t="s">
        <v>121</v>
      </c>
      <c r="AG12" s="20"/>
      <c r="AH12" s="7"/>
      <c r="AI12" s="7"/>
      <c r="AJ12" s="7"/>
      <c r="AK12" s="7"/>
      <c r="AL12" s="28"/>
      <c r="AM12" s="26"/>
      <c r="AN12" s="26"/>
      <c r="AO12" s="327"/>
      <c r="AP12" s="140" t="s">
        <v>121</v>
      </c>
      <c r="AQ12" s="20"/>
      <c r="AR12" s="7"/>
      <c r="AS12" s="7"/>
      <c r="AT12" s="7"/>
      <c r="AU12" s="7"/>
      <c r="AV12" s="28"/>
      <c r="AW12" s="26"/>
      <c r="AX12" s="26"/>
      <c r="AY12" s="327"/>
      <c r="AZ12" s="140" t="s">
        <v>121</v>
      </c>
      <c r="BA12" s="20"/>
      <c r="BB12" s="7"/>
      <c r="BC12" s="7"/>
      <c r="BD12" s="7"/>
      <c r="BE12" s="7"/>
      <c r="BF12" s="28"/>
      <c r="BG12" s="26"/>
      <c r="BH12" s="26"/>
      <c r="BI12" s="327"/>
      <c r="BJ12" s="140" t="s">
        <v>121</v>
      </c>
      <c r="BK12" s="337"/>
      <c r="BL12" s="338"/>
      <c r="BM12" s="338"/>
      <c r="BN12" s="338"/>
      <c r="BO12" s="338"/>
      <c r="BP12" s="336"/>
      <c r="BQ12" s="26"/>
      <c r="BR12" s="26"/>
      <c r="BS12" s="327"/>
      <c r="BT12" s="140" t="s">
        <v>121</v>
      </c>
      <c r="BU12" s="20"/>
      <c r="BV12" s="7"/>
      <c r="BW12" s="7"/>
      <c r="BX12" s="7"/>
      <c r="BY12" s="7"/>
      <c r="BZ12" s="28"/>
      <c r="CA12" s="26"/>
      <c r="CB12" s="26"/>
      <c r="CC12" s="327"/>
      <c r="CD12" s="140" t="s">
        <v>121</v>
      </c>
      <c r="CE12" s="20"/>
      <c r="CF12" s="7"/>
      <c r="CG12" s="7"/>
      <c r="CH12" s="7"/>
      <c r="CI12" s="7"/>
      <c r="CJ12" s="28"/>
      <c r="CK12" s="26"/>
      <c r="CL12" s="26"/>
      <c r="CM12" s="327"/>
      <c r="CN12" s="140" t="s">
        <v>121</v>
      </c>
      <c r="CO12" s="20"/>
      <c r="CP12" s="7"/>
      <c r="CQ12" s="7"/>
      <c r="CR12" s="7"/>
      <c r="CS12" s="7"/>
      <c r="CT12" s="28"/>
      <c r="CU12" s="26"/>
      <c r="CV12" s="26"/>
      <c r="CW12" s="327"/>
      <c r="CX12" s="140" t="s">
        <v>121</v>
      </c>
      <c r="CY12" s="20"/>
      <c r="CZ12" s="7"/>
      <c r="DA12" s="7"/>
      <c r="DB12" s="7"/>
      <c r="DC12" s="7"/>
      <c r="DD12" s="28"/>
      <c r="DE12" s="26"/>
      <c r="DF12" s="26"/>
      <c r="DG12" s="327"/>
      <c r="DH12" s="140" t="s">
        <v>121</v>
      </c>
      <c r="DI12" s="20"/>
      <c r="DJ12" s="7"/>
      <c r="DK12" s="7"/>
      <c r="DL12" s="7"/>
      <c r="DM12" s="7"/>
      <c r="DN12" s="28"/>
      <c r="DO12" s="26"/>
      <c r="DP12" s="26"/>
      <c r="DQ12" s="327"/>
      <c r="DR12" s="140" t="s">
        <v>121</v>
      </c>
      <c r="DS12" s="20"/>
      <c r="DT12" s="7"/>
      <c r="DU12" s="7"/>
      <c r="DV12" s="7"/>
      <c r="DW12" s="7"/>
      <c r="DX12" s="28"/>
      <c r="DY12" s="26"/>
      <c r="DZ12" s="26"/>
      <c r="EA12" s="327"/>
      <c r="EB12" s="140" t="s">
        <v>121</v>
      </c>
      <c r="EC12" s="20"/>
      <c r="ED12" s="7"/>
      <c r="EE12" s="7"/>
      <c r="EF12" s="7"/>
      <c r="EG12" s="7"/>
      <c r="EH12" s="28"/>
      <c r="EI12" s="26"/>
      <c r="EJ12" s="26"/>
      <c r="EK12" s="327"/>
      <c r="EL12" s="140" t="s">
        <v>121</v>
      </c>
      <c r="EM12" s="20"/>
      <c r="EN12" s="7"/>
      <c r="EO12" s="7"/>
      <c r="EP12" s="7"/>
      <c r="EQ12" s="7"/>
      <c r="ER12" s="28"/>
      <c r="ES12" s="26"/>
      <c r="ET12" s="26"/>
      <c r="EU12" s="327"/>
      <c r="EV12" s="140" t="s">
        <v>121</v>
      </c>
      <c r="EW12" s="20"/>
      <c r="EX12" s="7"/>
      <c r="EY12" s="7"/>
      <c r="EZ12" s="7"/>
      <c r="FA12" s="7"/>
      <c r="FB12" s="28"/>
      <c r="FC12" s="26"/>
      <c r="FD12" s="26"/>
      <c r="FE12" s="327"/>
      <c r="FF12" s="140" t="s">
        <v>121</v>
      </c>
      <c r="FG12" s="20"/>
      <c r="FH12" s="7"/>
      <c r="FI12" s="7"/>
      <c r="FJ12" s="7"/>
      <c r="FK12" s="7"/>
      <c r="FL12" s="28"/>
      <c r="FM12" s="26"/>
      <c r="FN12" s="26"/>
      <c r="FO12" s="327"/>
      <c r="FP12" s="140" t="s">
        <v>121</v>
      </c>
      <c r="FQ12" s="20"/>
      <c r="FR12" s="7"/>
      <c r="FS12" s="7"/>
      <c r="FT12" s="7"/>
      <c r="FU12" s="7"/>
      <c r="FV12" s="28"/>
      <c r="FW12" s="26"/>
      <c r="FX12" s="26"/>
      <c r="FY12" s="327"/>
      <c r="FZ12" s="140" t="s">
        <v>121</v>
      </c>
      <c r="GA12" s="20"/>
      <c r="GB12" s="7"/>
      <c r="GC12" s="7"/>
      <c r="GD12" s="7"/>
      <c r="GE12" s="7"/>
      <c r="GF12" s="28"/>
      <c r="GG12" s="26"/>
      <c r="GH12" s="26"/>
      <c r="GI12" s="327"/>
      <c r="GJ12" s="140" t="s">
        <v>121</v>
      </c>
      <c r="GK12" s="20"/>
      <c r="GL12" s="7"/>
      <c r="GM12" s="7"/>
      <c r="GN12" s="7"/>
      <c r="GO12" s="7"/>
      <c r="GP12" s="28"/>
      <c r="GQ12" s="26"/>
      <c r="GR12" s="26"/>
      <c r="GS12" s="327"/>
      <c r="GT12" s="140" t="s">
        <v>121</v>
      </c>
      <c r="GU12" s="20"/>
      <c r="GV12" s="7"/>
      <c r="GW12" s="7"/>
      <c r="GX12" s="7"/>
      <c r="GY12" s="7"/>
      <c r="GZ12" s="28"/>
      <c r="HA12" s="26"/>
      <c r="HB12" s="26"/>
      <c r="HC12" s="327"/>
      <c r="HD12" s="140" t="s">
        <v>121</v>
      </c>
      <c r="HE12" s="20"/>
      <c r="HF12" s="7"/>
      <c r="HG12" s="7"/>
      <c r="HH12" s="7"/>
      <c r="HI12" s="7"/>
      <c r="HJ12" s="28"/>
      <c r="HK12" s="26"/>
      <c r="HL12" s="26"/>
      <c r="HM12" s="327"/>
      <c r="HN12" s="140" t="s">
        <v>121</v>
      </c>
      <c r="HO12" s="20"/>
      <c r="HP12" s="7"/>
      <c r="HQ12" s="7"/>
      <c r="HR12" s="7"/>
      <c r="HS12" s="7"/>
      <c r="HT12" s="28"/>
      <c r="HU12" s="26"/>
      <c r="HV12" s="26"/>
      <c r="HW12" s="327"/>
      <c r="HX12" s="140" t="s">
        <v>121</v>
      </c>
      <c r="HY12" s="20"/>
      <c r="HZ12" s="7"/>
      <c r="IA12" s="7"/>
      <c r="IB12" s="7"/>
      <c r="IC12" s="7"/>
      <c r="ID12" s="28"/>
      <c r="IE12" s="26"/>
      <c r="IF12" s="26"/>
      <c r="IG12" s="327"/>
      <c r="IH12" s="140" t="s">
        <v>121</v>
      </c>
      <c r="II12" s="20"/>
      <c r="IJ12" s="7"/>
      <c r="IK12" s="7"/>
      <c r="IL12" s="7"/>
      <c r="IM12" s="7"/>
      <c r="IN12" s="28"/>
      <c r="IO12" s="26"/>
      <c r="IP12" s="26"/>
      <c r="IQ12" s="327"/>
      <c r="IR12" s="140" t="s">
        <v>121</v>
      </c>
      <c r="IS12" s="20"/>
      <c r="IT12" s="7"/>
      <c r="IU12" s="7"/>
      <c r="IV12" s="7"/>
      <c r="IW12" s="7"/>
      <c r="IX12" s="28"/>
      <c r="IY12" s="26"/>
      <c r="IZ12" s="26"/>
      <c r="JA12" s="327"/>
      <c r="JB12" s="140" t="s">
        <v>121</v>
      </c>
      <c r="JC12" s="20"/>
      <c r="JD12" s="7"/>
      <c r="JE12" s="7"/>
      <c r="JF12" s="7"/>
      <c r="JG12" s="7"/>
      <c r="JH12" s="28"/>
      <c r="JI12" s="26"/>
      <c r="JJ12" s="26"/>
    </row>
    <row r="13" s="1" customFormat="true" ht="18" customHeight="true" x14ac:dyDescent="0.2">
      <c r="A13" s="355" t="s">
        <v>58</v>
      </c>
      <c r="B13" s="356" t="s">
        <v>27</v>
      </c>
      <c r="C13" s="357"/>
      <c r="D13" s="357"/>
      <c r="E13" s="357"/>
      <c r="F13" s="357"/>
      <c r="G13" s="357"/>
      <c r="H13" s="358"/>
      <c r="I13" s="26"/>
      <c r="J13" s="26"/>
      <c r="K13" s="355" t="s">
        <v>58</v>
      </c>
      <c r="L13" s="356" t="s">
        <v>27</v>
      </c>
      <c r="M13" s="357"/>
      <c r="N13" s="357"/>
      <c r="O13" s="357"/>
      <c r="P13" s="357"/>
      <c r="Q13" s="357"/>
      <c r="R13" s="358"/>
      <c r="S13" s="26"/>
      <c r="T13" s="26"/>
      <c r="U13" s="355" t="s">
        <v>58</v>
      </c>
      <c r="V13" s="356" t="s">
        <v>27</v>
      </c>
      <c r="W13" s="357"/>
      <c r="X13" s="357"/>
      <c r="Y13" s="357"/>
      <c r="Z13" s="357"/>
      <c r="AA13" s="357"/>
      <c r="AB13" s="358"/>
      <c r="AC13" s="26"/>
      <c r="AD13" s="26"/>
      <c r="AE13" s="355" t="s">
        <v>58</v>
      </c>
      <c r="AF13" s="356" t="s">
        <v>27</v>
      </c>
      <c r="AG13" s="357"/>
      <c r="AH13" s="357"/>
      <c r="AI13" s="357"/>
      <c r="AJ13" s="357"/>
      <c r="AK13" s="357"/>
      <c r="AL13" s="358"/>
      <c r="AM13" s="26"/>
      <c r="AN13" s="26"/>
      <c r="AO13" s="355" t="s">
        <v>58</v>
      </c>
      <c r="AP13" s="356" t="s">
        <v>27</v>
      </c>
      <c r="AQ13" s="357"/>
      <c r="AR13" s="357"/>
      <c r="AS13" s="357"/>
      <c r="AT13" s="357"/>
      <c r="AU13" s="357"/>
      <c r="AV13" s="358"/>
      <c r="AW13" s="26"/>
      <c r="AX13" s="26"/>
      <c r="AY13" s="355" t="s">
        <v>58</v>
      </c>
      <c r="AZ13" s="356" t="s">
        <v>27</v>
      </c>
      <c r="BA13" s="357"/>
      <c r="BB13" s="357"/>
      <c r="BC13" s="357"/>
      <c r="BD13" s="357"/>
      <c r="BE13" s="357"/>
      <c r="BF13" s="358"/>
      <c r="BG13" s="26"/>
      <c r="BH13" s="26"/>
      <c r="BI13" s="355" t="s">
        <v>58</v>
      </c>
      <c r="BJ13" s="359" t="s">
        <v>27</v>
      </c>
      <c r="BK13" s="360"/>
      <c r="BL13" s="360"/>
      <c r="BM13" s="360"/>
      <c r="BN13" s="360"/>
      <c r="BO13" s="360"/>
      <c r="BP13" s="361"/>
      <c r="BQ13" s="26"/>
      <c r="BR13" s="26"/>
      <c r="BS13" s="355" t="s">
        <v>58</v>
      </c>
      <c r="BT13" s="356" t="s">
        <v>27</v>
      </c>
      <c r="BU13" s="357"/>
      <c r="BV13" s="357"/>
      <c r="BW13" s="357"/>
      <c r="BX13" s="357"/>
      <c r="BY13" s="357"/>
      <c r="BZ13" s="358"/>
      <c r="CA13" s="26"/>
      <c r="CB13" s="26"/>
      <c r="CC13" s="355" t="s">
        <v>58</v>
      </c>
      <c r="CD13" s="356" t="s">
        <v>27</v>
      </c>
      <c r="CE13" s="357"/>
      <c r="CF13" s="357"/>
      <c r="CG13" s="357"/>
      <c r="CH13" s="357"/>
      <c r="CI13" s="357"/>
      <c r="CJ13" s="358"/>
      <c r="CK13" s="26"/>
      <c r="CL13" s="26"/>
      <c r="CM13" s="355" t="s">
        <v>58</v>
      </c>
      <c r="CN13" s="356" t="s">
        <v>27</v>
      </c>
      <c r="CO13" s="357"/>
      <c r="CP13" s="357"/>
      <c r="CQ13" s="357"/>
      <c r="CR13" s="357"/>
      <c r="CS13" s="357"/>
      <c r="CT13" s="358"/>
      <c r="CU13" s="26"/>
      <c r="CV13" s="26"/>
      <c r="CW13" s="355" t="s">
        <v>58</v>
      </c>
      <c r="CX13" s="356" t="s">
        <v>27</v>
      </c>
      <c r="CY13" s="357"/>
      <c r="CZ13" s="357"/>
      <c r="DA13" s="357"/>
      <c r="DB13" s="357"/>
      <c r="DC13" s="357"/>
      <c r="DD13" s="358"/>
      <c r="DE13" s="26"/>
      <c r="DF13" s="26"/>
      <c r="DG13" s="355" t="s">
        <v>58</v>
      </c>
      <c r="DH13" s="356" t="s">
        <v>27</v>
      </c>
      <c r="DI13" s="357"/>
      <c r="DJ13" s="357"/>
      <c r="DK13" s="357"/>
      <c r="DL13" s="357"/>
      <c r="DM13" s="357"/>
      <c r="DN13" s="358"/>
      <c r="DO13" s="26"/>
      <c r="DP13" s="26"/>
      <c r="DQ13" s="355" t="s">
        <v>58</v>
      </c>
      <c r="DR13" s="356" t="s">
        <v>27</v>
      </c>
      <c r="DS13" s="357"/>
      <c r="DT13" s="357"/>
      <c r="DU13" s="357"/>
      <c r="DV13" s="357"/>
      <c r="DW13" s="357"/>
      <c r="DX13" s="358"/>
      <c r="DY13" s="26"/>
      <c r="DZ13" s="26"/>
      <c r="EA13" s="355" t="s">
        <v>58</v>
      </c>
      <c r="EB13" s="356" t="s">
        <v>27</v>
      </c>
      <c r="EC13" s="357"/>
      <c r="ED13" s="357"/>
      <c r="EE13" s="357"/>
      <c r="EF13" s="357"/>
      <c r="EG13" s="357"/>
      <c r="EH13" s="358"/>
      <c r="EI13" s="26"/>
      <c r="EJ13" s="26"/>
      <c r="EK13" s="355" t="s">
        <v>58</v>
      </c>
      <c r="EL13" s="356" t="s">
        <v>27</v>
      </c>
      <c r="EM13" s="357"/>
      <c r="EN13" s="357"/>
      <c r="EO13" s="357"/>
      <c r="EP13" s="357"/>
      <c r="EQ13" s="357"/>
      <c r="ER13" s="358"/>
      <c r="ES13" s="26"/>
      <c r="ET13" s="26"/>
      <c r="EU13" s="355" t="s">
        <v>58</v>
      </c>
      <c r="EV13" s="356" t="s">
        <v>27</v>
      </c>
      <c r="EW13" s="357"/>
      <c r="EX13" s="357"/>
      <c r="EY13" s="357"/>
      <c r="EZ13" s="357"/>
      <c r="FA13" s="357"/>
      <c r="FB13" s="358"/>
      <c r="FC13" s="26"/>
      <c r="FD13" s="26"/>
      <c r="FE13" s="355" t="s">
        <v>58</v>
      </c>
      <c r="FF13" s="356" t="s">
        <v>27</v>
      </c>
      <c r="FG13" s="357"/>
      <c r="FH13" s="357"/>
      <c r="FI13" s="357"/>
      <c r="FJ13" s="357"/>
      <c r="FK13" s="357"/>
      <c r="FL13" s="358"/>
      <c r="FM13" s="26"/>
      <c r="FN13" s="26"/>
      <c r="FO13" s="355" t="s">
        <v>58</v>
      </c>
      <c r="FP13" s="356" t="s">
        <v>27</v>
      </c>
      <c r="FQ13" s="357"/>
      <c r="FR13" s="357"/>
      <c r="FS13" s="357"/>
      <c r="FT13" s="357"/>
      <c r="FU13" s="357"/>
      <c r="FV13" s="358"/>
      <c r="FW13" s="26"/>
      <c r="FX13" s="26"/>
      <c r="FY13" s="355" t="s">
        <v>58</v>
      </c>
      <c r="FZ13" s="356" t="s">
        <v>27</v>
      </c>
      <c r="GA13" s="357"/>
      <c r="GB13" s="357"/>
      <c r="GC13" s="357"/>
      <c r="GD13" s="357"/>
      <c r="GE13" s="357"/>
      <c r="GF13" s="358"/>
      <c r="GG13" s="26"/>
      <c r="GH13" s="26"/>
      <c r="GI13" s="355" t="s">
        <v>58</v>
      </c>
      <c r="GJ13" s="356" t="s">
        <v>27</v>
      </c>
      <c r="GK13" s="357"/>
      <c r="GL13" s="357"/>
      <c r="GM13" s="357"/>
      <c r="GN13" s="357"/>
      <c r="GO13" s="357"/>
      <c r="GP13" s="358"/>
      <c r="GQ13" s="26"/>
      <c r="GR13" s="26"/>
      <c r="GS13" s="355" t="s">
        <v>58</v>
      </c>
      <c r="GT13" s="356" t="s">
        <v>27</v>
      </c>
      <c r="GU13" s="357"/>
      <c r="GV13" s="357"/>
      <c r="GW13" s="357"/>
      <c r="GX13" s="357"/>
      <c r="GY13" s="357"/>
      <c r="GZ13" s="358"/>
      <c r="HA13" s="26"/>
      <c r="HB13" s="26"/>
      <c r="HC13" s="355" t="s">
        <v>58</v>
      </c>
      <c r="HD13" s="356" t="s">
        <v>27</v>
      </c>
      <c r="HE13" s="357"/>
      <c r="HF13" s="357"/>
      <c r="HG13" s="357"/>
      <c r="HH13" s="357"/>
      <c r="HI13" s="357"/>
      <c r="HJ13" s="358"/>
      <c r="HK13" s="26"/>
      <c r="HL13" s="26"/>
      <c r="HM13" s="355" t="s">
        <v>58</v>
      </c>
      <c r="HN13" s="356" t="s">
        <v>27</v>
      </c>
      <c r="HO13" s="357"/>
      <c r="HP13" s="357"/>
      <c r="HQ13" s="357"/>
      <c r="HR13" s="357"/>
      <c r="HS13" s="357"/>
      <c r="HT13" s="358"/>
      <c r="HU13" s="26"/>
      <c r="HV13" s="26"/>
      <c r="HW13" s="355" t="s">
        <v>58</v>
      </c>
      <c r="HX13" s="356" t="s">
        <v>27</v>
      </c>
      <c r="HY13" s="357"/>
      <c r="HZ13" s="357"/>
      <c r="IA13" s="357"/>
      <c r="IB13" s="357"/>
      <c r="IC13" s="357"/>
      <c r="ID13" s="358"/>
      <c r="IE13" s="26"/>
      <c r="IF13" s="26"/>
      <c r="IG13" s="355" t="s">
        <v>58</v>
      </c>
      <c r="IH13" s="356" t="s">
        <v>27</v>
      </c>
      <c r="II13" s="357"/>
      <c r="IJ13" s="357"/>
      <c r="IK13" s="357"/>
      <c r="IL13" s="357"/>
      <c r="IM13" s="357"/>
      <c r="IN13" s="358"/>
      <c r="IO13" s="26"/>
      <c r="IP13" s="26"/>
      <c r="IQ13" s="355" t="s">
        <v>58</v>
      </c>
      <c r="IR13" s="356" t="s">
        <v>27</v>
      </c>
      <c r="IS13" s="357"/>
      <c r="IT13" s="357"/>
      <c r="IU13" s="357"/>
      <c r="IV13" s="357"/>
      <c r="IW13" s="357"/>
      <c r="IX13" s="358"/>
      <c r="IY13" s="26"/>
      <c r="IZ13" s="26"/>
      <c r="JA13" s="355" t="s">
        <v>58</v>
      </c>
      <c r="JB13" s="356" t="s">
        <v>27</v>
      </c>
      <c r="JC13" s="357"/>
      <c r="JD13" s="357"/>
      <c r="JE13" s="357"/>
      <c r="JF13" s="357"/>
      <c r="JG13" s="357"/>
      <c r="JH13" s="358"/>
      <c r="JI13" s="26"/>
      <c r="JJ13" s="26"/>
    </row>
    <row r="14" s="14" customFormat="true" ht="14.25" customHeight="true" x14ac:dyDescent="0.2">
      <c r="A14" s="328" t="s">
        <v>56</v>
      </c>
      <c r="B14" s="5">
        <v>0</v>
      </c>
      <c r="C14" s="5">
        <v>19.149999999999999</v>
      </c>
      <c r="D14" s="84"/>
      <c r="E14" s="84"/>
      <c r="F14" s="84"/>
      <c r="G14" s="84"/>
      <c r="H14" s="141"/>
      <c r="I14" s="11"/>
      <c r="J14" s="11"/>
      <c r="K14" s="328" t="s">
        <v>56</v>
      </c>
      <c r="L14" s="5">
        <v>0</v>
      </c>
      <c r="M14" s="84">
        <v>16.989999999999998</v>
      </c>
      <c r="N14" s="84"/>
      <c r="O14" s="84"/>
      <c r="P14" s="84"/>
      <c r="Q14" s="84"/>
      <c r="R14" s="141"/>
      <c r="S14" s="11"/>
      <c r="T14" s="11"/>
      <c r="U14" s="328" t="s">
        <v>56</v>
      </c>
      <c r="V14" s="5">
        <v>0</v>
      </c>
      <c r="W14" s="84">
        <v>3.31053</v>
      </c>
      <c r="X14" s="84">
        <v>3.5194299999999998</v>
      </c>
      <c r="Y14" s="84">
        <v>2.57287</v>
      </c>
      <c r="Z14" s="84"/>
      <c r="AA14" s="84">
        <v>3.3100700000000001</v>
      </c>
      <c r="AB14" s="141">
        <v>4.6469100000000001</v>
      </c>
      <c r="AC14" s="11"/>
      <c r="AD14" s="11"/>
      <c r="AE14" s="328" t="s">
        <v>56</v>
      </c>
      <c r="AF14" s="5">
        <v>0</v>
      </c>
      <c r="AG14" s="84">
        <v>15.6</v>
      </c>
      <c r="AH14" s="84">
        <v>9.82</v>
      </c>
      <c r="AI14" s="84">
        <v>16.55</v>
      </c>
      <c r="AJ14" s="84"/>
      <c r="AK14" s="7">
        <v>18.04</v>
      </c>
      <c r="AL14" s="141"/>
      <c r="AM14" s="11"/>
      <c r="AN14" s="11"/>
      <c r="AO14" s="328" t="s">
        <v>56</v>
      </c>
      <c r="AP14" s="5">
        <v>0</v>
      </c>
      <c r="AQ14" s="5"/>
      <c r="AR14" s="84"/>
      <c r="AS14" s="84"/>
      <c r="AT14" s="84"/>
      <c r="AU14" s="5"/>
      <c r="AV14" s="141"/>
      <c r="AW14" s="11"/>
      <c r="AX14" s="11"/>
      <c r="AY14" s="328" t="s">
        <v>56</v>
      </c>
      <c r="AZ14" s="5">
        <v>0</v>
      </c>
      <c r="BA14" s="84">
        <v>14.87</v>
      </c>
      <c r="BB14" s="84"/>
      <c r="BC14" s="84"/>
      <c r="BD14" s="84"/>
      <c r="BE14" s="84">
        <v>14.87</v>
      </c>
      <c r="BF14" s="141"/>
      <c r="BG14" s="11"/>
      <c r="BH14" s="11"/>
      <c r="BI14" s="328" t="s">
        <v>56</v>
      </c>
      <c r="BJ14" s="5">
        <v>0</v>
      </c>
      <c r="BK14" s="84">
        <v>14.23</v>
      </c>
      <c r="BL14" s="84">
        <v>8.68</v>
      </c>
      <c r="BM14" s="84">
        <v>15.06</v>
      </c>
      <c r="BN14" s="84"/>
      <c r="BO14" s="84">
        <v>14.23</v>
      </c>
      <c r="BP14" s="141"/>
      <c r="BQ14" s="11"/>
      <c r="BR14" s="11"/>
      <c r="BS14" s="328" t="s">
        <v>56</v>
      </c>
      <c r="BT14" s="5">
        <v>0</v>
      </c>
      <c r="BU14" s="7"/>
      <c r="BV14" s="7"/>
      <c r="BW14" s="7"/>
      <c r="BX14" s="84"/>
      <c r="BY14" s="7"/>
      <c r="BZ14" s="141"/>
      <c r="CA14" s="11"/>
      <c r="CB14" s="11"/>
      <c r="CC14" s="328" t="s">
        <v>56</v>
      </c>
      <c r="CD14" s="5">
        <v>0</v>
      </c>
      <c r="CE14" s="7">
        <v>12.35</v>
      </c>
      <c r="CF14" s="7">
        <v>6.53</v>
      </c>
      <c r="CG14" s="7">
        <v>13.2</v>
      </c>
      <c r="CH14" s="84"/>
      <c r="CI14" s="7">
        <v>12.35</v>
      </c>
      <c r="CJ14" s="141"/>
      <c r="CK14" s="11"/>
      <c r="CL14" s="11"/>
      <c r="CM14" s="328" t="s">
        <v>56</v>
      </c>
      <c r="CN14" s="5">
        <v>0</v>
      </c>
      <c r="CO14" s="7">
        <v>11.59</v>
      </c>
      <c r="CP14" s="7">
        <v>5.97</v>
      </c>
      <c r="CQ14" s="7">
        <v>12.41</v>
      </c>
      <c r="CR14" s="84"/>
      <c r="CS14" s="7">
        <v>11.59</v>
      </c>
      <c r="CT14" s="141"/>
      <c r="CU14" s="11"/>
      <c r="CV14" s="11"/>
      <c r="CW14" s="328" t="s">
        <v>56</v>
      </c>
      <c r="CX14" s="5">
        <v>0</v>
      </c>
      <c r="CY14" s="7"/>
      <c r="CZ14" s="7"/>
      <c r="DA14" s="7"/>
      <c r="DB14" s="7"/>
      <c r="DC14" s="7"/>
      <c r="DD14" s="141"/>
      <c r="DE14" s="11"/>
      <c r="DF14" s="11"/>
      <c r="DG14" s="328" t="s">
        <v>56</v>
      </c>
      <c r="DH14" s="5">
        <v>0</v>
      </c>
      <c r="DI14" s="7">
        <v>7.37</v>
      </c>
      <c r="DJ14" s="7">
        <v>3.56</v>
      </c>
      <c r="DK14" s="7">
        <v>7.93</v>
      </c>
      <c r="DL14" s="7"/>
      <c r="DM14" s="7">
        <v>7.37</v>
      </c>
      <c r="DN14" s="141"/>
      <c r="DO14" s="11"/>
      <c r="DP14" s="11"/>
      <c r="DQ14" s="328" t="s">
        <v>56</v>
      </c>
      <c r="DR14" s="5">
        <v>0</v>
      </c>
      <c r="DS14" s="84"/>
      <c r="DT14" s="84"/>
      <c r="DU14" s="84"/>
      <c r="DV14" s="84"/>
      <c r="DW14" s="84"/>
      <c r="DX14" s="141"/>
      <c r="DY14" s="11"/>
      <c r="DZ14" s="11"/>
      <c r="EA14" s="328" t="s">
        <v>56</v>
      </c>
      <c r="EB14" s="5">
        <v>0</v>
      </c>
      <c r="EC14" s="84">
        <f>(ED14/100*ED$32+EE14/100*EE$32)/(ED$32+EE$32)*100</f>
        <v>7.2640804564794186</v>
      </c>
      <c r="ED14" s="84">
        <v>3.28</v>
      </c>
      <c r="EE14" s="84">
        <v>7.87</v>
      </c>
      <c r="EF14" s="84"/>
      <c r="EG14" s="84">
        <v>7.2640804564794186</v>
      </c>
      <c r="EH14" s="141">
        <f>100-89.14</f>
        <v>10.86</v>
      </c>
      <c r="EI14" s="11"/>
      <c r="EJ14" s="11"/>
      <c r="EK14" s="328" t="s">
        <v>56</v>
      </c>
      <c r="EL14" s="5">
        <v>0</v>
      </c>
      <c r="EM14" s="84"/>
      <c r="EN14" s="84"/>
      <c r="EO14" s="84"/>
      <c r="EP14" s="84"/>
      <c r="EQ14" s="84"/>
      <c r="ER14" s="141"/>
      <c r="ES14" s="11"/>
      <c r="ET14" s="11"/>
      <c r="EU14" s="328" t="s">
        <v>56</v>
      </c>
      <c r="EV14" s="5">
        <v>0</v>
      </c>
      <c r="EW14" s="84">
        <f>100-94.45</f>
        <v>5.5499999999999972</v>
      </c>
      <c r="EX14" s="84"/>
      <c r="EY14" s="84"/>
      <c r="EZ14" s="84"/>
      <c r="FA14" s="84">
        <v>5.6</v>
      </c>
      <c r="FB14" s="141"/>
      <c r="FC14" s="11"/>
      <c r="FD14" s="11"/>
      <c r="FE14" s="328" t="s">
        <v>56</v>
      </c>
      <c r="FF14" s="5">
        <v>0</v>
      </c>
      <c r="FG14" s="84"/>
      <c r="FH14" s="84"/>
      <c r="FI14" s="84"/>
      <c r="FJ14" s="84"/>
      <c r="FK14" s="84"/>
      <c r="FL14" s="141"/>
      <c r="FM14" s="11"/>
      <c r="FN14" s="11"/>
      <c r="FO14" s="328" t="s">
        <v>56</v>
      </c>
      <c r="FP14" s="5">
        <v>0</v>
      </c>
      <c r="FQ14" s="84">
        <v>0.48360999999999998</v>
      </c>
      <c r="FR14" s="84">
        <v>0.41</v>
      </c>
      <c r="FS14" s="84">
        <v>0.51700000000000002</v>
      </c>
      <c r="FT14" s="84"/>
      <c r="FU14" s="84">
        <v>0.48399999999999999</v>
      </c>
      <c r="FV14" s="141">
        <v>1.24</v>
      </c>
      <c r="FW14" s="11"/>
      <c r="FX14" s="11"/>
      <c r="FY14" s="328" t="s">
        <v>56</v>
      </c>
      <c r="FZ14" s="5">
        <v>0</v>
      </c>
      <c r="GA14" s="84">
        <f>(GB14/100*GB$32+GC14/100*GC$32)/(GB$32+GC$32)*100</f>
        <v>5.0301459845341796</v>
      </c>
      <c r="GB14" s="84">
        <v>2.29</v>
      </c>
      <c r="GC14" s="84">
        <v>5.48</v>
      </c>
      <c r="GD14" s="84"/>
      <c r="GE14" s="84">
        <v>5.0301459845341796</v>
      </c>
      <c r="GF14" s="141">
        <f>100-97.37</f>
        <v>2.6299999999999955</v>
      </c>
      <c r="GG14" s="11"/>
      <c r="GH14" s="11"/>
      <c r="GI14" s="328" t="s">
        <v>56</v>
      </c>
      <c r="GJ14" s="5">
        <v>0</v>
      </c>
      <c r="GK14" s="84"/>
      <c r="GL14" s="84"/>
      <c r="GM14" s="84"/>
      <c r="GN14" s="13"/>
      <c r="GO14" s="84"/>
      <c r="GP14" s="141"/>
      <c r="GQ14" s="11"/>
      <c r="GR14" s="11"/>
      <c r="GS14" s="328" t="s">
        <v>56</v>
      </c>
      <c r="GT14" s="5">
        <v>0</v>
      </c>
      <c r="GU14" s="84">
        <f>(GV14/100*GV$32+GW14/100*GW$32)/(GV$32+GW$32)*100</f>
        <v>5.1503542682870576</v>
      </c>
      <c r="GV14" s="84">
        <v>2.0699999999999998</v>
      </c>
      <c r="GW14" s="84">
        <v>5.69</v>
      </c>
      <c r="GX14" s="13"/>
      <c r="GY14" s="84">
        <v>5.1503542682870576</v>
      </c>
      <c r="GZ14" s="141">
        <f>100-98.08</f>
        <v>1.9200000000000017</v>
      </c>
      <c r="HA14" s="11"/>
      <c r="HB14" s="11"/>
      <c r="HC14" s="328" t="s">
        <v>56</v>
      </c>
      <c r="HD14" s="5">
        <v>0</v>
      </c>
      <c r="HE14" s="84"/>
      <c r="HF14" s="84"/>
      <c r="HG14" s="84"/>
      <c r="HH14" s="13"/>
      <c r="HI14" s="84"/>
      <c r="HJ14" s="141"/>
      <c r="HK14" s="11"/>
      <c r="HL14" s="11"/>
      <c r="HM14" s="328" t="s">
        <v>56</v>
      </c>
      <c r="HN14" s="5">
        <v>0</v>
      </c>
      <c r="HO14" s="84">
        <f>(HP14/100*HP$32+HQ14/100*HQ$32)/(HP$32+HQ$32)*100</f>
        <v>3.9024215594301079</v>
      </c>
      <c r="HP14" s="84">
        <v>1.56</v>
      </c>
      <c r="HQ14" s="84">
        <v>4.32</v>
      </c>
      <c r="HR14" s="13"/>
      <c r="HS14" s="84">
        <v>3.9024215594301079</v>
      </c>
      <c r="HT14" s="141">
        <f>100-98.56</f>
        <v>1.4399999999999977</v>
      </c>
      <c r="HU14" s="11"/>
      <c r="HV14" s="11"/>
      <c r="HW14" s="328" t="s">
        <v>56</v>
      </c>
      <c r="HX14" s="5">
        <v>0</v>
      </c>
      <c r="HY14" s="84"/>
      <c r="HZ14" s="84"/>
      <c r="IA14" s="84"/>
      <c r="IB14" s="13"/>
      <c r="IC14" s="84"/>
      <c r="ID14" s="141"/>
      <c r="IE14" s="11"/>
      <c r="IF14" s="11"/>
      <c r="IG14" s="328" t="s">
        <v>56</v>
      </c>
      <c r="IH14" s="5">
        <v>0</v>
      </c>
      <c r="II14" s="84">
        <f>100-96.81</f>
        <v>3.1899999999999977</v>
      </c>
      <c r="IJ14" s="84">
        <v>1.21</v>
      </c>
      <c r="IK14" s="84">
        <v>3.57</v>
      </c>
      <c r="IL14" s="13"/>
      <c r="IM14" s="84">
        <f>100-96.8</f>
        <v>3.2000000000000028</v>
      </c>
      <c r="IN14" s="141">
        <f>100-98.84</f>
        <v>1.1599999999999966</v>
      </c>
      <c r="IO14" s="11"/>
      <c r="IP14" s="11"/>
      <c r="IQ14" s="328" t="s">
        <v>56</v>
      </c>
      <c r="IR14" s="5">
        <v>0</v>
      </c>
      <c r="IS14" s="84"/>
      <c r="IT14" s="84"/>
      <c r="IU14" s="84"/>
      <c r="IV14" s="13"/>
      <c r="IW14" s="84"/>
      <c r="IX14" s="141"/>
      <c r="IY14" s="11"/>
      <c r="IZ14" s="11"/>
      <c r="JA14" s="328" t="s">
        <v>56</v>
      </c>
      <c r="JB14" s="5">
        <v>0</v>
      </c>
      <c r="JC14" s="84">
        <f>4.88+1.1</f>
        <v>5.98</v>
      </c>
      <c r="JD14" s="84">
        <f>0.04+4.03+0.93</f>
        <v>5</v>
      </c>
      <c r="JE14" s="84">
        <f>0.03+4.96+1.11</f>
        <v>6.1000000000000005</v>
      </c>
      <c r="JF14" s="13"/>
      <c r="JG14" s="84">
        <f>5.23+1.13</f>
        <v>6.36</v>
      </c>
      <c r="JH14" s="141">
        <f>2.26+0.86</f>
        <v>3.1199999999999997</v>
      </c>
      <c r="JI14" s="11"/>
      <c r="JJ14" s="11"/>
    </row>
    <row r="15" x14ac:dyDescent="0.25">
      <c r="A15" s="329" t="s">
        <v>118</v>
      </c>
      <c r="B15" s="23">
        <v>0</v>
      </c>
      <c r="C15" s="23">
        <v>7.56</v>
      </c>
      <c r="D15" s="84"/>
      <c r="E15" s="84"/>
      <c r="F15" s="84"/>
      <c r="G15" s="84"/>
      <c r="H15" s="141"/>
      <c r="I15" s="11"/>
      <c r="J15" s="11"/>
      <c r="K15" s="329" t="s">
        <v>118</v>
      </c>
      <c r="L15" s="23">
        <v>0</v>
      </c>
      <c r="M15" s="84">
        <v>5.12</v>
      </c>
      <c r="N15" s="84"/>
      <c r="O15" s="84"/>
      <c r="P15" s="84"/>
      <c r="Q15" s="84"/>
      <c r="R15" s="141"/>
      <c r="S15" s="11"/>
      <c r="T15" s="11"/>
      <c r="U15" s="329" t="s">
        <v>118</v>
      </c>
      <c r="V15" s="23">
        <v>0</v>
      </c>
      <c r="W15" s="84"/>
      <c r="X15" s="7"/>
      <c r="Y15" s="7"/>
      <c r="Z15" s="84"/>
      <c r="AA15" s="84"/>
      <c r="AB15" s="141"/>
      <c r="AC15" s="11"/>
      <c r="AD15" s="11"/>
      <c r="AE15" s="329" t="s">
        <v>118</v>
      </c>
      <c r="AF15" s="23">
        <v>0</v>
      </c>
      <c r="AG15" s="7">
        <v>3.79</v>
      </c>
      <c r="AH15" s="7">
        <v>3.13</v>
      </c>
      <c r="AI15" s="7">
        <v>2.89</v>
      </c>
      <c r="AJ15" s="84"/>
      <c r="AK15" s="7">
        <f>100-SUM(AK14,AK16:AK19)</f>
        <v>3.1500000000000057</v>
      </c>
      <c r="AL15" s="141"/>
      <c r="AM15" s="11"/>
      <c r="AN15" s="11"/>
      <c r="AO15" s="329" t="s">
        <v>118</v>
      </c>
      <c r="AP15" s="23">
        <v>0</v>
      </c>
      <c r="AQ15" s="13"/>
      <c r="AR15" s="84"/>
      <c r="AS15" s="84"/>
      <c r="AT15" s="84"/>
      <c r="AU15" s="13"/>
      <c r="AV15" s="141"/>
      <c r="AW15" s="11"/>
      <c r="AX15" s="11"/>
      <c r="AY15" s="329" t="s">
        <v>118</v>
      </c>
      <c r="AZ15" s="23">
        <v>0</v>
      </c>
      <c r="BA15" s="7">
        <v>1.55</v>
      </c>
      <c r="BB15" s="84"/>
      <c r="BC15" s="84"/>
      <c r="BD15" s="84"/>
      <c r="BE15" s="7">
        <v>1.55</v>
      </c>
      <c r="BF15" s="141"/>
      <c r="BG15" s="11"/>
      <c r="BH15" s="11"/>
      <c r="BI15" s="329" t="s">
        <v>118</v>
      </c>
      <c r="BJ15" s="23">
        <v>0</v>
      </c>
      <c r="BK15" s="7">
        <v>0.9</v>
      </c>
      <c r="BL15" s="7">
        <v>1.32</v>
      </c>
      <c r="BM15" s="7">
        <v>0.66</v>
      </c>
      <c r="BN15" s="84"/>
      <c r="BO15" s="7">
        <v>0.9</v>
      </c>
      <c r="BP15" s="141"/>
      <c r="BQ15" s="11"/>
      <c r="BR15" s="11"/>
      <c r="BS15" s="329" t="s">
        <v>118</v>
      </c>
      <c r="BT15" s="23">
        <v>0</v>
      </c>
      <c r="BU15" s="7"/>
      <c r="BV15" s="7"/>
      <c r="BW15" s="7"/>
      <c r="BX15" s="84"/>
      <c r="BY15" s="7"/>
      <c r="BZ15" s="141"/>
      <c r="CA15" s="11"/>
      <c r="CB15" s="11"/>
      <c r="CC15" s="329" t="s">
        <v>118</v>
      </c>
      <c r="CD15" s="23">
        <v>0</v>
      </c>
      <c r="CE15" s="7">
        <v>0.9</v>
      </c>
      <c r="CF15" s="7">
        <f>100-SUM(CF14,CF16:CF19)</f>
        <v>1.7199999999999847</v>
      </c>
      <c r="CG15" s="7">
        <f>100-SUM(CG14,CG16:CG19)</f>
        <v>0.68000000000000682</v>
      </c>
      <c r="CH15" s="84"/>
      <c r="CI15" s="7">
        <v>0.9</v>
      </c>
      <c r="CJ15" s="141"/>
      <c r="CK15" s="11"/>
      <c r="CL15" s="11"/>
      <c r="CM15" s="329" t="s">
        <v>118</v>
      </c>
      <c r="CN15" s="23">
        <v>0</v>
      </c>
      <c r="CO15" s="7">
        <v>0.67</v>
      </c>
      <c r="CP15" s="7">
        <f>100-SUM(CP14,CP16:CP19)</f>
        <v>1.2099999999999937</v>
      </c>
      <c r="CQ15" s="7">
        <f>100-SUM(CQ14,CQ16:CQ19)</f>
        <v>0.56000000000000227</v>
      </c>
      <c r="CR15" s="84"/>
      <c r="CS15" s="7">
        <v>0.67</v>
      </c>
      <c r="CT15" s="141"/>
      <c r="CU15" s="11"/>
      <c r="CV15" s="11"/>
      <c r="CW15" s="329" t="s">
        <v>118</v>
      </c>
      <c r="CX15" s="23">
        <v>0</v>
      </c>
      <c r="CY15" s="7"/>
      <c r="CZ15" s="7"/>
      <c r="DA15" s="7"/>
      <c r="DB15" s="7"/>
      <c r="DC15" s="7"/>
      <c r="DD15" s="141"/>
      <c r="DE15" s="11"/>
      <c r="DF15" s="11"/>
      <c r="DG15" s="329" t="s">
        <v>118</v>
      </c>
      <c r="DH15" s="23">
        <v>0</v>
      </c>
      <c r="DI15" s="7">
        <v>0.03</v>
      </c>
      <c r="DJ15" s="7">
        <f>100-SUM(DJ14,DJ16:DJ19)</f>
        <v>6.9999999999993179E-2</v>
      </c>
      <c r="DK15" s="7">
        <f>100-SUM(DK14,DK16:DK19)</f>
        <v>2.0000000000010232E-2</v>
      </c>
      <c r="DL15" s="7"/>
      <c r="DM15" s="7">
        <v>0.03</v>
      </c>
      <c r="DN15" s="141"/>
      <c r="DO15" s="11"/>
      <c r="DP15" s="11"/>
      <c r="DQ15" s="329" t="s">
        <v>118</v>
      </c>
      <c r="DR15" s="23">
        <v>0</v>
      </c>
      <c r="DS15" s="84"/>
      <c r="DT15" s="7"/>
      <c r="DU15" s="7"/>
      <c r="DV15" s="84"/>
      <c r="DW15" s="84"/>
      <c r="DX15" s="141"/>
      <c r="DY15" s="11"/>
      <c r="DZ15" s="11"/>
      <c r="EA15" s="329" t="s">
        <v>118</v>
      </c>
      <c r="EB15" s="23">
        <v>0</v>
      </c>
      <c r="EC15" s="84">
        <f t="shared" ref="EC15:EC19" si="50">(ED15/100*ED$32+EE15/100*EE$32)/(ED$32+EE$32)*100</f>
        <v>2.7359827697077857E-2</v>
      </c>
      <c r="ED15" s="7">
        <f>100-SUM(ED14,ED16:ED19)</f>
        <v>9.9999999999909051E-3</v>
      </c>
      <c r="EE15" s="7">
        <f>100-SUM(EE14,EE16:EE19)</f>
        <v>3.0000000000001137E-2</v>
      </c>
      <c r="EF15" s="84"/>
      <c r="EG15" s="84">
        <v>2.7359827697077857E-2</v>
      </c>
      <c r="EH15" s="141"/>
      <c r="EI15" s="11"/>
      <c r="EJ15" s="11"/>
      <c r="EK15" s="329" t="s">
        <v>118</v>
      </c>
      <c r="EL15" s="23">
        <v>0</v>
      </c>
      <c r="EM15" s="13"/>
      <c r="EN15" s="7"/>
      <c r="EO15" s="7"/>
      <c r="EP15" s="84"/>
      <c r="EQ15" s="84"/>
      <c r="ER15" s="141"/>
      <c r="ES15" s="11"/>
      <c r="ET15" s="11"/>
      <c r="EU15" s="329" t="s">
        <v>118</v>
      </c>
      <c r="EV15" s="23">
        <v>0</v>
      </c>
      <c r="EW15" s="13"/>
      <c r="EX15" s="7"/>
      <c r="EY15" s="7"/>
      <c r="EZ15" s="84"/>
      <c r="FA15" s="84"/>
      <c r="FB15" s="141"/>
      <c r="FC15" s="11"/>
      <c r="FD15" s="11"/>
      <c r="FE15" s="329" t="s">
        <v>118</v>
      </c>
      <c r="FF15" s="23">
        <v>0</v>
      </c>
      <c r="FG15" s="84"/>
      <c r="FH15" s="7"/>
      <c r="FI15" s="7"/>
      <c r="FJ15" s="84"/>
      <c r="FK15" s="84"/>
      <c r="FL15" s="141"/>
      <c r="FM15" s="11"/>
      <c r="FN15" s="11"/>
      <c r="FO15" s="329" t="s">
        <v>118</v>
      </c>
      <c r="FP15" s="23">
        <v>0</v>
      </c>
      <c r="FQ15" s="84"/>
      <c r="FR15" s="7"/>
      <c r="FS15" s="7"/>
      <c r="FT15" s="84"/>
      <c r="FU15" s="84"/>
      <c r="FV15" s="141"/>
      <c r="FW15" s="11"/>
      <c r="FX15" s="11"/>
      <c r="FY15" s="329" t="s">
        <v>118</v>
      </c>
      <c r="FZ15" s="23">
        <v>0</v>
      </c>
      <c r="GA15" s="84">
        <f t="shared" ref="GA15:GA19" si="51">(GB15/100*GB$32+GC15/100*GC$32)/(GB$32+GC$32)*100</f>
        <v>0.12820401350882885</v>
      </c>
      <c r="GB15" s="7">
        <v>0.3</v>
      </c>
      <c r="GC15" s="7">
        <v>0.1</v>
      </c>
      <c r="GD15" s="84"/>
      <c r="GE15" s="84">
        <v>0.12820401350882885</v>
      </c>
      <c r="GF15" s="141"/>
      <c r="GG15" s="11"/>
      <c r="GH15" s="11"/>
      <c r="GI15" s="329" t="s">
        <v>118</v>
      </c>
      <c r="GJ15" s="23">
        <v>0</v>
      </c>
      <c r="GK15" s="84"/>
      <c r="GL15" s="7"/>
      <c r="GM15" s="7"/>
      <c r="GN15" s="13"/>
      <c r="GO15" s="84"/>
      <c r="GP15" s="141"/>
      <c r="GQ15" s="11"/>
      <c r="GR15" s="11"/>
      <c r="GS15" s="329" t="s">
        <v>118</v>
      </c>
      <c r="GT15" s="23">
        <v>0</v>
      </c>
      <c r="GU15" s="84">
        <f t="shared" ref="GU15:GU19" si="52">(GV15/100*GV$32+GW15/100*GW$32)/(GV$32+GW$32)*100</f>
        <v>1.2962045714843025</v>
      </c>
      <c r="GV15" s="7">
        <v>0.19</v>
      </c>
      <c r="GW15" s="7">
        <v>1.49</v>
      </c>
      <c r="GX15" s="13"/>
      <c r="GY15" s="84">
        <v>1.2962045714843025</v>
      </c>
      <c r="GZ15" s="141"/>
      <c r="HA15" s="11"/>
      <c r="HB15" s="11"/>
      <c r="HC15" s="329" t="s">
        <v>118</v>
      </c>
      <c r="HD15" s="23">
        <v>0</v>
      </c>
      <c r="HE15" s="84"/>
      <c r="HF15" s="7"/>
      <c r="HG15" s="7"/>
      <c r="HH15" s="13"/>
      <c r="HI15" s="84"/>
      <c r="HJ15" s="141"/>
      <c r="HK15" s="11"/>
      <c r="HL15" s="11"/>
      <c r="HM15" s="329" t="s">
        <v>118</v>
      </c>
      <c r="HN15" s="23">
        <v>0</v>
      </c>
      <c r="HO15" s="84">
        <f t="shared" ref="HO15:HO19" si="53">(HP15/100*HP$32+HQ15/100*HQ$32)/(HP$32+HQ$32)*100</f>
        <v>2.3025930728767331E-2</v>
      </c>
      <c r="HP15" s="7">
        <v>0.04</v>
      </c>
      <c r="HQ15" s="7">
        <v>0.02</v>
      </c>
      <c r="HR15" s="13"/>
      <c r="HS15" s="84">
        <v>2.3025930728767331E-2</v>
      </c>
      <c r="HT15" s="141"/>
      <c r="HU15" s="11"/>
      <c r="HV15" s="11"/>
      <c r="HW15" s="329" t="s">
        <v>118</v>
      </c>
      <c r="HX15" s="23">
        <v>0</v>
      </c>
      <c r="HY15" s="84"/>
      <c r="HZ15" s="7"/>
      <c r="IA15" s="7"/>
      <c r="IB15" s="13"/>
      <c r="IC15" s="84"/>
      <c r="ID15" s="141"/>
      <c r="IE15" s="11"/>
      <c r="IF15" s="11"/>
      <c r="IG15" s="329" t="s">
        <v>118</v>
      </c>
      <c r="IH15" s="23">
        <v>0</v>
      </c>
      <c r="II15" s="84">
        <f>(IJ15/100*IJ$32+IK15/100*IK$32)/(IJ$32+IK$32)*100</f>
        <v>2.1461911222570185E-2</v>
      </c>
      <c r="IJ15" s="7">
        <v>0.03</v>
      </c>
      <c r="IK15" s="7">
        <v>0.02</v>
      </c>
      <c r="IL15" s="13"/>
      <c r="IM15" s="84">
        <f>II15</f>
        <v>2.1461911222570185E-2</v>
      </c>
      <c r="IN15" s="141"/>
      <c r="IO15" s="11"/>
      <c r="IP15" s="11"/>
      <c r="IQ15" s="329" t="s">
        <v>118</v>
      </c>
      <c r="IR15" s="23">
        <v>0</v>
      </c>
      <c r="IS15" s="84"/>
      <c r="IT15" s="7"/>
      <c r="IU15" s="7"/>
      <c r="IV15" s="13"/>
      <c r="IW15" s="84"/>
      <c r="IX15" s="141"/>
      <c r="IY15" s="11"/>
      <c r="IZ15" s="11"/>
      <c r="JA15" s="329" t="s">
        <v>118</v>
      </c>
      <c r="JB15" s="23">
        <v>0</v>
      </c>
      <c r="JC15" s="84"/>
      <c r="JD15" s="7"/>
      <c r="JE15" s="7"/>
      <c r="JF15" s="13"/>
      <c r="JG15" s="84"/>
      <c r="JH15" s="141"/>
      <c r="JI15" s="11"/>
      <c r="JJ15" s="11"/>
    </row>
    <row r="16" s="2" customFormat="true" x14ac:dyDescent="0.25">
      <c r="A16" s="329" t="s">
        <v>206</v>
      </c>
      <c r="B16" s="6">
        <v>0.5</v>
      </c>
      <c r="C16" s="13">
        <v>5.92</v>
      </c>
      <c r="D16" s="7"/>
      <c r="E16" s="7"/>
      <c r="F16" s="7"/>
      <c r="G16" s="84"/>
      <c r="H16" s="141"/>
      <c r="I16" s="11"/>
      <c r="J16" s="11"/>
      <c r="K16" s="329" t="s">
        <v>206</v>
      </c>
      <c r="L16" s="13">
        <v>0.5</v>
      </c>
      <c r="M16" s="7">
        <v>6.7</v>
      </c>
      <c r="N16" s="7"/>
      <c r="O16" s="7"/>
      <c r="P16" s="7"/>
      <c r="Q16" s="84"/>
      <c r="R16" s="141"/>
      <c r="S16" s="11"/>
      <c r="T16" s="11"/>
      <c r="U16" s="329" t="s">
        <v>320</v>
      </c>
      <c r="V16" s="13">
        <v>1</v>
      </c>
      <c r="W16" s="84">
        <v>32.391109999999998</v>
      </c>
      <c r="X16" s="7">
        <v>57.008490000000002</v>
      </c>
      <c r="Y16" s="7">
        <v>25.41957</v>
      </c>
      <c r="Z16" s="7"/>
      <c r="AA16" s="84">
        <v>32.391109999999998</v>
      </c>
      <c r="AB16" s="141">
        <v>42.306660000000001</v>
      </c>
      <c r="AC16" s="11"/>
      <c r="AD16" s="11"/>
      <c r="AE16" s="329" t="s">
        <v>206</v>
      </c>
      <c r="AF16" s="13">
        <v>0.5</v>
      </c>
      <c r="AG16" s="7">
        <v>6.84</v>
      </c>
      <c r="AH16" s="7">
        <v>6.72</v>
      </c>
      <c r="AI16" s="7">
        <v>6.93</v>
      </c>
      <c r="AJ16" s="7"/>
      <c r="AK16" s="7">
        <v>6.92</v>
      </c>
      <c r="AL16" s="141"/>
      <c r="AM16" s="11"/>
      <c r="AN16" s="11"/>
      <c r="AO16" s="329" t="s">
        <v>236</v>
      </c>
      <c r="AP16" s="13">
        <v>1</v>
      </c>
      <c r="AQ16" s="13"/>
      <c r="AR16" s="7"/>
      <c r="AS16" s="7">
        <f>100-16.6</f>
        <v>83.4</v>
      </c>
      <c r="AT16" s="7"/>
      <c r="AU16" s="13"/>
      <c r="AV16" s="141"/>
      <c r="AW16" s="11"/>
      <c r="AX16" s="11"/>
      <c r="AY16" s="329" t="s">
        <v>206</v>
      </c>
      <c r="AZ16" s="13">
        <v>0.5</v>
      </c>
      <c r="BA16" s="7">
        <v>5.87</v>
      </c>
      <c r="BB16" s="7"/>
      <c r="BC16" s="7"/>
      <c r="BD16" s="7"/>
      <c r="BE16" s="7">
        <v>5.87</v>
      </c>
      <c r="BF16" s="141"/>
      <c r="BG16" s="11"/>
      <c r="BH16" s="11"/>
      <c r="BI16" s="329" t="s">
        <v>206</v>
      </c>
      <c r="BJ16" s="13">
        <v>0.5</v>
      </c>
      <c r="BK16" s="7">
        <v>7.26</v>
      </c>
      <c r="BL16" s="7">
        <v>7.05</v>
      </c>
      <c r="BM16" s="7">
        <v>7.31</v>
      </c>
      <c r="BN16" s="7"/>
      <c r="BO16" s="7">
        <v>7.26</v>
      </c>
      <c r="BP16" s="141"/>
      <c r="BQ16" s="11"/>
      <c r="BR16" s="11"/>
      <c r="BS16" s="329" t="s">
        <v>236</v>
      </c>
      <c r="BT16" s="13">
        <v>1</v>
      </c>
      <c r="BU16" s="7"/>
      <c r="BV16" s="7"/>
      <c r="BW16" s="7">
        <f>100-12.9</f>
        <v>87.1</v>
      </c>
      <c r="BX16" s="7"/>
      <c r="BY16" s="7"/>
      <c r="BZ16" s="141"/>
      <c r="CA16" s="11"/>
      <c r="CB16" s="11"/>
      <c r="CC16" s="329" t="s">
        <v>206</v>
      </c>
      <c r="CD16" s="13">
        <v>0.5</v>
      </c>
      <c r="CE16" s="7">
        <v>7.77</v>
      </c>
      <c r="CF16" s="7">
        <v>7.2</v>
      </c>
      <c r="CG16" s="7">
        <v>7.86</v>
      </c>
      <c r="CH16" s="7"/>
      <c r="CI16" s="7">
        <v>7.77</v>
      </c>
      <c r="CJ16" s="141"/>
      <c r="CK16" s="11"/>
      <c r="CL16" s="11"/>
      <c r="CM16" s="329" t="s">
        <v>206</v>
      </c>
      <c r="CN16" s="13">
        <v>0.5</v>
      </c>
      <c r="CO16" s="7">
        <v>9.56</v>
      </c>
      <c r="CP16" s="7">
        <v>8.9</v>
      </c>
      <c r="CQ16" s="7">
        <v>9.66</v>
      </c>
      <c r="CR16" s="7"/>
      <c r="CS16" s="7">
        <v>9.56</v>
      </c>
      <c r="CT16" s="141"/>
      <c r="CU16" s="11"/>
      <c r="CV16" s="11"/>
      <c r="CW16" s="329" t="s">
        <v>236</v>
      </c>
      <c r="CX16" s="13">
        <v>1</v>
      </c>
      <c r="CY16" s="7"/>
      <c r="CZ16" s="7"/>
      <c r="DA16" s="7">
        <f>100-11.4</f>
        <v>88.6</v>
      </c>
      <c r="DB16" s="7"/>
      <c r="DC16" s="7"/>
      <c r="DD16" s="141"/>
      <c r="DE16" s="11"/>
      <c r="DF16" s="11"/>
      <c r="DG16" s="329" t="s">
        <v>206</v>
      </c>
      <c r="DH16" s="13">
        <v>0.5</v>
      </c>
      <c r="DI16" s="7">
        <v>10.78</v>
      </c>
      <c r="DJ16" s="7">
        <v>10.199999999999999</v>
      </c>
      <c r="DK16" s="7">
        <v>10.87</v>
      </c>
      <c r="DL16" s="7"/>
      <c r="DM16" s="7">
        <v>10.78</v>
      </c>
      <c r="DN16" s="141"/>
      <c r="DO16" s="11"/>
      <c r="DP16" s="11"/>
      <c r="DQ16" s="329" t="s">
        <v>236</v>
      </c>
      <c r="DR16" s="13">
        <v>1</v>
      </c>
      <c r="DS16" s="84"/>
      <c r="DT16" s="7"/>
      <c r="DU16" s="7">
        <v>83</v>
      </c>
      <c r="DV16" s="7"/>
      <c r="DW16" s="84"/>
      <c r="DX16" s="141"/>
      <c r="DY16" s="11"/>
      <c r="DZ16" s="11"/>
      <c r="EA16" s="329" t="s">
        <v>206</v>
      </c>
      <c r="EB16" s="13">
        <v>0.5</v>
      </c>
      <c r="EC16" s="84">
        <f t="shared" si="50"/>
        <v>10.686039741545619</v>
      </c>
      <c r="ED16" s="7">
        <v>10.66</v>
      </c>
      <c r="EE16" s="7">
        <v>10.69</v>
      </c>
      <c r="EF16" s="7"/>
      <c r="EG16" s="84">
        <v>10.686039741545619</v>
      </c>
      <c r="EH16" s="141"/>
      <c r="EI16" s="11"/>
      <c r="EJ16" s="11"/>
      <c r="EK16" s="329" t="s">
        <v>236</v>
      </c>
      <c r="EL16" s="13">
        <v>1</v>
      </c>
      <c r="EM16" s="13"/>
      <c r="EN16" s="7"/>
      <c r="EO16" s="7">
        <v>83.4</v>
      </c>
      <c r="EP16" s="7"/>
      <c r="EQ16" s="84"/>
      <c r="ER16" s="141"/>
      <c r="ES16" s="11"/>
      <c r="ET16" s="11"/>
      <c r="EU16" s="329"/>
      <c r="EV16" s="13"/>
      <c r="EW16" s="13"/>
      <c r="EX16" s="7"/>
      <c r="EY16" s="7"/>
      <c r="EZ16" s="7"/>
      <c r="FA16" s="84"/>
      <c r="FB16" s="141"/>
      <c r="FC16" s="11"/>
      <c r="FD16" s="11"/>
      <c r="FE16" s="329" t="s">
        <v>236</v>
      </c>
      <c r="FF16" s="13">
        <v>1</v>
      </c>
      <c r="FG16" s="84"/>
      <c r="FH16" s="7"/>
      <c r="FI16" s="7">
        <v>83.3</v>
      </c>
      <c r="FJ16" s="7"/>
      <c r="FK16" s="84"/>
      <c r="FL16" s="141"/>
      <c r="FM16" s="11"/>
      <c r="FN16" s="11"/>
      <c r="FO16" s="329" t="s">
        <v>320</v>
      </c>
      <c r="FP16" s="13">
        <v>1</v>
      </c>
      <c r="FQ16" s="84">
        <v>37.726010000000002</v>
      </c>
      <c r="FR16" s="7">
        <v>60.1</v>
      </c>
      <c r="FS16" s="7">
        <v>27.78</v>
      </c>
      <c r="FT16" s="7"/>
      <c r="FU16" s="84">
        <v>37.729999999999997</v>
      </c>
      <c r="FV16" s="141">
        <v>45.6</v>
      </c>
      <c r="FW16" s="11"/>
      <c r="FX16" s="11"/>
      <c r="FY16" s="329" t="s">
        <v>206</v>
      </c>
      <c r="FZ16" s="13">
        <v>0.5</v>
      </c>
      <c r="GA16" s="84">
        <f t="shared" si="51"/>
        <v>11.686793812833386</v>
      </c>
      <c r="GB16" s="7">
        <v>11.85</v>
      </c>
      <c r="GC16" s="7">
        <v>11.66</v>
      </c>
      <c r="GD16" s="7"/>
      <c r="GE16" s="84">
        <v>11.686793812833386</v>
      </c>
      <c r="GF16" s="141"/>
      <c r="GG16" s="11"/>
      <c r="GH16" s="11"/>
      <c r="GI16" s="329" t="s">
        <v>236</v>
      </c>
      <c r="GJ16" s="13">
        <v>1</v>
      </c>
      <c r="GK16" s="84"/>
      <c r="GL16" s="7"/>
      <c r="GM16" s="7">
        <v>84.9</v>
      </c>
      <c r="GN16" s="7"/>
      <c r="GO16" s="84"/>
      <c r="GP16" s="141"/>
      <c r="GQ16" s="11"/>
      <c r="GR16" s="11"/>
      <c r="GS16" s="329" t="s">
        <v>206</v>
      </c>
      <c r="GT16" s="13">
        <v>0.5</v>
      </c>
      <c r="GU16" s="84">
        <f t="shared" si="52"/>
        <v>8.5501290021575063</v>
      </c>
      <c r="GV16" s="7">
        <v>9.35</v>
      </c>
      <c r="GW16" s="7">
        <v>8.41</v>
      </c>
      <c r="GX16" s="7"/>
      <c r="GY16" s="84">
        <v>8.5501290021575063</v>
      </c>
      <c r="GZ16" s="141"/>
      <c r="HA16" s="11"/>
      <c r="HB16" s="11"/>
      <c r="HC16" s="329" t="s">
        <v>236</v>
      </c>
      <c r="HD16" s="13">
        <v>1</v>
      </c>
      <c r="HE16" s="84"/>
      <c r="HF16" s="7"/>
      <c r="HG16" s="7">
        <f>100-13.9</f>
        <v>86.1</v>
      </c>
      <c r="HH16" s="7"/>
      <c r="HI16" s="84"/>
      <c r="HJ16" s="141"/>
      <c r="HK16" s="11"/>
      <c r="HL16" s="11"/>
      <c r="HM16" s="329" t="s">
        <v>206</v>
      </c>
      <c r="HN16" s="13">
        <v>0.5</v>
      </c>
      <c r="HO16" s="84">
        <f t="shared" si="53"/>
        <v>11.625979718482196</v>
      </c>
      <c r="HP16" s="7">
        <v>11.94</v>
      </c>
      <c r="HQ16" s="7">
        <v>11.57</v>
      </c>
      <c r="HR16" s="7"/>
      <c r="HS16" s="84">
        <v>11.625979718482196</v>
      </c>
      <c r="HT16" s="141"/>
      <c r="HU16" s="11"/>
      <c r="HV16" s="11"/>
      <c r="HW16" s="329" t="s">
        <v>236</v>
      </c>
      <c r="HX16" s="13">
        <v>1</v>
      </c>
      <c r="HY16" s="84"/>
      <c r="HZ16" s="7"/>
      <c r="IA16" s="7">
        <f>100-14.8</f>
        <v>85.2</v>
      </c>
      <c r="IB16" s="7"/>
      <c r="IC16" s="84"/>
      <c r="ID16" s="141"/>
      <c r="IE16" s="11"/>
      <c r="IF16" s="11"/>
      <c r="IG16" s="329" t="s">
        <v>206</v>
      </c>
      <c r="IH16" s="13">
        <v>0.5</v>
      </c>
      <c r="II16" s="84">
        <f t="shared" ref="II16:II19" si="54">(IJ16/100*IJ$32+IK16/100*IK$32)/(IJ$32+IK$32)*100</f>
        <v>11.821400271347946</v>
      </c>
      <c r="IJ16" s="7">
        <v>12.18</v>
      </c>
      <c r="IK16" s="7">
        <v>11.76</v>
      </c>
      <c r="IL16" s="7"/>
      <c r="IM16" s="84">
        <f t="shared" ref="IM16:IM19" si="55">II16</f>
        <v>11.821400271347946</v>
      </c>
      <c r="IN16" s="141"/>
      <c r="IO16" s="11"/>
      <c r="IP16" s="11"/>
      <c r="IQ16" s="329"/>
      <c r="IR16" s="13"/>
      <c r="IS16" s="84"/>
      <c r="IT16" s="7"/>
      <c r="IU16" s="7"/>
      <c r="IV16" s="7"/>
      <c r="IW16" s="84"/>
      <c r="IX16" s="141"/>
      <c r="IY16" s="11"/>
      <c r="IZ16" s="11"/>
      <c r="JA16" s="329" t="s">
        <v>276</v>
      </c>
      <c r="JB16" s="13">
        <v>0.95</v>
      </c>
      <c r="JC16" s="84">
        <v>49.02</v>
      </c>
      <c r="JD16" s="7">
        <v>32.97</v>
      </c>
      <c r="JE16" s="7">
        <v>50.47</v>
      </c>
      <c r="JF16" s="7"/>
      <c r="JG16" s="84">
        <v>49.97</v>
      </c>
      <c r="JH16" s="141">
        <v>41.99</v>
      </c>
      <c r="JI16" s="11"/>
      <c r="JJ16" s="11"/>
    </row>
    <row r="17" s="2" customFormat="true" x14ac:dyDescent="0.25">
      <c r="A17" s="329" t="s">
        <v>207</v>
      </c>
      <c r="B17" s="13">
        <v>1</v>
      </c>
      <c r="C17" s="13">
        <v>16</v>
      </c>
      <c r="D17" s="7"/>
      <c r="E17" s="7"/>
      <c r="F17" s="7"/>
      <c r="G17" s="84"/>
      <c r="H17" s="141"/>
      <c r="I17" s="11"/>
      <c r="J17" s="11"/>
      <c r="K17" s="329" t="s">
        <v>207</v>
      </c>
      <c r="L17" s="13">
        <v>1</v>
      </c>
      <c r="M17" s="7">
        <v>18.93</v>
      </c>
      <c r="N17" s="7"/>
      <c r="O17" s="7"/>
      <c r="P17" s="7"/>
      <c r="Q17" s="84"/>
      <c r="R17" s="141"/>
      <c r="S17" s="11"/>
      <c r="T17" s="11"/>
      <c r="U17" s="329" t="s">
        <v>321</v>
      </c>
      <c r="V17" s="13">
        <v>1</v>
      </c>
      <c r="W17" s="84">
        <v>14.18914</v>
      </c>
      <c r="X17" s="7">
        <v>10.55486</v>
      </c>
      <c r="Y17" s="7">
        <v>15.218349999999999</v>
      </c>
      <c r="Z17" s="7"/>
      <c r="AA17" s="84">
        <v>14.18914</v>
      </c>
      <c r="AB17" s="141">
        <v>13.046139999999999</v>
      </c>
      <c r="AC17" s="11"/>
      <c r="AD17" s="11"/>
      <c r="AE17" s="329" t="s">
        <v>207</v>
      </c>
      <c r="AF17" s="13">
        <v>1</v>
      </c>
      <c r="AG17" s="7">
        <v>21.5</v>
      </c>
      <c r="AH17" s="7">
        <v>50.2</v>
      </c>
      <c r="AI17" s="7">
        <v>17.71</v>
      </c>
      <c r="AJ17" s="7"/>
      <c r="AK17" s="7">
        <v>15.96</v>
      </c>
      <c r="AL17" s="141"/>
      <c r="AM17" s="11"/>
      <c r="AN17" s="11"/>
      <c r="AO17" s="329"/>
      <c r="AP17" s="13"/>
      <c r="AQ17" s="13"/>
      <c r="AR17" s="7"/>
      <c r="AS17" s="7"/>
      <c r="AT17" s="7"/>
      <c r="AU17" s="13"/>
      <c r="AV17" s="141"/>
      <c r="AW17" s="11"/>
      <c r="AX17" s="11"/>
      <c r="AY17" s="329" t="s">
        <v>207</v>
      </c>
      <c r="AZ17" s="13">
        <v>1</v>
      </c>
      <c r="BA17" s="7">
        <v>22.97</v>
      </c>
      <c r="BB17" s="7"/>
      <c r="BC17" s="7"/>
      <c r="BD17" s="7"/>
      <c r="BE17" s="7">
        <v>22.97</v>
      </c>
      <c r="BF17" s="141"/>
      <c r="BG17" s="11"/>
      <c r="BH17" s="11"/>
      <c r="BI17" s="329" t="s">
        <v>207</v>
      </c>
      <c r="BJ17" s="13">
        <v>1</v>
      </c>
      <c r="BK17" s="7">
        <v>22.82</v>
      </c>
      <c r="BL17" s="7">
        <v>51.1</v>
      </c>
      <c r="BM17" s="7">
        <v>18.739999999999998</v>
      </c>
      <c r="BN17" s="7"/>
      <c r="BO17" s="7">
        <v>22.82</v>
      </c>
      <c r="BP17" s="141"/>
      <c r="BQ17" s="11"/>
      <c r="BR17" s="11"/>
      <c r="BS17" s="329"/>
      <c r="BT17" s="13"/>
      <c r="BU17" s="7"/>
      <c r="BV17" s="7"/>
      <c r="BW17" s="7"/>
      <c r="BX17" s="7"/>
      <c r="BY17" s="7"/>
      <c r="BZ17" s="141"/>
      <c r="CA17" s="11"/>
      <c r="CB17" s="11"/>
      <c r="CC17" s="329" t="s">
        <v>207</v>
      </c>
      <c r="CD17" s="13">
        <v>1</v>
      </c>
      <c r="CE17" s="7">
        <v>23.91</v>
      </c>
      <c r="CF17" s="7">
        <v>52.67</v>
      </c>
      <c r="CG17" s="7">
        <v>19.82</v>
      </c>
      <c r="CH17" s="7"/>
      <c r="CI17" s="7">
        <v>23.91</v>
      </c>
      <c r="CJ17" s="141"/>
      <c r="CK17" s="11"/>
      <c r="CL17" s="11"/>
      <c r="CM17" s="329" t="s">
        <v>207</v>
      </c>
      <c r="CN17" s="13">
        <v>1</v>
      </c>
      <c r="CO17" s="7">
        <v>23.21</v>
      </c>
      <c r="CP17" s="7">
        <v>52.02</v>
      </c>
      <c r="CQ17" s="7">
        <v>19.03</v>
      </c>
      <c r="CR17" s="7"/>
      <c r="CS17" s="7">
        <v>23.21</v>
      </c>
      <c r="CT17" s="141"/>
      <c r="CU17" s="11"/>
      <c r="CV17" s="11"/>
      <c r="CW17" s="329"/>
      <c r="CX17" s="13"/>
      <c r="CY17" s="7"/>
      <c r="CZ17" s="7"/>
      <c r="DA17" s="7"/>
      <c r="DB17" s="7"/>
      <c r="DC17" s="7"/>
      <c r="DD17" s="141"/>
      <c r="DE17" s="11"/>
      <c r="DF17" s="11"/>
      <c r="DG17" s="329" t="s">
        <v>207</v>
      </c>
      <c r="DH17" s="13">
        <v>1</v>
      </c>
      <c r="DI17" s="7">
        <v>23.89</v>
      </c>
      <c r="DJ17" s="7">
        <v>53.49</v>
      </c>
      <c r="DK17" s="7">
        <v>19.53</v>
      </c>
      <c r="DL17" s="7"/>
      <c r="DM17" s="7">
        <v>23.89</v>
      </c>
      <c r="DN17" s="141"/>
      <c r="DO17" s="11"/>
      <c r="DP17" s="11"/>
      <c r="DQ17" s="329"/>
      <c r="DR17" s="13"/>
      <c r="DS17" s="84"/>
      <c r="DT17" s="7"/>
      <c r="DU17" s="7"/>
      <c r="DV17" s="7"/>
      <c r="DW17" s="84"/>
      <c r="DX17" s="141"/>
      <c r="DY17" s="11"/>
      <c r="DZ17" s="11"/>
      <c r="EA17" s="329" t="s">
        <v>207</v>
      </c>
      <c r="EB17" s="13">
        <v>1</v>
      </c>
      <c r="EC17" s="84">
        <f t="shared" si="50"/>
        <v>25.123736533328639</v>
      </c>
      <c r="ED17" s="7">
        <v>55</v>
      </c>
      <c r="EE17" s="7">
        <v>20.58</v>
      </c>
      <c r="EF17" s="7"/>
      <c r="EG17" s="84">
        <v>25.123736533328639</v>
      </c>
      <c r="EH17" s="141"/>
      <c r="EI17" s="11"/>
      <c r="EJ17" s="11"/>
      <c r="EK17" s="329"/>
      <c r="EL17" s="13"/>
      <c r="EM17" s="13"/>
      <c r="EN17" s="7"/>
      <c r="EO17" s="7"/>
      <c r="EP17" s="7"/>
      <c r="EQ17" s="84"/>
      <c r="ER17" s="141"/>
      <c r="ES17" s="11"/>
      <c r="ET17" s="11"/>
      <c r="EU17" s="329"/>
      <c r="EV17" s="13"/>
      <c r="EW17" s="13"/>
      <c r="EX17" s="7"/>
      <c r="EY17" s="7"/>
      <c r="EZ17" s="7"/>
      <c r="FA17" s="84"/>
      <c r="FB17" s="141"/>
      <c r="FC17" s="11"/>
      <c r="FD17" s="11"/>
      <c r="FE17" s="329"/>
      <c r="FF17" s="13"/>
      <c r="FG17" s="84"/>
      <c r="FH17" s="7"/>
      <c r="FI17" s="7"/>
      <c r="FJ17" s="7"/>
      <c r="FK17" s="84"/>
      <c r="FL17" s="141"/>
      <c r="FM17" s="11"/>
      <c r="FN17" s="11"/>
      <c r="FO17" s="329" t="s">
        <v>321</v>
      </c>
      <c r="FP17" s="13">
        <v>1</v>
      </c>
      <c r="FQ17" s="84">
        <v>14.11112</v>
      </c>
      <c r="FR17" s="7">
        <v>14.66</v>
      </c>
      <c r="FS17" s="7">
        <v>13.87</v>
      </c>
      <c r="FT17" s="7"/>
      <c r="FU17" s="84">
        <v>14.1</v>
      </c>
      <c r="FV17" s="141">
        <v>17.2</v>
      </c>
      <c r="FW17" s="11"/>
      <c r="FX17" s="11"/>
      <c r="FY17" s="329" t="s">
        <v>207</v>
      </c>
      <c r="FZ17" s="13">
        <v>1</v>
      </c>
      <c r="GA17" s="84">
        <f t="shared" si="51"/>
        <v>25.830593331693187</v>
      </c>
      <c r="GB17" s="7">
        <v>52.94</v>
      </c>
      <c r="GC17" s="7">
        <v>21.38</v>
      </c>
      <c r="GD17" s="7"/>
      <c r="GE17" s="84">
        <v>25.830593331693187</v>
      </c>
      <c r="GF17" s="141"/>
      <c r="GG17" s="11"/>
      <c r="GH17" s="11"/>
      <c r="GI17" s="329"/>
      <c r="GJ17" s="13"/>
      <c r="GK17" s="84"/>
      <c r="GL17" s="7"/>
      <c r="GM17" s="7"/>
      <c r="GN17" s="7"/>
      <c r="GO17" s="84"/>
      <c r="GP17" s="141"/>
      <c r="GQ17" s="11"/>
      <c r="GR17" s="11"/>
      <c r="GS17" s="329" t="s">
        <v>207</v>
      </c>
      <c r="GT17" s="13">
        <v>1</v>
      </c>
      <c r="GU17" s="84">
        <f t="shared" si="52"/>
        <v>27.664644077670157</v>
      </c>
      <c r="GV17" s="7">
        <v>56.46</v>
      </c>
      <c r="GW17" s="7">
        <v>22.62</v>
      </c>
      <c r="GX17" s="7"/>
      <c r="GY17" s="84">
        <v>27.664644077670157</v>
      </c>
      <c r="GZ17" s="141"/>
      <c r="HA17" s="11"/>
      <c r="HB17" s="11"/>
      <c r="HC17" s="329"/>
      <c r="HD17" s="13"/>
      <c r="HE17" s="84"/>
      <c r="HF17" s="7"/>
      <c r="HG17" s="7"/>
      <c r="HH17" s="7"/>
      <c r="HI17" s="84"/>
      <c r="HJ17" s="141"/>
      <c r="HK17" s="11"/>
      <c r="HL17" s="11"/>
      <c r="HM17" s="329" t="s">
        <v>207</v>
      </c>
      <c r="HN17" s="13">
        <v>1</v>
      </c>
      <c r="HO17" s="84">
        <f t="shared" si="53"/>
        <v>27.138650399611297</v>
      </c>
      <c r="HP17" s="7">
        <v>54.73</v>
      </c>
      <c r="HQ17" s="7">
        <v>22.22</v>
      </c>
      <c r="HR17" s="7"/>
      <c r="HS17" s="84">
        <v>27.138650399611297</v>
      </c>
      <c r="HT17" s="141"/>
      <c r="HU17" s="11"/>
      <c r="HV17" s="11"/>
      <c r="HW17" s="329"/>
      <c r="HX17" s="13"/>
      <c r="HY17" s="84"/>
      <c r="HZ17" s="7"/>
      <c r="IA17" s="7"/>
      <c r="IB17" s="7"/>
      <c r="IC17" s="84"/>
      <c r="ID17" s="141"/>
      <c r="IE17" s="11"/>
      <c r="IF17" s="11"/>
      <c r="IG17" s="329" t="s">
        <v>207</v>
      </c>
      <c r="IH17" s="13">
        <v>1</v>
      </c>
      <c r="II17" s="84">
        <f t="shared" si="54"/>
        <v>27.57565884689544</v>
      </c>
      <c r="IJ17" s="7">
        <v>55</v>
      </c>
      <c r="IK17" s="7">
        <v>22.88</v>
      </c>
      <c r="IL17" s="7"/>
      <c r="IM17" s="84">
        <f t="shared" si="55"/>
        <v>27.57565884689544</v>
      </c>
      <c r="IN17" s="141"/>
      <c r="IO17" s="11"/>
      <c r="IP17" s="11"/>
      <c r="IQ17" s="329"/>
      <c r="IR17" s="13"/>
      <c r="IS17" s="84"/>
      <c r="IT17" s="7"/>
      <c r="IU17" s="7"/>
      <c r="IV17" s="7"/>
      <c r="IW17" s="84"/>
      <c r="IX17" s="141"/>
      <c r="IY17" s="11"/>
      <c r="IZ17" s="11"/>
      <c r="JA17" s="329" t="s">
        <v>268</v>
      </c>
      <c r="JB17" s="13">
        <v>1</v>
      </c>
      <c r="JC17" s="84">
        <v>14.58</v>
      </c>
      <c r="JD17" s="7">
        <v>25.69</v>
      </c>
      <c r="JE17" s="7">
        <v>13.55</v>
      </c>
      <c r="JF17" s="7"/>
      <c r="JG17" s="84">
        <v>13.72</v>
      </c>
      <c r="JH17" s="141">
        <v>20.92</v>
      </c>
      <c r="JI17" s="11"/>
      <c r="JJ17" s="11"/>
    </row>
    <row r="18" s="2" customFormat="true" x14ac:dyDescent="0.25">
      <c r="A18" s="329" t="s">
        <v>208</v>
      </c>
      <c r="B18" s="13">
        <v>0.5</v>
      </c>
      <c r="C18" s="13">
        <v>5.7</v>
      </c>
      <c r="D18" s="7"/>
      <c r="E18" s="7"/>
      <c r="F18" s="7"/>
      <c r="G18" s="7"/>
      <c r="H18" s="28"/>
      <c r="I18" s="11"/>
      <c r="J18" s="11"/>
      <c r="K18" s="329" t="s">
        <v>208</v>
      </c>
      <c r="L18" s="13">
        <v>0.5</v>
      </c>
      <c r="M18" s="142">
        <v>5.57</v>
      </c>
      <c r="N18" s="7"/>
      <c r="O18" s="7"/>
      <c r="P18" s="7"/>
      <c r="Q18" s="7"/>
      <c r="R18" s="28"/>
      <c r="S18" s="11"/>
      <c r="T18" s="11"/>
      <c r="U18" s="329" t="s">
        <v>322</v>
      </c>
      <c r="V18" s="13">
        <v>1</v>
      </c>
      <c r="W18" s="84">
        <v>37.316420000000001</v>
      </c>
      <c r="X18" s="142">
        <v>19.875630000000001</v>
      </c>
      <c r="Y18" s="142">
        <v>42.255580000000002</v>
      </c>
      <c r="Z18" s="7"/>
      <c r="AA18" s="84">
        <v>37.316420000000001</v>
      </c>
      <c r="AB18" s="28">
        <v>23.102820000000001</v>
      </c>
      <c r="AC18" s="11"/>
      <c r="AD18" s="11"/>
      <c r="AE18" s="329" t="s">
        <v>208</v>
      </c>
      <c r="AF18" s="13">
        <v>0.5</v>
      </c>
      <c r="AG18" s="142">
        <v>5.4</v>
      </c>
      <c r="AH18" s="142">
        <v>5.71</v>
      </c>
      <c r="AI18" s="142">
        <v>5.45</v>
      </c>
      <c r="AJ18" s="7"/>
      <c r="AK18" s="7">
        <v>4.82</v>
      </c>
      <c r="AL18" s="28"/>
      <c r="AM18" s="11"/>
      <c r="AN18" s="11"/>
      <c r="AO18" s="329"/>
      <c r="AP18" s="13"/>
      <c r="AQ18" s="6"/>
      <c r="AR18" s="7"/>
      <c r="AS18" s="7"/>
      <c r="AT18" s="7"/>
      <c r="AU18" s="6"/>
      <c r="AV18" s="28"/>
      <c r="AW18" s="11"/>
      <c r="AX18" s="11"/>
      <c r="AY18" s="329" t="s">
        <v>208</v>
      </c>
      <c r="AZ18" s="13">
        <v>0.5</v>
      </c>
      <c r="BA18" s="142">
        <v>5.63</v>
      </c>
      <c r="BB18" s="7"/>
      <c r="BC18" s="7"/>
      <c r="BD18" s="7"/>
      <c r="BE18" s="142">
        <v>5.63</v>
      </c>
      <c r="BF18" s="28"/>
      <c r="BG18" s="11"/>
      <c r="BH18" s="11"/>
      <c r="BI18" s="329" t="s">
        <v>208</v>
      </c>
      <c r="BJ18" s="13">
        <v>0.5</v>
      </c>
      <c r="BK18" s="142">
        <v>5.55</v>
      </c>
      <c r="BL18" s="142">
        <v>6.01</v>
      </c>
      <c r="BM18" s="142">
        <v>5.49</v>
      </c>
      <c r="BN18" s="7"/>
      <c r="BO18" s="142">
        <v>5.55</v>
      </c>
      <c r="BP18" s="28"/>
      <c r="BQ18" s="11"/>
      <c r="BR18" s="11"/>
      <c r="BS18" s="329"/>
      <c r="BT18" s="13"/>
      <c r="BU18" s="142"/>
      <c r="BV18" s="142"/>
      <c r="BW18" s="142"/>
      <c r="BX18" s="7"/>
      <c r="BY18" s="142"/>
      <c r="BZ18" s="28"/>
      <c r="CA18" s="11"/>
      <c r="CB18" s="11"/>
      <c r="CC18" s="329" t="s">
        <v>208</v>
      </c>
      <c r="CD18" s="13">
        <v>0.5</v>
      </c>
      <c r="CE18" s="142">
        <v>5.17</v>
      </c>
      <c r="CF18" s="142">
        <v>6.12</v>
      </c>
      <c r="CG18" s="142">
        <v>5.03</v>
      </c>
      <c r="CH18" s="7"/>
      <c r="CI18" s="142">
        <v>5.17</v>
      </c>
      <c r="CJ18" s="28"/>
      <c r="CK18" s="11"/>
      <c r="CL18" s="11"/>
      <c r="CM18" s="329" t="s">
        <v>208</v>
      </c>
      <c r="CN18" s="13">
        <v>0.5</v>
      </c>
      <c r="CO18" s="142">
        <v>4.97</v>
      </c>
      <c r="CP18" s="142">
        <v>5.98</v>
      </c>
      <c r="CQ18" s="142">
        <v>4.83</v>
      </c>
      <c r="CR18" s="7"/>
      <c r="CS18" s="142">
        <v>4.97</v>
      </c>
      <c r="CT18" s="28"/>
      <c r="CU18" s="11"/>
      <c r="CV18" s="11"/>
      <c r="CW18" s="329"/>
      <c r="CX18" s="13"/>
      <c r="CY18" s="142"/>
      <c r="CZ18" s="142"/>
      <c r="DA18" s="142"/>
      <c r="DB18" s="7"/>
      <c r="DC18" s="142"/>
      <c r="DD18" s="28"/>
      <c r="DE18" s="11"/>
      <c r="DF18" s="11"/>
      <c r="DG18" s="329" t="s">
        <v>208</v>
      </c>
      <c r="DH18" s="13">
        <v>0.5</v>
      </c>
      <c r="DI18" s="142">
        <v>5.29</v>
      </c>
      <c r="DJ18" s="142">
        <v>6.23</v>
      </c>
      <c r="DK18" s="142">
        <v>5.15</v>
      </c>
      <c r="DL18" s="7"/>
      <c r="DM18" s="142">
        <v>5.29</v>
      </c>
      <c r="DN18" s="28"/>
      <c r="DO18" s="11"/>
      <c r="DP18" s="11"/>
      <c r="DQ18" s="329"/>
      <c r="DR18" s="13"/>
      <c r="DS18" s="84"/>
      <c r="DT18" s="142"/>
      <c r="DU18" s="142"/>
      <c r="DV18" s="7"/>
      <c r="DW18" s="7"/>
      <c r="DX18" s="28"/>
      <c r="DY18" s="11"/>
      <c r="DZ18" s="11"/>
      <c r="EA18" s="329" t="s">
        <v>208</v>
      </c>
      <c r="EB18" s="13">
        <v>0.5</v>
      </c>
      <c r="EC18" s="84">
        <f t="shared" si="50"/>
        <v>5.0684457721478848</v>
      </c>
      <c r="ED18" s="142">
        <v>5.65</v>
      </c>
      <c r="EE18" s="142">
        <v>4.9800000000000004</v>
      </c>
      <c r="EF18" s="7"/>
      <c r="EG18" s="7">
        <v>5.0684457721478848</v>
      </c>
      <c r="EH18" s="28"/>
      <c r="EI18" s="11"/>
      <c r="EJ18" s="11"/>
      <c r="EK18" s="329"/>
      <c r="EL18" s="13"/>
      <c r="EM18" s="6"/>
      <c r="EN18" s="142"/>
      <c r="EO18" s="142"/>
      <c r="EP18" s="7"/>
      <c r="EQ18" s="7"/>
      <c r="ER18" s="28"/>
      <c r="ES18" s="11"/>
      <c r="ET18" s="11"/>
      <c r="EU18" s="329"/>
      <c r="EV18" s="13"/>
      <c r="EW18" s="6"/>
      <c r="EX18" s="142"/>
      <c r="EY18" s="142"/>
      <c r="EZ18" s="7"/>
      <c r="FA18" s="7"/>
      <c r="FB18" s="28"/>
      <c r="FC18" s="11"/>
      <c r="FD18" s="11"/>
      <c r="FE18" s="329"/>
      <c r="FF18" s="13"/>
      <c r="FG18" s="84"/>
      <c r="FH18" s="142"/>
      <c r="FI18" s="142"/>
      <c r="FJ18" s="7"/>
      <c r="FK18" s="84"/>
      <c r="FL18" s="28"/>
      <c r="FM18" s="11"/>
      <c r="FN18" s="11"/>
      <c r="FO18" s="329" t="s">
        <v>322</v>
      </c>
      <c r="FP18" s="13">
        <v>1</v>
      </c>
      <c r="FQ18" s="84">
        <v>38.936529999999998</v>
      </c>
      <c r="FR18" s="142">
        <v>15.06</v>
      </c>
      <c r="FS18" s="142">
        <v>49.54</v>
      </c>
      <c r="FT18" s="7"/>
      <c r="FU18" s="84">
        <v>38.94</v>
      </c>
      <c r="FV18" s="28">
        <v>27.6</v>
      </c>
      <c r="FW18" s="11"/>
      <c r="FX18" s="11"/>
      <c r="FY18" s="329" t="s">
        <v>208</v>
      </c>
      <c r="FZ18" s="13">
        <v>0.5</v>
      </c>
      <c r="GA18" s="84">
        <f t="shared" si="51"/>
        <v>4.6502528432282526</v>
      </c>
      <c r="GB18" s="142">
        <v>5.2</v>
      </c>
      <c r="GC18" s="142">
        <v>4.5599999999999996</v>
      </c>
      <c r="GD18" s="7"/>
      <c r="GE18" s="84">
        <v>4.6502528432282526</v>
      </c>
      <c r="GF18" s="28"/>
      <c r="GG18" s="11"/>
      <c r="GH18" s="11"/>
      <c r="GI18" s="329"/>
      <c r="GJ18" s="13"/>
      <c r="GK18" s="84"/>
      <c r="GL18" s="142"/>
      <c r="GM18" s="142"/>
      <c r="GN18" s="7"/>
      <c r="GO18" s="7"/>
      <c r="GP18" s="28"/>
      <c r="GQ18" s="11"/>
      <c r="GR18" s="11"/>
      <c r="GS18" s="329" t="s">
        <v>208</v>
      </c>
      <c r="GT18" s="13">
        <v>0.5</v>
      </c>
      <c r="GU18" s="84">
        <f t="shared" si="52"/>
        <v>4.8468332131790959</v>
      </c>
      <c r="GV18" s="142">
        <v>5</v>
      </c>
      <c r="GW18" s="142">
        <v>4.82</v>
      </c>
      <c r="GX18" s="7"/>
      <c r="GY18" s="7">
        <v>4.8468332131790959</v>
      </c>
      <c r="GZ18" s="28"/>
      <c r="HA18" s="11"/>
      <c r="HB18" s="11"/>
      <c r="HC18" s="329"/>
      <c r="HD18" s="13"/>
      <c r="HE18" s="84"/>
      <c r="HF18" s="142"/>
      <c r="HG18" s="142"/>
      <c r="HH18" s="7"/>
      <c r="HI18" s="7"/>
      <c r="HJ18" s="28"/>
      <c r="HK18" s="11"/>
      <c r="HL18" s="11"/>
      <c r="HM18" s="329" t="s">
        <v>208</v>
      </c>
      <c r="HN18" s="13">
        <v>0.5</v>
      </c>
      <c r="HO18" s="84">
        <f t="shared" si="53"/>
        <v>4.5769019262958937</v>
      </c>
      <c r="HP18" s="142">
        <v>4.84</v>
      </c>
      <c r="HQ18" s="142">
        <v>4.53</v>
      </c>
      <c r="HR18" s="7"/>
      <c r="HS18" s="7">
        <v>4.5769019262958937</v>
      </c>
      <c r="HT18" s="28"/>
      <c r="HU18" s="11"/>
      <c r="HV18" s="11"/>
      <c r="HW18" s="329"/>
      <c r="HX18" s="13"/>
      <c r="HY18" s="84"/>
      <c r="HZ18" s="142"/>
      <c r="IA18" s="142"/>
      <c r="IB18" s="7"/>
      <c r="IC18" s="7"/>
      <c r="ID18" s="28"/>
      <c r="IE18" s="11"/>
      <c r="IF18" s="11"/>
      <c r="IG18" s="329" t="s">
        <v>208</v>
      </c>
      <c r="IH18" s="13">
        <v>0.5</v>
      </c>
      <c r="II18" s="84">
        <f t="shared" si="54"/>
        <v>4.4670145376802379</v>
      </c>
      <c r="IJ18" s="142">
        <v>4.8</v>
      </c>
      <c r="IK18" s="142">
        <v>4.41</v>
      </c>
      <c r="IL18" s="7"/>
      <c r="IM18" s="84">
        <f t="shared" si="55"/>
        <v>4.4670145376802379</v>
      </c>
      <c r="IN18" s="28"/>
      <c r="IO18" s="11"/>
      <c r="IP18" s="11"/>
      <c r="IQ18" s="329"/>
      <c r="IR18" s="13"/>
      <c r="IS18" s="84"/>
      <c r="IT18" s="142"/>
      <c r="IU18" s="142"/>
      <c r="IV18" s="7"/>
      <c r="IW18" s="7"/>
      <c r="IX18" s="28"/>
      <c r="IY18" s="11"/>
      <c r="IZ18" s="11"/>
      <c r="JA18" s="329" t="s">
        <v>277</v>
      </c>
      <c r="JB18" s="13">
        <v>1</v>
      </c>
      <c r="JC18" s="84">
        <v>30.43</v>
      </c>
      <c r="JD18" s="142">
        <v>36.340000000000003</v>
      </c>
      <c r="JE18" s="142">
        <v>29.87</v>
      </c>
      <c r="JF18" s="7"/>
      <c r="JG18" s="7">
        <v>29.95</v>
      </c>
      <c r="JH18" s="28">
        <v>33.979999999999997</v>
      </c>
      <c r="JI18" s="11"/>
      <c r="JJ18" s="11"/>
    </row>
    <row r="19" s="2" customFormat="true" x14ac:dyDescent="0.25">
      <c r="A19" s="329" t="s">
        <v>209</v>
      </c>
      <c r="B19" s="13">
        <v>1</v>
      </c>
      <c r="C19" s="13">
        <v>45.7</v>
      </c>
      <c r="D19" s="142"/>
      <c r="E19" s="142"/>
      <c r="F19" s="7"/>
      <c r="G19" s="7"/>
      <c r="H19" s="28"/>
      <c r="I19" s="11"/>
      <c r="J19" s="11"/>
      <c r="K19" s="329" t="s">
        <v>209</v>
      </c>
      <c r="L19" s="6">
        <v>1</v>
      </c>
      <c r="M19" s="7">
        <v>46.69</v>
      </c>
      <c r="N19" s="142"/>
      <c r="O19" s="142"/>
      <c r="P19" s="7"/>
      <c r="Q19" s="7"/>
      <c r="R19" s="28"/>
      <c r="S19" s="11"/>
      <c r="T19" s="11"/>
      <c r="U19" s="329" t="s">
        <v>323</v>
      </c>
      <c r="V19" s="6">
        <v>0</v>
      </c>
      <c r="W19" s="84">
        <v>3.88103</v>
      </c>
      <c r="X19" s="142">
        <v>2.0843699999999998</v>
      </c>
      <c r="Y19" s="142">
        <v>4.3898400000000004</v>
      </c>
      <c r="Z19" s="7"/>
      <c r="AA19" s="84">
        <v>3.88103</v>
      </c>
      <c r="AB19" s="28">
        <v>2.57952</v>
      </c>
      <c r="AC19" s="11"/>
      <c r="AD19" s="11"/>
      <c r="AE19" s="329" t="s">
        <v>209</v>
      </c>
      <c r="AF19" s="6">
        <v>1</v>
      </c>
      <c r="AG19" s="7">
        <v>46.9</v>
      </c>
      <c r="AH19" s="142">
        <v>24.42</v>
      </c>
      <c r="AI19" s="142">
        <v>50.47</v>
      </c>
      <c r="AJ19" s="7"/>
      <c r="AK19" s="7">
        <v>51.11</v>
      </c>
      <c r="AL19" s="28"/>
      <c r="AM19" s="11"/>
      <c r="AN19" s="11"/>
      <c r="AO19" s="329"/>
      <c r="AP19" s="6"/>
      <c r="AQ19" s="13"/>
      <c r="AR19" s="142"/>
      <c r="AS19" s="142"/>
      <c r="AT19" s="7"/>
      <c r="AU19" s="13"/>
      <c r="AV19" s="28"/>
      <c r="AW19" s="11"/>
      <c r="AX19" s="11"/>
      <c r="AY19" s="329" t="s">
        <v>209</v>
      </c>
      <c r="AZ19" s="6">
        <v>1</v>
      </c>
      <c r="BA19" s="7">
        <v>49.12</v>
      </c>
      <c r="BB19" s="142"/>
      <c r="BC19" s="142"/>
      <c r="BD19" s="7"/>
      <c r="BE19" s="7">
        <v>49.12</v>
      </c>
      <c r="BF19" s="28"/>
      <c r="BG19" s="11"/>
      <c r="BH19" s="11"/>
      <c r="BI19" s="329" t="s">
        <v>209</v>
      </c>
      <c r="BJ19" s="6">
        <v>1</v>
      </c>
      <c r="BK19" s="7">
        <v>49.25</v>
      </c>
      <c r="BL19" s="142">
        <v>25.85</v>
      </c>
      <c r="BM19" s="142">
        <v>52.74</v>
      </c>
      <c r="BN19" s="7"/>
      <c r="BO19" s="7">
        <v>49.25</v>
      </c>
      <c r="BP19" s="28"/>
      <c r="BQ19" s="11"/>
      <c r="BR19" s="11"/>
      <c r="BS19" s="329"/>
      <c r="BT19" s="6"/>
      <c r="BU19" s="7"/>
      <c r="BV19" s="7"/>
      <c r="BW19" s="7"/>
      <c r="BX19" s="7"/>
      <c r="BY19" s="7"/>
      <c r="BZ19" s="28"/>
      <c r="CA19" s="11"/>
      <c r="CB19" s="11"/>
      <c r="CC19" s="329" t="s">
        <v>209</v>
      </c>
      <c r="CD19" s="6">
        <v>1</v>
      </c>
      <c r="CE19" s="7">
        <v>49.9</v>
      </c>
      <c r="CF19" s="7">
        <v>25.76</v>
      </c>
      <c r="CG19" s="7">
        <v>53.41</v>
      </c>
      <c r="CH19" s="7"/>
      <c r="CI19" s="7">
        <v>49.9</v>
      </c>
      <c r="CJ19" s="28"/>
      <c r="CK19" s="11"/>
      <c r="CL19" s="11"/>
      <c r="CM19" s="329" t="s">
        <v>209</v>
      </c>
      <c r="CN19" s="6">
        <v>1</v>
      </c>
      <c r="CO19" s="7">
        <v>50</v>
      </c>
      <c r="CP19" s="7">
        <v>25.92</v>
      </c>
      <c r="CQ19" s="7">
        <v>53.51</v>
      </c>
      <c r="CR19" s="7"/>
      <c r="CS19" s="7">
        <v>50</v>
      </c>
      <c r="CT19" s="28"/>
      <c r="CU19" s="11"/>
      <c r="CV19" s="11"/>
      <c r="CW19" s="329"/>
      <c r="CX19" s="6"/>
      <c r="CY19" s="7"/>
      <c r="CZ19" s="7"/>
      <c r="DA19" s="7"/>
      <c r="DB19" s="7"/>
      <c r="DC19" s="7"/>
      <c r="DD19" s="28"/>
      <c r="DE19" s="11"/>
      <c r="DF19" s="11"/>
      <c r="DG19" s="329" t="s">
        <v>209</v>
      </c>
      <c r="DH19" s="6">
        <v>1</v>
      </c>
      <c r="DI19" s="7">
        <v>52.63</v>
      </c>
      <c r="DJ19" s="7">
        <v>26.45</v>
      </c>
      <c r="DK19" s="7">
        <v>56.5</v>
      </c>
      <c r="DL19" s="7"/>
      <c r="DM19" s="7">
        <v>52.63</v>
      </c>
      <c r="DN19" s="28"/>
      <c r="DO19" s="11"/>
      <c r="DP19" s="11"/>
      <c r="DQ19" s="329"/>
      <c r="DR19" s="6"/>
      <c r="DS19" s="84"/>
      <c r="DT19" s="142"/>
      <c r="DU19" s="142"/>
      <c r="DV19" s="7"/>
      <c r="DW19" s="7"/>
      <c r="DX19" s="28"/>
      <c r="DY19" s="11"/>
      <c r="DZ19" s="11"/>
      <c r="EA19" s="329" t="s">
        <v>209</v>
      </c>
      <c r="EB19" s="6">
        <v>1</v>
      </c>
      <c r="EC19" s="84">
        <f t="shared" si="50"/>
        <v>51.830337668801363</v>
      </c>
      <c r="ED19" s="142">
        <v>25.4</v>
      </c>
      <c r="EE19" s="142">
        <v>55.85</v>
      </c>
      <c r="EF19" s="7"/>
      <c r="EG19" s="7">
        <v>51.830337668801363</v>
      </c>
      <c r="EH19" s="28"/>
      <c r="EI19" s="11"/>
      <c r="EJ19" s="11"/>
      <c r="EK19" s="329"/>
      <c r="EL19" s="6"/>
      <c r="EM19" s="13"/>
      <c r="EN19" s="142"/>
      <c r="EO19" s="142"/>
      <c r="EP19" s="7"/>
      <c r="EQ19" s="7"/>
      <c r="ER19" s="28"/>
      <c r="ES19" s="11"/>
      <c r="ET19" s="11"/>
      <c r="EU19" s="329"/>
      <c r="EV19" s="6"/>
      <c r="EW19" s="13"/>
      <c r="EX19" s="142"/>
      <c r="EY19" s="142"/>
      <c r="EZ19" s="7"/>
      <c r="FA19" s="7"/>
      <c r="FB19" s="28"/>
      <c r="FC19" s="11"/>
      <c r="FD19" s="11"/>
      <c r="FE19" s="329"/>
      <c r="FF19" s="6"/>
      <c r="FG19" s="84"/>
      <c r="FH19" s="142"/>
      <c r="FI19" s="142"/>
      <c r="FJ19" s="7"/>
      <c r="FK19" s="84"/>
      <c r="FL19" s="28"/>
      <c r="FM19" s="11"/>
      <c r="FN19" s="11"/>
      <c r="FO19" s="329" t="s">
        <v>323</v>
      </c>
      <c r="FP19" s="6">
        <v>0</v>
      </c>
      <c r="FQ19" s="84">
        <v>2.03539</v>
      </c>
      <c r="FR19" s="142">
        <v>2.57</v>
      </c>
      <c r="FS19" s="142">
        <v>1.8</v>
      </c>
      <c r="FT19" s="7"/>
      <c r="FU19" s="84">
        <v>2.04</v>
      </c>
      <c r="FV19" s="28">
        <v>2.35</v>
      </c>
      <c r="FW19" s="11"/>
      <c r="FX19" s="11"/>
      <c r="FY19" s="329" t="s">
        <v>209</v>
      </c>
      <c r="FZ19" s="6">
        <v>1</v>
      </c>
      <c r="GA19" s="84">
        <f t="shared" si="51"/>
        <v>52.665420214877599</v>
      </c>
      <c r="GB19" s="142">
        <v>27.42</v>
      </c>
      <c r="GC19" s="142">
        <v>56.81</v>
      </c>
      <c r="GD19" s="7"/>
      <c r="GE19" s="84">
        <v>52.665420214877599</v>
      </c>
      <c r="GF19" s="28"/>
      <c r="GG19" s="11"/>
      <c r="GH19" s="11"/>
      <c r="GI19" s="329"/>
      <c r="GJ19" s="6"/>
      <c r="GK19" s="84"/>
      <c r="GL19" s="142"/>
      <c r="GM19" s="142"/>
      <c r="GN19" s="7"/>
      <c r="GO19" s="7"/>
      <c r="GP19" s="28"/>
      <c r="GQ19" s="11"/>
      <c r="GR19" s="11"/>
      <c r="GS19" s="329" t="s">
        <v>209</v>
      </c>
      <c r="GT19" s="6">
        <v>1</v>
      </c>
      <c r="GU19" s="84">
        <f t="shared" si="52"/>
        <v>52.490344133156377</v>
      </c>
      <c r="GV19" s="142">
        <v>26.92</v>
      </c>
      <c r="GW19" s="142">
        <v>56.97</v>
      </c>
      <c r="GX19" s="7"/>
      <c r="GY19" s="7">
        <v>52.490344133156377</v>
      </c>
      <c r="GZ19" s="28"/>
      <c r="HA19" s="11"/>
      <c r="HB19" s="11"/>
      <c r="HC19" s="329"/>
      <c r="HD19" s="6"/>
      <c r="HE19" s="84"/>
      <c r="HF19" s="142"/>
      <c r="HG19" s="142"/>
      <c r="HH19" s="7"/>
      <c r="HI19" s="7"/>
      <c r="HJ19" s="28"/>
      <c r="HK19" s="11"/>
      <c r="HL19" s="11"/>
      <c r="HM19" s="329" t="s">
        <v>209</v>
      </c>
      <c r="HN19" s="6">
        <v>1</v>
      </c>
      <c r="HO19" s="84">
        <f t="shared" si="53"/>
        <v>52.734533430816121</v>
      </c>
      <c r="HP19" s="142">
        <v>26.9</v>
      </c>
      <c r="HQ19" s="142">
        <v>57.34</v>
      </c>
      <c r="HR19" s="7"/>
      <c r="HS19" s="7">
        <v>52.734533430816121</v>
      </c>
      <c r="HT19" s="28"/>
      <c r="HU19" s="11"/>
      <c r="HV19" s="11"/>
      <c r="HW19" s="329"/>
      <c r="HX19" s="6"/>
      <c r="HY19" s="84"/>
      <c r="HZ19" s="142"/>
      <c r="IA19" s="142"/>
      <c r="IB19" s="7"/>
      <c r="IC19" s="7"/>
      <c r="ID19" s="28"/>
      <c r="IE19" s="11"/>
      <c r="IF19" s="11"/>
      <c r="IG19" s="329" t="s">
        <v>209</v>
      </c>
      <c r="IH19" s="6">
        <v>1</v>
      </c>
      <c r="II19" s="84">
        <f t="shared" si="54"/>
        <v>52.896551658935223</v>
      </c>
      <c r="IJ19" s="142">
        <v>26.77</v>
      </c>
      <c r="IK19" s="142">
        <v>57.37</v>
      </c>
      <c r="IL19" s="7"/>
      <c r="IM19" s="84">
        <f t="shared" si="55"/>
        <v>52.896551658935223</v>
      </c>
      <c r="IN19" s="28"/>
      <c r="IO19" s="11"/>
      <c r="IP19" s="11"/>
      <c r="IQ19" s="329"/>
      <c r="IR19" s="6"/>
      <c r="IS19" s="84"/>
      <c r="IT19" s="142"/>
      <c r="IU19" s="142"/>
      <c r="IV19" s="7"/>
      <c r="IW19" s="7"/>
      <c r="IX19" s="28"/>
      <c r="IY19" s="11"/>
      <c r="IZ19" s="11"/>
      <c r="JA19" s="329"/>
      <c r="JB19" s="6"/>
      <c r="JC19" s="84"/>
      <c r="JD19" s="142"/>
      <c r="JE19" s="142"/>
      <c r="JF19" s="7"/>
      <c r="JG19" s="7"/>
      <c r="JH19" s="28"/>
      <c r="JI19" s="11"/>
      <c r="JJ19" s="11"/>
    </row>
    <row r="20" s="2" customFormat="true" x14ac:dyDescent="0.25">
      <c r="A20" s="329"/>
      <c r="B20" s="6"/>
      <c r="C20" s="84"/>
      <c r="D20" s="142"/>
      <c r="E20" s="142"/>
      <c r="F20" s="142"/>
      <c r="G20" s="142"/>
      <c r="H20" s="143"/>
      <c r="I20" s="11"/>
      <c r="J20" s="11"/>
      <c r="K20" s="329"/>
      <c r="L20" s="6"/>
      <c r="M20" s="84"/>
      <c r="N20" s="142"/>
      <c r="O20" s="142"/>
      <c r="P20" s="142"/>
      <c r="Q20" s="142"/>
      <c r="R20" s="143"/>
      <c r="S20" s="11"/>
      <c r="T20" s="11"/>
      <c r="U20" s="329" t="s">
        <v>324</v>
      </c>
      <c r="V20" s="6">
        <v>1</v>
      </c>
      <c r="W20" s="84">
        <v>1.6689099999999999</v>
      </c>
      <c r="X20" s="142">
        <v>1.68984</v>
      </c>
      <c r="Y20" s="142">
        <v>1.6629799999999999</v>
      </c>
      <c r="Z20" s="142"/>
      <c r="AA20" s="142">
        <v>1.6689099999999999</v>
      </c>
      <c r="AB20" s="143">
        <v>1.5955699999999999</v>
      </c>
      <c r="AC20" s="11"/>
      <c r="AD20" s="11"/>
      <c r="AE20" s="329"/>
      <c r="AF20" s="6"/>
      <c r="AG20" s="84"/>
      <c r="AH20" s="142"/>
      <c r="AI20" s="142"/>
      <c r="AJ20" s="142"/>
      <c r="AK20" s="142"/>
      <c r="AL20" s="143"/>
      <c r="AM20" s="11"/>
      <c r="AN20" s="11"/>
      <c r="AO20" s="329"/>
      <c r="AP20" s="6"/>
      <c r="AQ20" s="84"/>
      <c r="AR20" s="142"/>
      <c r="AS20" s="142"/>
      <c r="AT20" s="142"/>
      <c r="AU20" s="142"/>
      <c r="AV20" s="143"/>
      <c r="AW20" s="11"/>
      <c r="AX20" s="11"/>
      <c r="AY20" s="329"/>
      <c r="AZ20" s="6"/>
      <c r="BA20" s="84"/>
      <c r="BB20" s="142"/>
      <c r="BC20" s="142"/>
      <c r="BD20" s="142"/>
      <c r="BE20" s="142"/>
      <c r="BF20" s="143"/>
      <c r="BG20" s="11"/>
      <c r="BH20" s="11"/>
      <c r="BI20" s="329"/>
      <c r="BJ20" s="6"/>
      <c r="BK20" s="84"/>
      <c r="BL20" s="142"/>
      <c r="BM20" s="142"/>
      <c r="BN20" s="142"/>
      <c r="BO20" s="142"/>
      <c r="BP20" s="143"/>
      <c r="BQ20" s="11"/>
      <c r="BR20" s="11"/>
      <c r="BS20" s="329"/>
      <c r="BT20" s="6"/>
      <c r="BU20" s="84"/>
      <c r="BV20" s="263"/>
      <c r="BW20" s="263"/>
      <c r="BX20" s="142"/>
      <c r="BY20" s="142"/>
      <c r="BZ20" s="143"/>
      <c r="CA20" s="11"/>
      <c r="CB20" s="11"/>
      <c r="CC20" s="329"/>
      <c r="CD20" s="6"/>
      <c r="CE20" s="84"/>
      <c r="CF20" s="263"/>
      <c r="CG20" s="263"/>
      <c r="CH20" s="142"/>
      <c r="CI20" s="142"/>
      <c r="CJ20" s="143"/>
      <c r="CK20" s="11"/>
      <c r="CL20" s="11"/>
      <c r="CM20" s="329"/>
      <c r="CN20" s="6"/>
      <c r="CO20" s="84"/>
      <c r="CP20" s="263"/>
      <c r="CQ20" s="263"/>
      <c r="CR20" s="142"/>
      <c r="CS20" s="142"/>
      <c r="CT20" s="143"/>
      <c r="CU20" s="11"/>
      <c r="CV20" s="11"/>
      <c r="CW20" s="329"/>
      <c r="CX20" s="6"/>
      <c r="CY20" s="84"/>
      <c r="CZ20" s="263"/>
      <c r="DA20" s="263"/>
      <c r="DB20" s="263"/>
      <c r="DC20" s="263"/>
      <c r="DD20" s="143"/>
      <c r="DE20" s="11"/>
      <c r="DF20" s="11"/>
      <c r="DG20" s="329"/>
      <c r="DH20" s="6"/>
      <c r="DI20" s="84"/>
      <c r="DJ20" s="263"/>
      <c r="DK20" s="263"/>
      <c r="DL20" s="263"/>
      <c r="DM20" s="263"/>
      <c r="DN20" s="143"/>
      <c r="DO20" s="11"/>
      <c r="DP20" s="11"/>
      <c r="DQ20" s="329"/>
      <c r="DR20" s="6"/>
      <c r="DS20" s="84"/>
      <c r="DT20" s="142"/>
      <c r="DU20" s="142"/>
      <c r="DV20" s="142"/>
      <c r="DW20" s="142"/>
      <c r="DX20" s="143"/>
      <c r="DY20" s="11"/>
      <c r="DZ20" s="11"/>
      <c r="EA20" s="329"/>
      <c r="EB20" s="6"/>
      <c r="EC20" s="84"/>
      <c r="ED20" s="142"/>
      <c r="EE20" s="142"/>
      <c r="EF20" s="142"/>
      <c r="EG20" s="142"/>
      <c r="EH20" s="143"/>
      <c r="EI20" s="11"/>
      <c r="EJ20" s="11"/>
      <c r="EK20" s="329"/>
      <c r="EL20" s="6"/>
      <c r="EM20" s="84"/>
      <c r="EN20" s="142"/>
      <c r="EO20" s="142"/>
      <c r="EP20" s="142"/>
      <c r="EQ20" s="142"/>
      <c r="ER20" s="143"/>
      <c r="ES20" s="11"/>
      <c r="ET20" s="11"/>
      <c r="EU20" s="329"/>
      <c r="EV20" s="6"/>
      <c r="EW20" s="84"/>
      <c r="EX20" s="142"/>
      <c r="EY20" s="142"/>
      <c r="EZ20" s="142"/>
      <c r="FA20" s="142"/>
      <c r="FB20" s="143"/>
      <c r="FC20" s="11"/>
      <c r="FD20" s="11"/>
      <c r="FE20" s="329"/>
      <c r="FF20" s="6"/>
      <c r="FG20" s="84"/>
      <c r="FH20" s="142"/>
      <c r="FI20" s="142"/>
      <c r="FJ20" s="142"/>
      <c r="FK20" s="142"/>
      <c r="FL20" s="143"/>
      <c r="FM20" s="11"/>
      <c r="FN20" s="11"/>
      <c r="FO20" s="329" t="s">
        <v>324</v>
      </c>
      <c r="FP20" s="6">
        <v>1</v>
      </c>
      <c r="FQ20" s="84">
        <v>1.3019000000000001</v>
      </c>
      <c r="FR20" s="142">
        <v>0.86</v>
      </c>
      <c r="FS20" s="142">
        <v>1.5</v>
      </c>
      <c r="FT20" s="142"/>
      <c r="FU20" s="142">
        <v>1.3</v>
      </c>
      <c r="FV20" s="143">
        <v>1.0900000000000001</v>
      </c>
      <c r="FW20" s="11"/>
      <c r="FX20" s="11"/>
      <c r="FY20" s="329"/>
      <c r="FZ20" s="6"/>
      <c r="GA20" s="84"/>
      <c r="GB20" s="142"/>
      <c r="GC20" s="142"/>
      <c r="GD20" s="142"/>
      <c r="GE20" s="142"/>
      <c r="GF20" s="143"/>
      <c r="GG20" s="11"/>
      <c r="GH20" s="11"/>
      <c r="GI20" s="329"/>
      <c r="GJ20" s="6"/>
      <c r="GK20" s="84"/>
      <c r="GL20" s="142"/>
      <c r="GM20" s="142"/>
      <c r="GN20" s="142"/>
      <c r="GO20" s="142"/>
      <c r="GP20" s="143"/>
      <c r="GQ20" s="11"/>
      <c r="GR20" s="11"/>
      <c r="GS20" s="329"/>
      <c r="GT20" s="6"/>
      <c r="GU20" s="84"/>
      <c r="GV20" s="142"/>
      <c r="GW20" s="142"/>
      <c r="GX20" s="142"/>
      <c r="GY20" s="142"/>
      <c r="GZ20" s="143"/>
      <c r="HA20" s="11"/>
      <c r="HB20" s="11"/>
      <c r="HC20" s="329"/>
      <c r="HD20" s="6"/>
      <c r="HE20" s="84"/>
      <c r="HF20" s="142"/>
      <c r="HG20" s="142"/>
      <c r="HH20" s="142"/>
      <c r="HI20" s="142"/>
      <c r="HJ20" s="143"/>
      <c r="HK20" s="11"/>
      <c r="HL20" s="11"/>
      <c r="HM20" s="329"/>
      <c r="HN20" s="6"/>
      <c r="HO20" s="84"/>
      <c r="HP20" s="142"/>
      <c r="HQ20" s="142"/>
      <c r="HR20" s="142"/>
      <c r="HS20" s="142"/>
      <c r="HT20" s="143"/>
      <c r="HU20" s="11"/>
      <c r="HV20" s="11"/>
      <c r="HW20" s="329"/>
      <c r="HX20" s="6"/>
      <c r="HY20" s="84"/>
      <c r="HZ20" s="142"/>
      <c r="IA20" s="142"/>
      <c r="IB20" s="142"/>
      <c r="IC20" s="142"/>
      <c r="ID20" s="143"/>
      <c r="IE20" s="11"/>
      <c r="IF20" s="11"/>
      <c r="IG20" s="329"/>
      <c r="IH20" s="6"/>
      <c r="II20" s="84"/>
      <c r="IJ20" s="142"/>
      <c r="IK20" s="142"/>
      <c r="IL20" s="142"/>
      <c r="IM20" s="142"/>
      <c r="IN20" s="143"/>
      <c r="IO20" s="11"/>
      <c r="IP20" s="11"/>
      <c r="IQ20" s="329"/>
      <c r="IR20" s="6"/>
      <c r="IS20" s="84"/>
      <c r="IT20" s="142"/>
      <c r="IU20" s="142"/>
      <c r="IV20" s="142"/>
      <c r="IW20" s="142"/>
      <c r="IX20" s="143"/>
      <c r="IY20" s="11"/>
      <c r="IZ20" s="11"/>
      <c r="JA20" s="329"/>
      <c r="JB20" s="6"/>
      <c r="JC20" s="84"/>
      <c r="JD20" s="142"/>
      <c r="JE20" s="142"/>
      <c r="JF20" s="142"/>
      <c r="JG20" s="142"/>
      <c r="JH20" s="143"/>
      <c r="JI20" s="11"/>
      <c r="JJ20" s="11"/>
    </row>
    <row r="21" s="2" customFormat="true" x14ac:dyDescent="0.25">
      <c r="A21" s="329"/>
      <c r="B21" s="6"/>
      <c r="C21" s="142"/>
      <c r="D21" s="142"/>
      <c r="E21" s="142"/>
      <c r="F21" s="142"/>
      <c r="G21" s="142"/>
      <c r="H21" s="144"/>
      <c r="I21" s="11"/>
      <c r="J21" s="11"/>
      <c r="K21" s="329"/>
      <c r="L21" s="6"/>
      <c r="M21" s="142"/>
      <c r="N21" s="142"/>
      <c r="O21" s="142"/>
      <c r="P21" s="142"/>
      <c r="Q21" s="142"/>
      <c r="R21" s="144"/>
      <c r="S21" s="11"/>
      <c r="T21" s="11"/>
      <c r="U21" s="329" t="s">
        <v>325</v>
      </c>
      <c r="V21" s="6">
        <v>0</v>
      </c>
      <c r="W21" s="142">
        <v>0.72389999999999999</v>
      </c>
      <c r="X21" s="142">
        <v>0</v>
      </c>
      <c r="Y21" s="142">
        <v>0.92891000000000001</v>
      </c>
      <c r="Z21" s="142"/>
      <c r="AA21" s="142">
        <v>0.72389999999999999</v>
      </c>
      <c r="AB21" s="144">
        <v>1.25986</v>
      </c>
      <c r="AC21" s="11"/>
      <c r="AD21" s="11"/>
      <c r="AE21" s="329"/>
      <c r="AF21" s="6"/>
      <c r="AG21" s="142"/>
      <c r="AH21" s="142"/>
      <c r="AI21" s="142"/>
      <c r="AJ21" s="142"/>
      <c r="AK21" s="142"/>
      <c r="AL21" s="144"/>
      <c r="AM21" s="11"/>
      <c r="AN21" s="11"/>
      <c r="AO21" s="329"/>
      <c r="AP21" s="6"/>
      <c r="AQ21" s="142"/>
      <c r="AR21" s="142"/>
      <c r="AS21" s="142"/>
      <c r="AT21" s="142"/>
      <c r="AU21" s="142"/>
      <c r="AV21" s="144"/>
      <c r="AW21" s="11"/>
      <c r="AX21" s="11"/>
      <c r="AY21" s="329"/>
      <c r="AZ21" s="6"/>
      <c r="BA21" s="142"/>
      <c r="BB21" s="142"/>
      <c r="BC21" s="142"/>
      <c r="BD21" s="142"/>
      <c r="BE21" s="142"/>
      <c r="BF21" s="144"/>
      <c r="BG21" s="11"/>
      <c r="BH21" s="11"/>
      <c r="BI21" s="329"/>
      <c r="BJ21" s="6"/>
      <c r="BK21" s="142"/>
      <c r="BL21" s="142"/>
      <c r="BM21" s="142"/>
      <c r="BN21" s="142"/>
      <c r="BO21" s="142"/>
      <c r="BP21" s="144"/>
      <c r="BQ21" s="11"/>
      <c r="BR21" s="11"/>
      <c r="BS21" s="329"/>
      <c r="BT21" s="6"/>
      <c r="BU21" s="142"/>
      <c r="BV21" s="142"/>
      <c r="BW21" s="142"/>
      <c r="BX21" s="142"/>
      <c r="BY21" s="142"/>
      <c r="BZ21" s="144"/>
      <c r="CA21" s="11"/>
      <c r="CB21" s="11"/>
      <c r="CC21" s="329"/>
      <c r="CD21" s="6"/>
      <c r="CE21" s="142"/>
      <c r="CF21" s="142"/>
      <c r="CG21" s="142"/>
      <c r="CH21" s="142"/>
      <c r="CI21" s="142"/>
      <c r="CJ21" s="144"/>
      <c r="CK21" s="11"/>
      <c r="CL21" s="11"/>
      <c r="CM21" s="329"/>
      <c r="CN21" s="6"/>
      <c r="CO21" s="142"/>
      <c r="CP21" s="142"/>
      <c r="CQ21" s="142"/>
      <c r="CR21" s="142"/>
      <c r="CS21" s="142"/>
      <c r="CT21" s="144"/>
      <c r="CU21" s="11"/>
      <c r="CV21" s="11"/>
      <c r="CW21" s="329"/>
      <c r="CX21" s="6"/>
      <c r="CY21" s="142"/>
      <c r="CZ21" s="142"/>
      <c r="DA21" s="142"/>
      <c r="DB21" s="142"/>
      <c r="DC21" s="142"/>
      <c r="DD21" s="144"/>
      <c r="DE21" s="11"/>
      <c r="DF21" s="11"/>
      <c r="DG21" s="329"/>
      <c r="DH21" s="6"/>
      <c r="DI21" s="142"/>
      <c r="DJ21" s="142"/>
      <c r="DK21" s="142"/>
      <c r="DL21" s="142"/>
      <c r="DM21" s="142"/>
      <c r="DN21" s="144"/>
      <c r="DO21" s="11"/>
      <c r="DP21" s="11"/>
      <c r="DQ21" s="329"/>
      <c r="DR21" s="6"/>
      <c r="DS21" s="142"/>
      <c r="DT21" s="142"/>
      <c r="DU21" s="142"/>
      <c r="DV21" s="142"/>
      <c r="DW21" s="142"/>
      <c r="DX21" s="144"/>
      <c r="DY21" s="11"/>
      <c r="DZ21" s="11"/>
      <c r="EA21" s="329"/>
      <c r="EB21" s="6"/>
      <c r="EC21" s="142"/>
      <c r="ED21" s="142"/>
      <c r="EE21" s="142"/>
      <c r="EF21" s="142"/>
      <c r="EG21" s="142"/>
      <c r="EH21" s="144"/>
      <c r="EI21" s="11"/>
      <c r="EJ21" s="11"/>
      <c r="EK21" s="329"/>
      <c r="EL21" s="6"/>
      <c r="EM21" s="142"/>
      <c r="EN21" s="142"/>
      <c r="EO21" s="142"/>
      <c r="EP21" s="142"/>
      <c r="EQ21" s="142"/>
      <c r="ER21" s="144"/>
      <c r="ES21" s="11"/>
      <c r="ET21" s="11"/>
      <c r="EU21" s="329"/>
      <c r="EV21" s="6"/>
      <c r="EW21" s="142"/>
      <c r="EX21" s="142"/>
      <c r="EY21" s="142"/>
      <c r="EZ21" s="142"/>
      <c r="FA21" s="142"/>
      <c r="FB21" s="144"/>
      <c r="FC21" s="11"/>
      <c r="FD21" s="11"/>
      <c r="FE21" s="329"/>
      <c r="FF21" s="6"/>
      <c r="FG21" s="142"/>
      <c r="FH21" s="142"/>
      <c r="FI21" s="142"/>
      <c r="FJ21" s="142"/>
      <c r="FK21" s="142"/>
      <c r="FL21" s="144"/>
      <c r="FM21" s="11"/>
      <c r="FN21" s="11"/>
      <c r="FO21" s="329" t="s">
        <v>325</v>
      </c>
      <c r="FP21" s="6">
        <v>0</v>
      </c>
      <c r="FQ21" s="142">
        <v>0.16714999999999999</v>
      </c>
      <c r="FR21" s="142">
        <v>4.4999999999999998E-2</v>
      </c>
      <c r="FS21" s="142">
        <v>0.22</v>
      </c>
      <c r="FT21" s="142"/>
      <c r="FU21" s="142">
        <v>0.16700000000000001</v>
      </c>
      <c r="FV21" s="144">
        <v>8.4999999999999995E-4</v>
      </c>
      <c r="FW21" s="11"/>
      <c r="FX21" s="11"/>
      <c r="FY21" s="329"/>
      <c r="FZ21" s="6"/>
      <c r="GA21" s="142"/>
      <c r="GB21" s="142"/>
      <c r="GC21" s="142"/>
      <c r="GD21" s="142"/>
      <c r="GE21" s="142"/>
      <c r="GF21" s="144"/>
      <c r="GG21" s="11"/>
      <c r="GH21" s="11"/>
      <c r="GI21" s="329"/>
      <c r="GJ21" s="6"/>
      <c r="GK21" s="142"/>
      <c r="GL21" s="142"/>
      <c r="GM21" s="142"/>
      <c r="GN21" s="142"/>
      <c r="GO21" s="142"/>
      <c r="GP21" s="144"/>
      <c r="GQ21" s="11"/>
      <c r="GR21" s="11"/>
      <c r="GS21" s="329"/>
      <c r="GT21" s="6"/>
      <c r="GU21" s="142"/>
      <c r="GV21" s="142"/>
      <c r="GW21" s="142"/>
      <c r="GX21" s="142"/>
      <c r="GY21" s="142"/>
      <c r="GZ21" s="144"/>
      <c r="HA21" s="11"/>
      <c r="HB21" s="11"/>
      <c r="HC21" s="329"/>
      <c r="HD21" s="6"/>
      <c r="HE21" s="142"/>
      <c r="HF21" s="142"/>
      <c r="HG21" s="142"/>
      <c r="HH21" s="142"/>
      <c r="HI21" s="142"/>
      <c r="HJ21" s="144"/>
      <c r="HK21" s="11"/>
      <c r="HL21" s="11"/>
      <c r="HM21" s="329"/>
      <c r="HN21" s="6"/>
      <c r="HO21" s="142"/>
      <c r="HP21" s="142"/>
      <c r="HQ21" s="142"/>
      <c r="HR21" s="142"/>
      <c r="HS21" s="142"/>
      <c r="HT21" s="144"/>
      <c r="HU21" s="11"/>
      <c r="HV21" s="11"/>
      <c r="HW21" s="329"/>
      <c r="HX21" s="6"/>
      <c r="HY21" s="142"/>
      <c r="HZ21" s="142"/>
      <c r="IA21" s="142"/>
      <c r="IB21" s="142"/>
      <c r="IC21" s="142"/>
      <c r="ID21" s="144"/>
      <c r="IE21" s="11"/>
      <c r="IF21" s="11"/>
      <c r="IG21" s="329"/>
      <c r="IH21" s="6"/>
      <c r="II21" s="142"/>
      <c r="IJ21" s="142"/>
      <c r="IK21" s="142"/>
      <c r="IL21" s="142"/>
      <c r="IM21" s="142"/>
      <c r="IN21" s="144"/>
      <c r="IO21" s="11"/>
      <c r="IP21" s="11"/>
      <c r="IQ21" s="329"/>
      <c r="IR21" s="6"/>
      <c r="IS21" s="142"/>
      <c r="IT21" s="142"/>
      <c r="IU21" s="142"/>
      <c r="IV21" s="142"/>
      <c r="IW21" s="142"/>
      <c r="IX21" s="144"/>
      <c r="IY21" s="11"/>
      <c r="IZ21" s="11"/>
      <c r="JA21" s="329"/>
      <c r="JB21" s="6"/>
      <c r="JC21" s="142"/>
      <c r="JD21" s="142"/>
      <c r="JE21" s="142"/>
      <c r="JF21" s="142"/>
      <c r="JG21" s="142"/>
      <c r="JH21" s="144"/>
      <c r="JI21" s="11"/>
      <c r="JJ21" s="11"/>
    </row>
    <row r="22" s="2" customFormat="true" x14ac:dyDescent="0.25">
      <c r="A22" s="329"/>
      <c r="B22" s="13"/>
      <c r="C22" s="7"/>
      <c r="D22" s="7"/>
      <c r="E22" s="7"/>
      <c r="F22" s="7"/>
      <c r="G22" s="7"/>
      <c r="H22" s="144"/>
      <c r="I22" s="11"/>
      <c r="J22" s="11"/>
      <c r="K22" s="329"/>
      <c r="L22" s="13"/>
      <c r="M22" s="7"/>
      <c r="N22" s="7"/>
      <c r="O22" s="7"/>
      <c r="P22" s="7"/>
      <c r="Q22" s="7"/>
      <c r="R22" s="144"/>
      <c r="S22" s="11"/>
      <c r="T22" s="11"/>
      <c r="U22" s="329" t="s">
        <v>326</v>
      </c>
      <c r="V22" s="13">
        <v>0</v>
      </c>
      <c r="W22" s="7">
        <v>0.38325999999999999</v>
      </c>
      <c r="X22" s="7">
        <v>0</v>
      </c>
      <c r="Y22" s="7">
        <v>0.49180000000000001</v>
      </c>
      <c r="Z22" s="7"/>
      <c r="AA22" s="7">
        <v>0.38325999999999999</v>
      </c>
      <c r="AB22" s="144">
        <v>0.55666000000000004</v>
      </c>
      <c r="AC22" s="11"/>
      <c r="AD22" s="11"/>
      <c r="AE22" s="329"/>
      <c r="AF22" s="13"/>
      <c r="AG22" s="7"/>
      <c r="AH22" s="7"/>
      <c r="AI22" s="7"/>
      <c r="AJ22" s="7"/>
      <c r="AK22" s="7"/>
      <c r="AL22" s="144"/>
      <c r="AM22" s="11"/>
      <c r="AN22" s="11"/>
      <c r="AO22" s="329"/>
      <c r="AP22" s="13"/>
      <c r="AQ22" s="7"/>
      <c r="AR22" s="7"/>
      <c r="AS22" s="7"/>
      <c r="AT22" s="7"/>
      <c r="AU22" s="7"/>
      <c r="AV22" s="144"/>
      <c r="AW22" s="11"/>
      <c r="AX22" s="11"/>
      <c r="AY22" s="329"/>
      <c r="AZ22" s="13"/>
      <c r="BA22" s="7"/>
      <c r="BB22" s="7"/>
      <c r="BC22" s="7"/>
      <c r="BD22" s="7"/>
      <c r="BE22" s="7"/>
      <c r="BF22" s="144"/>
      <c r="BG22" s="11"/>
      <c r="BH22" s="11"/>
      <c r="BI22" s="329"/>
      <c r="BJ22" s="13"/>
      <c r="BK22" s="7"/>
      <c r="BL22" s="7"/>
      <c r="BM22" s="7"/>
      <c r="BN22" s="7"/>
      <c r="BO22" s="7"/>
      <c r="BP22" s="144"/>
      <c r="BQ22" s="11"/>
      <c r="BR22" s="11"/>
      <c r="BS22" s="329"/>
      <c r="BT22" s="13"/>
      <c r="BU22" s="7"/>
      <c r="BV22" s="7"/>
      <c r="BW22" s="7"/>
      <c r="BX22" s="7"/>
      <c r="BY22" s="7"/>
      <c r="BZ22" s="144"/>
      <c r="CA22" s="11"/>
      <c r="CB22" s="11"/>
      <c r="CC22" s="329"/>
      <c r="CD22" s="13"/>
      <c r="CE22" s="7"/>
      <c r="CF22" s="7"/>
      <c r="CG22" s="7"/>
      <c r="CH22" s="7"/>
      <c r="CI22" s="7"/>
      <c r="CJ22" s="144"/>
      <c r="CK22" s="11"/>
      <c r="CL22" s="11"/>
      <c r="CM22" s="329"/>
      <c r="CN22" s="13"/>
      <c r="CO22" s="7"/>
      <c r="CP22" s="7"/>
      <c r="CQ22" s="7"/>
      <c r="CR22" s="7"/>
      <c r="CS22" s="7"/>
      <c r="CT22" s="144"/>
      <c r="CU22" s="11"/>
      <c r="CV22" s="11"/>
      <c r="CW22" s="329"/>
      <c r="CX22" s="13"/>
      <c r="CY22" s="7"/>
      <c r="CZ22" s="7"/>
      <c r="DA22" s="7"/>
      <c r="DB22" s="7"/>
      <c r="DC22" s="7"/>
      <c r="DD22" s="144"/>
      <c r="DE22" s="11"/>
      <c r="DF22" s="11"/>
      <c r="DG22" s="329"/>
      <c r="DH22" s="13"/>
      <c r="DI22" s="7"/>
      <c r="DJ22" s="7"/>
      <c r="DK22" s="7"/>
      <c r="DL22" s="7"/>
      <c r="DM22" s="7"/>
      <c r="DN22" s="144"/>
      <c r="DO22" s="11"/>
      <c r="DP22" s="11"/>
      <c r="DQ22" s="329"/>
      <c r="DR22" s="13"/>
      <c r="DS22" s="7"/>
      <c r="DT22" s="7"/>
      <c r="DU22" s="7"/>
      <c r="DV22" s="7"/>
      <c r="DW22" s="7"/>
      <c r="DX22" s="144"/>
      <c r="DY22" s="11"/>
      <c r="DZ22" s="11"/>
      <c r="EA22" s="329"/>
      <c r="EB22" s="13"/>
      <c r="EC22" s="7"/>
      <c r="ED22" s="7"/>
      <c r="EE22" s="7"/>
      <c r="EF22" s="7"/>
      <c r="EG22" s="7"/>
      <c r="EH22" s="144"/>
      <c r="EI22" s="11"/>
      <c r="EJ22" s="11"/>
      <c r="EK22" s="329"/>
      <c r="EL22" s="13"/>
      <c r="EM22" s="7"/>
      <c r="EN22" s="7"/>
      <c r="EO22" s="7"/>
      <c r="EP22" s="7"/>
      <c r="EQ22" s="7"/>
      <c r="ER22" s="144"/>
      <c r="ES22" s="11"/>
      <c r="ET22" s="11"/>
      <c r="EU22" s="329"/>
      <c r="EV22" s="13"/>
      <c r="EW22" s="7"/>
      <c r="EX22" s="7"/>
      <c r="EY22" s="7"/>
      <c r="EZ22" s="7"/>
      <c r="FA22" s="7"/>
      <c r="FB22" s="144"/>
      <c r="FC22" s="11"/>
      <c r="FD22" s="11"/>
      <c r="FE22" s="329"/>
      <c r="FF22" s="13"/>
      <c r="FG22" s="7"/>
      <c r="FH22" s="7"/>
      <c r="FI22" s="7"/>
      <c r="FJ22" s="7"/>
      <c r="FK22" s="7"/>
      <c r="FL22" s="144"/>
      <c r="FM22" s="11"/>
      <c r="FN22" s="11"/>
      <c r="FO22" s="329" t="s">
        <v>326</v>
      </c>
      <c r="FP22" s="13">
        <v>0</v>
      </c>
      <c r="FQ22" s="7">
        <v>0.50892000000000004</v>
      </c>
      <c r="FR22" s="7">
        <v>0</v>
      </c>
      <c r="FS22" s="7">
        <v>0.73499999999999999</v>
      </c>
      <c r="FT22" s="7"/>
      <c r="FU22" s="7">
        <v>0.50900000000000001</v>
      </c>
      <c r="FV22" s="144">
        <v>0.66</v>
      </c>
      <c r="FW22" s="11"/>
      <c r="FX22" s="11"/>
      <c r="FY22" s="329"/>
      <c r="FZ22" s="13"/>
      <c r="GA22" s="7"/>
      <c r="GB22" s="7"/>
      <c r="GC22" s="7"/>
      <c r="GD22" s="7"/>
      <c r="GE22" s="7"/>
      <c r="GF22" s="144"/>
      <c r="GG22" s="11"/>
      <c r="GH22" s="11"/>
      <c r="GI22" s="329"/>
      <c r="GJ22" s="13"/>
      <c r="GK22" s="7"/>
      <c r="GL22" s="7"/>
      <c r="GM22" s="7"/>
      <c r="GN22" s="7"/>
      <c r="GO22" s="7"/>
      <c r="GP22" s="144"/>
      <c r="GQ22" s="11"/>
      <c r="GR22" s="11"/>
      <c r="GS22" s="329"/>
      <c r="GT22" s="13"/>
      <c r="GU22" s="7"/>
      <c r="GV22" s="7"/>
      <c r="GW22" s="7"/>
      <c r="GX22" s="7"/>
      <c r="GY22" s="7"/>
      <c r="GZ22" s="144"/>
      <c r="HA22" s="11"/>
      <c r="HB22" s="11"/>
      <c r="HC22" s="329"/>
      <c r="HD22" s="13"/>
      <c r="HE22" s="7"/>
      <c r="HF22" s="7"/>
      <c r="HG22" s="7"/>
      <c r="HH22" s="7"/>
      <c r="HI22" s="7"/>
      <c r="HJ22" s="144"/>
      <c r="HK22" s="11"/>
      <c r="HL22" s="11"/>
      <c r="HM22" s="329"/>
      <c r="HN22" s="13"/>
      <c r="HO22" s="7"/>
      <c r="HP22" s="7"/>
      <c r="HQ22" s="7"/>
      <c r="HR22" s="7"/>
      <c r="HS22" s="7"/>
      <c r="HT22" s="144"/>
      <c r="HU22" s="11"/>
      <c r="HV22" s="11"/>
      <c r="HW22" s="329"/>
      <c r="HX22" s="13"/>
      <c r="HY22" s="7"/>
      <c r="HZ22" s="7"/>
      <c r="IA22" s="7"/>
      <c r="IB22" s="7"/>
      <c r="IC22" s="7"/>
      <c r="ID22" s="144"/>
      <c r="IE22" s="11"/>
      <c r="IF22" s="11"/>
      <c r="IG22" s="329"/>
      <c r="IH22" s="13"/>
      <c r="II22" s="7"/>
      <c r="IJ22" s="7"/>
      <c r="IK22" s="7"/>
      <c r="IL22" s="7"/>
      <c r="IM22" s="7"/>
      <c r="IN22" s="144"/>
      <c r="IO22" s="11"/>
      <c r="IP22" s="11"/>
      <c r="IQ22" s="329"/>
      <c r="IR22" s="13"/>
      <c r="IS22" s="7"/>
      <c r="IT22" s="7"/>
      <c r="IU22" s="7"/>
      <c r="IV22" s="7"/>
      <c r="IW22" s="7"/>
      <c r="IX22" s="144"/>
      <c r="IY22" s="11"/>
      <c r="IZ22" s="11"/>
      <c r="JA22" s="329"/>
      <c r="JB22" s="13"/>
      <c r="JC22" s="7"/>
      <c r="JD22" s="7"/>
      <c r="JE22" s="7"/>
      <c r="JF22" s="7"/>
      <c r="JG22" s="7"/>
      <c r="JH22" s="144"/>
      <c r="JI22" s="11"/>
      <c r="JJ22" s="11"/>
    </row>
    <row r="23" s="2" customFormat="true" x14ac:dyDescent="0.25">
      <c r="A23" s="329"/>
      <c r="B23" s="13"/>
      <c r="C23" s="7"/>
      <c r="D23" s="7"/>
      <c r="E23" s="7"/>
      <c r="F23" s="7"/>
      <c r="G23" s="7"/>
      <c r="H23" s="28"/>
      <c r="I23" s="11"/>
      <c r="J23" s="11"/>
      <c r="K23" s="329"/>
      <c r="L23" s="13"/>
      <c r="M23" s="7"/>
      <c r="N23" s="7"/>
      <c r="O23" s="7"/>
      <c r="P23" s="7"/>
      <c r="Q23" s="7"/>
      <c r="R23" s="28"/>
      <c r="S23" s="11"/>
      <c r="T23" s="11"/>
      <c r="U23" s="329" t="s">
        <v>327</v>
      </c>
      <c r="V23" s="13">
        <v>1</v>
      </c>
      <c r="W23" s="7">
        <v>2.17448</v>
      </c>
      <c r="X23" s="7">
        <v>3.1894200000000001</v>
      </c>
      <c r="Y23" s="7">
        <v>1.8870499999999999</v>
      </c>
      <c r="Z23" s="7"/>
      <c r="AA23" s="7">
        <v>2.17448</v>
      </c>
      <c r="AB23" s="28">
        <v>4.1708100000000004</v>
      </c>
      <c r="AC23" s="11"/>
      <c r="AD23" s="11"/>
      <c r="AE23" s="329"/>
      <c r="AF23" s="13"/>
      <c r="AG23" s="7"/>
      <c r="AH23" s="7"/>
      <c r="AI23" s="7"/>
      <c r="AJ23" s="7"/>
      <c r="AK23" s="7"/>
      <c r="AL23" s="28"/>
      <c r="AM23" s="11"/>
      <c r="AN23" s="11"/>
      <c r="AO23" s="329"/>
      <c r="AP23" s="13"/>
      <c r="AQ23" s="7"/>
      <c r="AR23" s="7"/>
      <c r="AS23" s="7"/>
      <c r="AT23" s="7"/>
      <c r="AU23" s="7"/>
      <c r="AV23" s="28"/>
      <c r="AW23" s="11"/>
      <c r="AX23" s="11"/>
      <c r="AY23" s="329"/>
      <c r="AZ23" s="13"/>
      <c r="BA23" s="7"/>
      <c r="BB23" s="7"/>
      <c r="BC23" s="7"/>
      <c r="BD23" s="7"/>
      <c r="BE23" s="7"/>
      <c r="BF23" s="28"/>
      <c r="BG23" s="11"/>
      <c r="BH23" s="11"/>
      <c r="BI23" s="329"/>
      <c r="BJ23" s="13"/>
      <c r="BK23" s="7"/>
      <c r="BL23" s="7"/>
      <c r="BM23" s="7"/>
      <c r="BN23" s="7"/>
      <c r="BO23" s="7"/>
      <c r="BP23" s="28"/>
      <c r="BQ23" s="11"/>
      <c r="BR23" s="11"/>
      <c r="BS23" s="329"/>
      <c r="BT23" s="13"/>
      <c r="BU23" s="7"/>
      <c r="BV23" s="7"/>
      <c r="BW23" s="7"/>
      <c r="BX23" s="7"/>
      <c r="BY23" s="7"/>
      <c r="BZ23" s="28"/>
      <c r="CA23" s="11"/>
      <c r="CB23" s="11"/>
      <c r="CC23" s="329"/>
      <c r="CD23" s="13"/>
      <c r="CE23" s="7"/>
      <c r="CF23" s="7"/>
      <c r="CG23" s="7"/>
      <c r="CH23" s="7"/>
      <c r="CI23" s="7"/>
      <c r="CJ23" s="28"/>
      <c r="CK23" s="11"/>
      <c r="CL23" s="11"/>
      <c r="CM23" s="329"/>
      <c r="CN23" s="13"/>
      <c r="CO23" s="7"/>
      <c r="CP23" s="7"/>
      <c r="CQ23" s="7"/>
      <c r="CR23" s="7"/>
      <c r="CS23" s="7"/>
      <c r="CT23" s="28"/>
      <c r="CU23" s="11"/>
      <c r="CV23" s="11"/>
      <c r="CW23" s="329"/>
      <c r="CX23" s="13"/>
      <c r="CY23" s="7"/>
      <c r="CZ23" s="7"/>
      <c r="DA23" s="7"/>
      <c r="DB23" s="7"/>
      <c r="DC23" s="7"/>
      <c r="DD23" s="28"/>
      <c r="DE23" s="11"/>
      <c r="DF23" s="11"/>
      <c r="DG23" s="329"/>
      <c r="DH23" s="13"/>
      <c r="DI23" s="7"/>
      <c r="DJ23" s="7"/>
      <c r="DK23" s="7"/>
      <c r="DL23" s="7"/>
      <c r="DM23" s="7"/>
      <c r="DN23" s="28"/>
      <c r="DO23" s="11"/>
      <c r="DP23" s="11"/>
      <c r="DQ23" s="329"/>
      <c r="DR23" s="13"/>
      <c r="DS23" s="7"/>
      <c r="DT23" s="7"/>
      <c r="DU23" s="7"/>
      <c r="DV23" s="7"/>
      <c r="DW23" s="7"/>
      <c r="DX23" s="28"/>
      <c r="DY23" s="11"/>
      <c r="DZ23" s="11"/>
      <c r="EA23" s="329"/>
      <c r="EB23" s="13"/>
      <c r="EC23" s="7"/>
      <c r="ED23" s="7"/>
      <c r="EE23" s="7"/>
      <c r="EF23" s="7"/>
      <c r="EG23" s="7"/>
      <c r="EH23" s="28"/>
      <c r="EI23" s="11"/>
      <c r="EJ23" s="11"/>
      <c r="EK23" s="329"/>
      <c r="EL23" s="13"/>
      <c r="EM23" s="7"/>
      <c r="EN23" s="7"/>
      <c r="EO23" s="7"/>
      <c r="EP23" s="7"/>
      <c r="EQ23" s="7"/>
      <c r="ER23" s="28"/>
      <c r="ES23" s="11"/>
      <c r="ET23" s="11"/>
      <c r="EU23" s="329"/>
      <c r="EV23" s="13"/>
      <c r="EW23" s="7"/>
      <c r="EX23" s="7"/>
      <c r="EY23" s="7"/>
      <c r="EZ23" s="7"/>
      <c r="FA23" s="7"/>
      <c r="FB23" s="28"/>
      <c r="FC23" s="11"/>
      <c r="FD23" s="11"/>
      <c r="FE23" s="329"/>
      <c r="FF23" s="13"/>
      <c r="FG23" s="7"/>
      <c r="FH23" s="7"/>
      <c r="FI23" s="7"/>
      <c r="FJ23" s="7"/>
      <c r="FK23" s="7"/>
      <c r="FL23" s="28"/>
      <c r="FM23" s="11"/>
      <c r="FN23" s="11"/>
      <c r="FO23" s="329" t="s">
        <v>327</v>
      </c>
      <c r="FP23" s="13">
        <v>1</v>
      </c>
      <c r="FQ23" s="7">
        <v>0.91598999999999997</v>
      </c>
      <c r="FR23" s="7">
        <v>1.24</v>
      </c>
      <c r="FS23" s="7">
        <v>0.77</v>
      </c>
      <c r="FT23" s="7"/>
      <c r="FU23" s="7">
        <v>0.91600000000000004</v>
      </c>
      <c r="FV23" s="28">
        <v>1.349</v>
      </c>
      <c r="FW23" s="11"/>
      <c r="FX23" s="11"/>
      <c r="FY23" s="329"/>
      <c r="FZ23" s="13"/>
      <c r="GA23" s="7"/>
      <c r="GB23" s="7"/>
      <c r="GC23" s="7"/>
      <c r="GD23" s="7"/>
      <c r="GE23" s="7"/>
      <c r="GF23" s="28"/>
      <c r="GG23" s="11"/>
      <c r="GH23" s="11"/>
      <c r="GI23" s="329"/>
      <c r="GJ23" s="13"/>
      <c r="GK23" s="7"/>
      <c r="GL23" s="7"/>
      <c r="GM23" s="7"/>
      <c r="GN23" s="7"/>
      <c r="GO23" s="7"/>
      <c r="GP23" s="28"/>
      <c r="GQ23" s="11"/>
      <c r="GR23" s="11"/>
      <c r="GS23" s="329"/>
      <c r="GT23" s="13"/>
      <c r="GU23" s="7"/>
      <c r="GV23" s="7"/>
      <c r="GW23" s="7"/>
      <c r="GX23" s="7"/>
      <c r="GY23" s="7"/>
      <c r="GZ23" s="28"/>
      <c r="HA23" s="11"/>
      <c r="HB23" s="11"/>
      <c r="HC23" s="329"/>
      <c r="HD23" s="13"/>
      <c r="HE23" s="7"/>
      <c r="HF23" s="7"/>
      <c r="HG23" s="7"/>
      <c r="HH23" s="7"/>
      <c r="HI23" s="7"/>
      <c r="HJ23" s="28"/>
      <c r="HK23" s="11"/>
      <c r="HL23" s="11"/>
      <c r="HM23" s="329"/>
      <c r="HN23" s="13"/>
      <c r="HO23" s="7"/>
      <c r="HP23" s="7"/>
      <c r="HQ23" s="7"/>
      <c r="HR23" s="7"/>
      <c r="HS23" s="7"/>
      <c r="HT23" s="28"/>
      <c r="HU23" s="11"/>
      <c r="HV23" s="11"/>
      <c r="HW23" s="329"/>
      <c r="HX23" s="13"/>
      <c r="HY23" s="7"/>
      <c r="HZ23" s="7"/>
      <c r="IA23" s="7"/>
      <c r="IB23" s="7"/>
      <c r="IC23" s="7"/>
      <c r="ID23" s="28"/>
      <c r="IE23" s="11"/>
      <c r="IF23" s="11"/>
      <c r="IG23" s="329"/>
      <c r="IH23" s="13"/>
      <c r="II23" s="7"/>
      <c r="IJ23" s="7"/>
      <c r="IK23" s="7"/>
      <c r="IL23" s="7"/>
      <c r="IM23" s="7"/>
      <c r="IN23" s="28"/>
      <c r="IO23" s="11"/>
      <c r="IP23" s="11"/>
      <c r="IQ23" s="329"/>
      <c r="IR23" s="13"/>
      <c r="IS23" s="7"/>
      <c r="IT23" s="7"/>
      <c r="IU23" s="7"/>
      <c r="IV23" s="7"/>
      <c r="IW23" s="7"/>
      <c r="IX23" s="28"/>
      <c r="IY23" s="11"/>
      <c r="IZ23" s="11"/>
      <c r="JA23" s="329"/>
      <c r="JB23" s="13"/>
      <c r="JC23" s="7"/>
      <c r="JD23" s="7"/>
      <c r="JE23" s="7"/>
      <c r="JF23" s="7"/>
      <c r="JG23" s="7"/>
      <c r="JH23" s="28"/>
      <c r="JI23" s="11"/>
      <c r="JJ23" s="11"/>
    </row>
    <row r="24" s="2" customFormat="true" x14ac:dyDescent="0.25">
      <c r="A24" s="329"/>
      <c r="B24" s="13"/>
      <c r="C24" s="7"/>
      <c r="D24" s="7"/>
      <c r="E24" s="7"/>
      <c r="F24" s="7"/>
      <c r="G24" s="7"/>
      <c r="H24" s="28"/>
      <c r="I24" s="11"/>
      <c r="J24" s="11"/>
      <c r="K24" s="329"/>
      <c r="L24" s="13"/>
      <c r="M24" s="7"/>
      <c r="N24" s="7"/>
      <c r="O24" s="7"/>
      <c r="P24" s="7"/>
      <c r="Q24" s="7"/>
      <c r="R24" s="28"/>
      <c r="S24" s="11"/>
      <c r="T24" s="11"/>
      <c r="U24" s="329" t="s">
        <v>328</v>
      </c>
      <c r="V24" s="13">
        <v>1</v>
      </c>
      <c r="W24" s="7">
        <v>6.6489999999999994E-2</v>
      </c>
      <c r="X24" s="7">
        <v>1.7600000000000001E-3</v>
      </c>
      <c r="Y24" s="7">
        <v>8.4820000000000007E-2</v>
      </c>
      <c r="Z24" s="7"/>
      <c r="AA24" s="7">
        <v>6.6489999999999994E-2</v>
      </c>
      <c r="AB24" s="28">
        <v>3.47E-3</v>
      </c>
      <c r="AC24" s="11"/>
      <c r="AD24" s="11"/>
      <c r="AE24" s="329"/>
      <c r="AF24" s="13"/>
      <c r="AG24" s="7"/>
      <c r="AH24" s="7"/>
      <c r="AI24" s="7"/>
      <c r="AJ24" s="7"/>
      <c r="AK24" s="7"/>
      <c r="AL24" s="28"/>
      <c r="AM24" s="11"/>
      <c r="AN24" s="11"/>
      <c r="AO24" s="329"/>
      <c r="AP24" s="13"/>
      <c r="AQ24" s="7"/>
      <c r="AR24" s="7"/>
      <c r="AS24" s="7"/>
      <c r="AT24" s="7"/>
      <c r="AU24" s="7"/>
      <c r="AV24" s="28"/>
      <c r="AW24" s="11"/>
      <c r="AX24" s="11"/>
      <c r="AY24" s="329"/>
      <c r="AZ24" s="13"/>
      <c r="BA24" s="7"/>
      <c r="BB24" s="7"/>
      <c r="BC24" s="7"/>
      <c r="BD24" s="7"/>
      <c r="BE24" s="7"/>
      <c r="BF24" s="28"/>
      <c r="BG24" s="11"/>
      <c r="BH24" s="11"/>
      <c r="BI24" s="329"/>
      <c r="BJ24" s="13"/>
      <c r="BK24" s="7"/>
      <c r="BL24" s="7"/>
      <c r="BM24" s="7"/>
      <c r="BN24" s="7"/>
      <c r="BO24" s="7"/>
      <c r="BP24" s="28"/>
      <c r="BQ24" s="11"/>
      <c r="BR24" s="11"/>
      <c r="BS24" s="329"/>
      <c r="BT24" s="13"/>
      <c r="BU24" s="7"/>
      <c r="BV24" s="7"/>
      <c r="BW24" s="7"/>
      <c r="BX24" s="7"/>
      <c r="BY24" s="7"/>
      <c r="BZ24" s="28"/>
      <c r="CA24" s="11"/>
      <c r="CB24" s="11"/>
      <c r="CC24" s="329"/>
      <c r="CD24" s="13"/>
      <c r="CE24" s="7"/>
      <c r="CF24" s="7"/>
      <c r="CG24" s="7"/>
      <c r="CH24" s="7"/>
      <c r="CI24" s="7"/>
      <c r="CJ24" s="28"/>
      <c r="CK24" s="11"/>
      <c r="CL24" s="11"/>
      <c r="CM24" s="329"/>
      <c r="CN24" s="13"/>
      <c r="CO24" s="7"/>
      <c r="CP24" s="7"/>
      <c r="CQ24" s="7"/>
      <c r="CR24" s="7"/>
      <c r="CS24" s="7"/>
      <c r="CT24" s="28"/>
      <c r="CU24" s="11"/>
      <c r="CV24" s="11"/>
      <c r="CW24" s="329"/>
      <c r="CX24" s="13"/>
      <c r="CY24" s="7"/>
      <c r="CZ24" s="7"/>
      <c r="DA24" s="7"/>
      <c r="DB24" s="7"/>
      <c r="DC24" s="7"/>
      <c r="DD24" s="28"/>
      <c r="DE24" s="11"/>
      <c r="DF24" s="11"/>
      <c r="DG24" s="329"/>
      <c r="DH24" s="13"/>
      <c r="DI24" s="7"/>
      <c r="DJ24" s="7"/>
      <c r="DK24" s="7"/>
      <c r="DL24" s="7"/>
      <c r="DM24" s="7"/>
      <c r="DN24" s="28"/>
      <c r="DO24" s="11"/>
      <c r="DP24" s="11"/>
      <c r="DQ24" s="329"/>
      <c r="DR24" s="13"/>
      <c r="DS24" s="7"/>
      <c r="DT24" s="7"/>
      <c r="DU24" s="7"/>
      <c r="DV24" s="7"/>
      <c r="DW24" s="7"/>
      <c r="DX24" s="28"/>
      <c r="DY24" s="11"/>
      <c r="DZ24" s="11"/>
      <c r="EA24" s="329"/>
      <c r="EB24" s="13"/>
      <c r="EC24" s="7"/>
      <c r="ED24" s="7"/>
      <c r="EE24" s="7"/>
      <c r="EF24" s="7"/>
      <c r="EG24" s="7"/>
      <c r="EH24" s="28"/>
      <c r="EI24" s="11"/>
      <c r="EJ24" s="11"/>
      <c r="EK24" s="329"/>
      <c r="EL24" s="13"/>
      <c r="EM24" s="7"/>
      <c r="EN24" s="7"/>
      <c r="EO24" s="7"/>
      <c r="EP24" s="7"/>
      <c r="EQ24" s="7"/>
      <c r="ER24" s="28"/>
      <c r="ES24" s="11"/>
      <c r="ET24" s="11"/>
      <c r="EU24" s="329"/>
      <c r="EV24" s="13"/>
      <c r="EW24" s="7"/>
      <c r="EX24" s="7"/>
      <c r="EY24" s="7"/>
      <c r="EZ24" s="7"/>
      <c r="FA24" s="7"/>
      <c r="FB24" s="28"/>
      <c r="FC24" s="11"/>
      <c r="FD24" s="11"/>
      <c r="FE24" s="329"/>
      <c r="FF24" s="13"/>
      <c r="FG24" s="7"/>
      <c r="FH24" s="7"/>
      <c r="FI24" s="7"/>
      <c r="FJ24" s="7"/>
      <c r="FK24" s="7"/>
      <c r="FL24" s="28"/>
      <c r="FM24" s="11"/>
      <c r="FN24" s="11"/>
      <c r="FO24" s="329" t="s">
        <v>328</v>
      </c>
      <c r="FP24" s="13">
        <v>1</v>
      </c>
      <c r="FQ24" s="7">
        <v>6.9040000000000004E-2</v>
      </c>
      <c r="FR24" s="7">
        <v>0</v>
      </c>
      <c r="FS24" s="7">
        <v>9.9699999999999997E-2</v>
      </c>
      <c r="FT24" s="7"/>
      <c r="FU24" s="7">
        <v>6.9000000000000006E-2</v>
      </c>
      <c r="FV24" s="28">
        <v>3.9E-2</v>
      </c>
      <c r="FW24" s="11"/>
      <c r="FX24" s="11"/>
      <c r="FY24" s="329"/>
      <c r="FZ24" s="13"/>
      <c r="GA24" s="7"/>
      <c r="GB24" s="7"/>
      <c r="GC24" s="7"/>
      <c r="GD24" s="7"/>
      <c r="GE24" s="7"/>
      <c r="GF24" s="28"/>
      <c r="GG24" s="11"/>
      <c r="GH24" s="11"/>
      <c r="GI24" s="329"/>
      <c r="GJ24" s="13"/>
      <c r="GK24" s="7"/>
      <c r="GL24" s="7"/>
      <c r="GM24" s="7"/>
      <c r="GN24" s="7"/>
      <c r="GO24" s="7"/>
      <c r="GP24" s="28"/>
      <c r="GQ24" s="11"/>
      <c r="GR24" s="11"/>
      <c r="GS24" s="329"/>
      <c r="GT24" s="13"/>
      <c r="GU24" s="7"/>
      <c r="GV24" s="7"/>
      <c r="GW24" s="7"/>
      <c r="GX24" s="7"/>
      <c r="GY24" s="7"/>
      <c r="GZ24" s="28"/>
      <c r="HA24" s="11"/>
      <c r="HB24" s="11"/>
      <c r="HC24" s="329"/>
      <c r="HD24" s="13"/>
      <c r="HE24" s="7"/>
      <c r="HF24" s="7"/>
      <c r="HG24" s="7"/>
      <c r="HH24" s="7"/>
      <c r="HI24" s="7"/>
      <c r="HJ24" s="28"/>
      <c r="HK24" s="11"/>
      <c r="HL24" s="11"/>
      <c r="HM24" s="329"/>
      <c r="HN24" s="13"/>
      <c r="HO24" s="7"/>
      <c r="HP24" s="7"/>
      <c r="HQ24" s="7"/>
      <c r="HR24" s="7"/>
      <c r="HS24" s="7"/>
      <c r="HT24" s="28"/>
      <c r="HU24" s="11"/>
      <c r="HV24" s="11"/>
      <c r="HW24" s="329"/>
      <c r="HX24" s="13"/>
      <c r="HY24" s="7"/>
      <c r="HZ24" s="7"/>
      <c r="IA24" s="7"/>
      <c r="IB24" s="7"/>
      <c r="IC24" s="7"/>
      <c r="ID24" s="28"/>
      <c r="IE24" s="11"/>
      <c r="IF24" s="11"/>
      <c r="IG24" s="329"/>
      <c r="IH24" s="13"/>
      <c r="II24" s="7"/>
      <c r="IJ24" s="7"/>
      <c r="IK24" s="7"/>
      <c r="IL24" s="7"/>
      <c r="IM24" s="7"/>
      <c r="IN24" s="28"/>
      <c r="IO24" s="11"/>
      <c r="IP24" s="11"/>
      <c r="IQ24" s="329"/>
      <c r="IR24" s="13"/>
      <c r="IS24" s="7"/>
      <c r="IT24" s="7"/>
      <c r="IU24" s="7"/>
      <c r="IV24" s="7"/>
      <c r="IW24" s="7"/>
      <c r="IX24" s="28"/>
      <c r="IY24" s="11"/>
      <c r="IZ24" s="11"/>
      <c r="JA24" s="329"/>
      <c r="JB24" s="13"/>
      <c r="JC24" s="7"/>
      <c r="JD24" s="7"/>
      <c r="JE24" s="7"/>
      <c r="JF24" s="7"/>
      <c r="JG24" s="7"/>
      <c r="JH24" s="28"/>
      <c r="JI24" s="11"/>
      <c r="JJ24" s="11"/>
    </row>
    <row r="25" s="2" customFormat="true" x14ac:dyDescent="0.25">
      <c r="A25" s="329"/>
      <c r="B25" s="13"/>
      <c r="C25" s="7"/>
      <c r="D25" s="7"/>
      <c r="E25" s="7"/>
      <c r="F25" s="7"/>
      <c r="G25" s="7"/>
      <c r="H25" s="28"/>
      <c r="I25" s="11"/>
      <c r="J25" s="11"/>
      <c r="K25" s="329"/>
      <c r="L25" s="13"/>
      <c r="M25" s="7"/>
      <c r="N25" s="7"/>
      <c r="O25" s="7"/>
      <c r="P25" s="7"/>
      <c r="Q25" s="7"/>
      <c r="R25" s="28"/>
      <c r="S25" s="11"/>
      <c r="T25" s="11"/>
      <c r="U25" s="329" t="s">
        <v>329</v>
      </c>
      <c r="V25" s="13">
        <v>1</v>
      </c>
      <c r="W25" s="7">
        <v>0.72870000000000001</v>
      </c>
      <c r="X25" s="7">
        <v>0.31283</v>
      </c>
      <c r="Y25" s="7">
        <v>0.84646999999999994</v>
      </c>
      <c r="Z25" s="7"/>
      <c r="AA25" s="7">
        <v>0.72870000000000001</v>
      </c>
      <c r="AB25" s="28">
        <v>0.31452000000000002</v>
      </c>
      <c r="AC25" s="11"/>
      <c r="AD25" s="11"/>
      <c r="AE25" s="329"/>
      <c r="AF25" s="13"/>
      <c r="AG25" s="7"/>
      <c r="AH25" s="7"/>
      <c r="AI25" s="7"/>
      <c r="AJ25" s="7"/>
      <c r="AK25" s="7"/>
      <c r="AL25" s="28"/>
      <c r="AM25" s="11"/>
      <c r="AN25" s="11"/>
      <c r="AO25" s="329"/>
      <c r="AP25" s="13"/>
      <c r="AQ25" s="7"/>
      <c r="AR25" s="7"/>
      <c r="AS25" s="7"/>
      <c r="AT25" s="7"/>
      <c r="AU25" s="7"/>
      <c r="AV25" s="28"/>
      <c r="AW25" s="11"/>
      <c r="AX25" s="11"/>
      <c r="AY25" s="329"/>
      <c r="AZ25" s="13"/>
      <c r="BA25" s="7"/>
      <c r="BB25" s="7"/>
      <c r="BC25" s="7"/>
      <c r="BD25" s="7"/>
      <c r="BE25" s="7"/>
      <c r="BF25" s="28"/>
      <c r="BG25" s="11"/>
      <c r="BH25" s="11"/>
      <c r="BI25" s="329"/>
      <c r="BJ25" s="13"/>
      <c r="BK25" s="7"/>
      <c r="BL25" s="7"/>
      <c r="BM25" s="7"/>
      <c r="BN25" s="7"/>
      <c r="BO25" s="7"/>
      <c r="BP25" s="28"/>
      <c r="BQ25" s="11"/>
      <c r="BR25" s="11"/>
      <c r="BS25" s="329"/>
      <c r="BT25" s="13"/>
      <c r="BU25" s="7"/>
      <c r="BV25" s="7"/>
      <c r="BW25" s="7"/>
      <c r="BX25" s="7"/>
      <c r="BY25" s="7"/>
      <c r="BZ25" s="28"/>
      <c r="CA25" s="11"/>
      <c r="CB25" s="11"/>
      <c r="CC25" s="329"/>
      <c r="CD25" s="13"/>
      <c r="CE25" s="7"/>
      <c r="CF25" s="7"/>
      <c r="CG25" s="7"/>
      <c r="CH25" s="7"/>
      <c r="CI25" s="7"/>
      <c r="CJ25" s="28"/>
      <c r="CK25" s="11"/>
      <c r="CL25" s="11"/>
      <c r="CM25" s="329"/>
      <c r="CN25" s="13"/>
      <c r="CO25" s="7"/>
      <c r="CP25" s="7"/>
      <c r="CQ25" s="7"/>
      <c r="CR25" s="7"/>
      <c r="CS25" s="7"/>
      <c r="CT25" s="28"/>
      <c r="CU25" s="11"/>
      <c r="CV25" s="11"/>
      <c r="CW25" s="329"/>
      <c r="CX25" s="13"/>
      <c r="CY25" s="7"/>
      <c r="CZ25" s="7"/>
      <c r="DA25" s="7"/>
      <c r="DB25" s="7"/>
      <c r="DC25" s="7"/>
      <c r="DD25" s="28"/>
      <c r="DE25" s="11"/>
      <c r="DF25" s="11"/>
      <c r="DG25" s="329"/>
      <c r="DH25" s="13"/>
      <c r="DI25" s="7"/>
      <c r="DJ25" s="7"/>
      <c r="DK25" s="7"/>
      <c r="DL25" s="7"/>
      <c r="DM25" s="7"/>
      <c r="DN25" s="28"/>
      <c r="DO25" s="11"/>
      <c r="DP25" s="11"/>
      <c r="DQ25" s="329"/>
      <c r="DR25" s="13"/>
      <c r="DS25" s="7"/>
      <c r="DT25" s="7"/>
      <c r="DU25" s="7"/>
      <c r="DV25" s="7"/>
      <c r="DW25" s="7"/>
      <c r="DX25" s="28"/>
      <c r="DY25" s="11"/>
      <c r="DZ25" s="11"/>
      <c r="EA25" s="329"/>
      <c r="EB25" s="13"/>
      <c r="EC25" s="7"/>
      <c r="ED25" s="7"/>
      <c r="EE25" s="7"/>
      <c r="EF25" s="7"/>
      <c r="EG25" s="7"/>
      <c r="EH25" s="28"/>
      <c r="EI25" s="11"/>
      <c r="EJ25" s="11"/>
      <c r="EK25" s="329"/>
      <c r="EL25" s="13"/>
      <c r="EM25" s="7"/>
      <c r="EN25" s="7"/>
      <c r="EO25" s="7"/>
      <c r="EP25" s="7"/>
      <c r="EQ25" s="7"/>
      <c r="ER25" s="28"/>
      <c r="ES25" s="11"/>
      <c r="ET25" s="11"/>
      <c r="EU25" s="329"/>
      <c r="EV25" s="13"/>
      <c r="EW25" s="7"/>
      <c r="EX25" s="7"/>
      <c r="EY25" s="7"/>
      <c r="EZ25" s="7"/>
      <c r="FA25" s="7"/>
      <c r="FB25" s="28"/>
      <c r="FC25" s="11"/>
      <c r="FD25" s="11"/>
      <c r="FE25" s="329"/>
      <c r="FF25" s="13"/>
      <c r="FG25" s="7"/>
      <c r="FH25" s="7"/>
      <c r="FI25" s="7"/>
      <c r="FJ25" s="7"/>
      <c r="FK25" s="7"/>
      <c r="FL25" s="28"/>
      <c r="FM25" s="11"/>
      <c r="FN25" s="11"/>
      <c r="FO25" s="329" t="s">
        <v>329</v>
      </c>
      <c r="FP25" s="13">
        <v>1</v>
      </c>
      <c r="FQ25" s="7">
        <v>1.9831300000000001</v>
      </c>
      <c r="FR25" s="7">
        <v>3.9</v>
      </c>
      <c r="FS25" s="7">
        <v>1.1299999999999999</v>
      </c>
      <c r="FT25" s="7"/>
      <c r="FU25" s="7">
        <v>1.98</v>
      </c>
      <c r="FV25" s="28">
        <v>1.79</v>
      </c>
      <c r="FW25" s="11"/>
      <c r="FX25" s="11"/>
      <c r="FY25" s="329"/>
      <c r="FZ25" s="13"/>
      <c r="GA25" s="7"/>
      <c r="GB25" s="7"/>
      <c r="GC25" s="7"/>
      <c r="GD25" s="7"/>
      <c r="GE25" s="7"/>
      <c r="GF25" s="28"/>
      <c r="GG25" s="11"/>
      <c r="GH25" s="11"/>
      <c r="GI25" s="329"/>
      <c r="GJ25" s="13"/>
      <c r="GK25" s="7"/>
      <c r="GL25" s="7"/>
      <c r="GM25" s="7"/>
      <c r="GN25" s="7"/>
      <c r="GO25" s="7"/>
      <c r="GP25" s="28"/>
      <c r="GQ25" s="11"/>
      <c r="GR25" s="11"/>
      <c r="GS25" s="329"/>
      <c r="GT25" s="13"/>
      <c r="GU25" s="7"/>
      <c r="GV25" s="7"/>
      <c r="GW25" s="7"/>
      <c r="GX25" s="7"/>
      <c r="GY25" s="7"/>
      <c r="GZ25" s="28"/>
      <c r="HA25" s="11"/>
      <c r="HB25" s="11"/>
      <c r="HC25" s="329"/>
      <c r="HD25" s="13"/>
      <c r="HE25" s="7"/>
      <c r="HF25" s="7"/>
      <c r="HG25" s="7"/>
      <c r="HH25" s="7"/>
      <c r="HI25" s="7"/>
      <c r="HJ25" s="28"/>
      <c r="HK25" s="11"/>
      <c r="HL25" s="11"/>
      <c r="HM25" s="329"/>
      <c r="HN25" s="13"/>
      <c r="HO25" s="7"/>
      <c r="HP25" s="7"/>
      <c r="HQ25" s="7"/>
      <c r="HR25" s="7"/>
      <c r="HS25" s="7"/>
      <c r="HT25" s="28"/>
      <c r="HU25" s="11"/>
      <c r="HV25" s="11"/>
      <c r="HW25" s="329"/>
      <c r="HX25" s="13"/>
      <c r="HY25" s="7"/>
      <c r="HZ25" s="7"/>
      <c r="IA25" s="7"/>
      <c r="IB25" s="7"/>
      <c r="IC25" s="7"/>
      <c r="ID25" s="28"/>
      <c r="IE25" s="11"/>
      <c r="IF25" s="11"/>
      <c r="IG25" s="329"/>
      <c r="IH25" s="13"/>
      <c r="II25" s="7"/>
      <c r="IJ25" s="7"/>
      <c r="IK25" s="7"/>
      <c r="IL25" s="7"/>
      <c r="IM25" s="7"/>
      <c r="IN25" s="28"/>
      <c r="IO25" s="11"/>
      <c r="IP25" s="11"/>
      <c r="IQ25" s="329"/>
      <c r="IR25" s="13"/>
      <c r="IS25" s="7"/>
      <c r="IT25" s="7"/>
      <c r="IU25" s="7"/>
      <c r="IV25" s="7"/>
      <c r="IW25" s="7"/>
      <c r="IX25" s="28"/>
      <c r="IY25" s="11"/>
      <c r="IZ25" s="11"/>
      <c r="JA25" s="329"/>
      <c r="JB25" s="13"/>
      <c r="JC25" s="7"/>
      <c r="JD25" s="7"/>
      <c r="JE25" s="7"/>
      <c r="JF25" s="7"/>
      <c r="JG25" s="7"/>
      <c r="JH25" s="28"/>
      <c r="JI25" s="11"/>
      <c r="JJ25" s="11"/>
    </row>
    <row r="26" s="2" customFormat="true" x14ac:dyDescent="0.25">
      <c r="A26" s="329"/>
      <c r="B26" s="13"/>
      <c r="C26" s="7"/>
      <c r="D26" s="7"/>
      <c r="E26" s="7"/>
      <c r="F26" s="7"/>
      <c r="G26" s="7"/>
      <c r="H26" s="28"/>
      <c r="I26" s="11"/>
      <c r="J26" s="11"/>
      <c r="K26" s="329"/>
      <c r="L26" s="13"/>
      <c r="M26" s="7"/>
      <c r="N26" s="7"/>
      <c r="O26" s="7"/>
      <c r="P26" s="7"/>
      <c r="Q26" s="7"/>
      <c r="R26" s="28"/>
      <c r="S26" s="11"/>
      <c r="T26" s="11"/>
      <c r="U26" s="329" t="s">
        <v>206</v>
      </c>
      <c r="V26" s="13">
        <v>0.5</v>
      </c>
      <c r="W26" s="7">
        <v>3.1660300000000001</v>
      </c>
      <c r="X26" s="7">
        <v>2.7099299999999999</v>
      </c>
      <c r="Y26" s="7">
        <v>3.2951999999999999</v>
      </c>
      <c r="Z26" s="7"/>
      <c r="AA26" s="7">
        <v>3.1660300000000001</v>
      </c>
      <c r="AB26" s="28">
        <v>6.4170800000000003</v>
      </c>
      <c r="AC26" s="11"/>
      <c r="AD26" s="11"/>
      <c r="AE26" s="329"/>
      <c r="AF26" s="13"/>
      <c r="AG26" s="7"/>
      <c r="AH26" s="7"/>
      <c r="AI26" s="7"/>
      <c r="AJ26" s="7"/>
      <c r="AK26" s="7"/>
      <c r="AL26" s="28"/>
      <c r="AM26" s="11"/>
      <c r="AN26" s="11"/>
      <c r="AO26" s="329"/>
      <c r="AP26" s="13"/>
      <c r="AQ26" s="7"/>
      <c r="AR26" s="7"/>
      <c r="AS26" s="7"/>
      <c r="AT26" s="7"/>
      <c r="AU26" s="7"/>
      <c r="AV26" s="28"/>
      <c r="AW26" s="11"/>
      <c r="AX26" s="11"/>
      <c r="AY26" s="329"/>
      <c r="AZ26" s="13"/>
      <c r="BA26" s="7"/>
      <c r="BB26" s="7"/>
      <c r="BC26" s="7"/>
      <c r="BD26" s="7"/>
      <c r="BE26" s="7"/>
      <c r="BF26" s="28"/>
      <c r="BG26" s="11"/>
      <c r="BH26" s="11"/>
      <c r="BI26" s="329"/>
      <c r="BJ26" s="13"/>
      <c r="BK26" s="7"/>
      <c r="BL26" s="7"/>
      <c r="BM26" s="7"/>
      <c r="BN26" s="7"/>
      <c r="BO26" s="7"/>
      <c r="BP26" s="28"/>
      <c r="BQ26" s="11"/>
      <c r="BR26" s="11"/>
      <c r="BS26" s="329"/>
      <c r="BT26" s="13"/>
      <c r="BU26" s="7"/>
      <c r="BV26" s="7"/>
      <c r="BW26" s="7"/>
      <c r="BX26" s="7"/>
      <c r="BY26" s="7"/>
      <c r="BZ26" s="28"/>
      <c r="CA26" s="11"/>
      <c r="CB26" s="11"/>
      <c r="CC26" s="329"/>
      <c r="CD26" s="13"/>
      <c r="CE26" s="7"/>
      <c r="CF26" s="7"/>
      <c r="CG26" s="7"/>
      <c r="CH26" s="7"/>
      <c r="CI26" s="7"/>
      <c r="CJ26" s="28"/>
      <c r="CK26" s="11"/>
      <c r="CL26" s="11"/>
      <c r="CM26" s="329"/>
      <c r="CN26" s="13"/>
      <c r="CO26" s="7"/>
      <c r="CP26" s="7"/>
      <c r="CQ26" s="7"/>
      <c r="CR26" s="7"/>
      <c r="CS26" s="7"/>
      <c r="CT26" s="28"/>
      <c r="CU26" s="11"/>
      <c r="CV26" s="11"/>
      <c r="CW26" s="329"/>
      <c r="CX26" s="13"/>
      <c r="CY26" s="7"/>
      <c r="CZ26" s="7"/>
      <c r="DA26" s="7"/>
      <c r="DB26" s="7"/>
      <c r="DC26" s="7"/>
      <c r="DD26" s="28"/>
      <c r="DE26" s="11"/>
      <c r="DF26" s="11"/>
      <c r="DG26" s="329"/>
      <c r="DH26" s="13"/>
      <c r="DI26" s="7"/>
      <c r="DJ26" s="7"/>
      <c r="DK26" s="7"/>
      <c r="DL26" s="7"/>
      <c r="DM26" s="7"/>
      <c r="DN26" s="28"/>
      <c r="DO26" s="11"/>
      <c r="DP26" s="11"/>
      <c r="DQ26" s="329"/>
      <c r="DR26" s="13"/>
      <c r="DS26" s="7"/>
      <c r="DT26" s="7"/>
      <c r="DU26" s="7"/>
      <c r="DV26" s="7"/>
      <c r="DW26" s="7"/>
      <c r="DX26" s="28"/>
      <c r="DY26" s="11"/>
      <c r="DZ26" s="11"/>
      <c r="EA26" s="329"/>
      <c r="EB26" s="13"/>
      <c r="EC26" s="7"/>
      <c r="ED26" s="7"/>
      <c r="EE26" s="7"/>
      <c r="EF26" s="7"/>
      <c r="EG26" s="7"/>
      <c r="EH26" s="28"/>
      <c r="EI26" s="11"/>
      <c r="EJ26" s="11"/>
      <c r="EK26" s="329"/>
      <c r="EL26" s="13"/>
      <c r="EM26" s="7"/>
      <c r="EN26" s="7"/>
      <c r="EO26" s="7"/>
      <c r="EP26" s="7"/>
      <c r="EQ26" s="7"/>
      <c r="ER26" s="28"/>
      <c r="ES26" s="11"/>
      <c r="ET26" s="11"/>
      <c r="EU26" s="329"/>
      <c r="EV26" s="13"/>
      <c r="EW26" s="7"/>
      <c r="EX26" s="7"/>
      <c r="EY26" s="7"/>
      <c r="EZ26" s="7"/>
      <c r="FA26" s="7"/>
      <c r="FB26" s="28"/>
      <c r="FC26" s="11"/>
      <c r="FD26" s="11"/>
      <c r="FE26" s="329"/>
      <c r="FF26" s="13"/>
      <c r="FG26" s="7"/>
      <c r="FH26" s="7"/>
      <c r="FI26" s="7"/>
      <c r="FJ26" s="7"/>
      <c r="FK26" s="7"/>
      <c r="FL26" s="28"/>
      <c r="FM26" s="11"/>
      <c r="FN26" s="11"/>
      <c r="FO26" s="329" t="s">
        <v>206</v>
      </c>
      <c r="FP26" s="13">
        <v>0.5</v>
      </c>
      <c r="FQ26" s="7">
        <v>1.76119</v>
      </c>
      <c r="FR26" s="7">
        <v>1.1399999999999999</v>
      </c>
      <c r="FS26" s="7">
        <v>2.04</v>
      </c>
      <c r="FT26" s="7"/>
      <c r="FU26" s="7">
        <v>1.76</v>
      </c>
      <c r="FV26" s="28">
        <v>1.069</v>
      </c>
      <c r="FW26" s="11"/>
      <c r="FX26" s="11"/>
      <c r="FY26" s="329"/>
      <c r="FZ26" s="13"/>
      <c r="GA26" s="7"/>
      <c r="GB26" s="7"/>
      <c r="GC26" s="7"/>
      <c r="GD26" s="7"/>
      <c r="GE26" s="7"/>
      <c r="GF26" s="28"/>
      <c r="GG26" s="11"/>
      <c r="GH26" s="11"/>
      <c r="GI26" s="329"/>
      <c r="GJ26" s="13"/>
      <c r="GK26" s="7"/>
      <c r="GL26" s="7"/>
      <c r="GM26" s="7"/>
      <c r="GN26" s="7"/>
      <c r="GO26" s="7"/>
      <c r="GP26" s="28"/>
      <c r="GQ26" s="11"/>
      <c r="GR26" s="11"/>
      <c r="GS26" s="329"/>
      <c r="GT26" s="13"/>
      <c r="GU26" s="7"/>
      <c r="GV26" s="7"/>
      <c r="GW26" s="7"/>
      <c r="GX26" s="7"/>
      <c r="GY26" s="7"/>
      <c r="GZ26" s="28"/>
      <c r="HA26" s="11"/>
      <c r="HB26" s="11"/>
      <c r="HC26" s="329"/>
      <c r="HD26" s="13"/>
      <c r="HE26" s="7"/>
      <c r="HF26" s="7"/>
      <c r="HG26" s="7"/>
      <c r="HH26" s="7"/>
      <c r="HI26" s="7"/>
      <c r="HJ26" s="28"/>
      <c r="HK26" s="11"/>
      <c r="HL26" s="11"/>
      <c r="HM26" s="329"/>
      <c r="HN26" s="13"/>
      <c r="HO26" s="7"/>
      <c r="HP26" s="7"/>
      <c r="HQ26" s="7"/>
      <c r="HR26" s="7"/>
      <c r="HS26" s="7"/>
      <c r="HT26" s="28"/>
      <c r="HU26" s="11"/>
      <c r="HV26" s="11"/>
      <c r="HW26" s="329"/>
      <c r="HX26" s="13"/>
      <c r="HY26" s="7"/>
      <c r="HZ26" s="7"/>
      <c r="IA26" s="7"/>
      <c r="IB26" s="7"/>
      <c r="IC26" s="7"/>
      <c r="ID26" s="28"/>
      <c r="IE26" s="11"/>
      <c r="IF26" s="11"/>
      <c r="IG26" s="329"/>
      <c r="IH26" s="13"/>
      <c r="II26" s="7"/>
      <c r="IJ26" s="7"/>
      <c r="IK26" s="7"/>
      <c r="IL26" s="7"/>
      <c r="IM26" s="7"/>
      <c r="IN26" s="28"/>
      <c r="IO26" s="11"/>
      <c r="IP26" s="11"/>
      <c r="IQ26" s="329"/>
      <c r="IR26" s="13"/>
      <c r="IS26" s="7"/>
      <c r="IT26" s="7"/>
      <c r="IU26" s="7"/>
      <c r="IV26" s="7"/>
      <c r="IW26" s="7"/>
      <c r="IX26" s="28"/>
      <c r="IY26" s="11"/>
      <c r="IZ26" s="11"/>
      <c r="JA26" s="329"/>
      <c r="JB26" s="13"/>
      <c r="JC26" s="7"/>
      <c r="JD26" s="7"/>
      <c r="JE26" s="7"/>
      <c r="JF26" s="7"/>
      <c r="JG26" s="7"/>
      <c r="JH26" s="28"/>
      <c r="JI26" s="11"/>
      <c r="JJ26" s="11"/>
    </row>
    <row r="27" s="2" customFormat="true" ht="83.25" customHeight="true" x14ac:dyDescent="0.25">
      <c r="A27" s="330" t="s">
        <v>12</v>
      </c>
      <c r="B27" s="602" t="s">
        <v>210</v>
      </c>
      <c r="C27" s="603"/>
      <c r="D27" s="603"/>
      <c r="E27" s="603"/>
      <c r="F27" s="603"/>
      <c r="G27" s="603"/>
      <c r="H27" s="604"/>
      <c r="I27" s="11"/>
      <c r="J27" s="11"/>
      <c r="K27" s="330" t="s">
        <v>12</v>
      </c>
      <c r="L27" s="602" t="s">
        <v>210</v>
      </c>
      <c r="M27" s="603"/>
      <c r="N27" s="603"/>
      <c r="O27" s="603"/>
      <c r="P27" s="603"/>
      <c r="Q27" s="603"/>
      <c r="R27" s="604"/>
      <c r="S27" s="11"/>
      <c r="T27" s="11"/>
      <c r="U27" s="330" t="s">
        <v>12</v>
      </c>
      <c r="V27" s="605" t="s">
        <v>345</v>
      </c>
      <c r="W27" s="606"/>
      <c r="X27" s="606"/>
      <c r="Y27" s="606"/>
      <c r="Z27" s="606"/>
      <c r="AA27" s="606"/>
      <c r="AB27" s="607"/>
      <c r="AC27" s="11"/>
      <c r="AD27" s="11"/>
      <c r="AE27" s="330" t="s">
        <v>12</v>
      </c>
      <c r="AF27" s="602" t="s">
        <v>211</v>
      </c>
      <c r="AG27" s="603"/>
      <c r="AH27" s="603"/>
      <c r="AI27" s="603"/>
      <c r="AJ27" s="603"/>
      <c r="AK27" s="603"/>
      <c r="AL27" s="604"/>
      <c r="AM27" s="11"/>
      <c r="AN27" s="11"/>
      <c r="AO27" s="330" t="s">
        <v>12</v>
      </c>
      <c r="AP27" s="593" t="s">
        <v>261</v>
      </c>
      <c r="AQ27" s="594"/>
      <c r="AR27" s="594"/>
      <c r="AS27" s="594"/>
      <c r="AT27" s="594"/>
      <c r="AU27" s="594"/>
      <c r="AV27" s="595"/>
      <c r="AW27" s="11"/>
      <c r="AX27" s="11"/>
      <c r="AY27" s="330" t="s">
        <v>12</v>
      </c>
      <c r="AZ27" s="593" t="s">
        <v>212</v>
      </c>
      <c r="BA27" s="594"/>
      <c r="BB27" s="594"/>
      <c r="BC27" s="594"/>
      <c r="BD27" s="594"/>
      <c r="BE27" s="594"/>
      <c r="BF27" s="595"/>
      <c r="BG27" s="11"/>
      <c r="BH27" s="11"/>
      <c r="BI27" s="330" t="s">
        <v>12</v>
      </c>
      <c r="BJ27" s="593" t="s">
        <v>213</v>
      </c>
      <c r="BK27" s="594"/>
      <c r="BL27" s="594"/>
      <c r="BM27" s="594"/>
      <c r="BN27" s="594"/>
      <c r="BO27" s="594"/>
      <c r="BP27" s="595"/>
      <c r="BQ27" s="11"/>
      <c r="BR27" s="11"/>
      <c r="BS27" s="330" t="s">
        <v>12</v>
      </c>
      <c r="BT27" s="593" t="s">
        <v>262</v>
      </c>
      <c r="BU27" s="594"/>
      <c r="BV27" s="594"/>
      <c r="BW27" s="594"/>
      <c r="BX27" s="594"/>
      <c r="BY27" s="594"/>
      <c r="BZ27" s="595"/>
      <c r="CA27" s="11"/>
      <c r="CB27" s="11"/>
      <c r="CC27" s="330" t="s">
        <v>12</v>
      </c>
      <c r="CD27" s="593" t="s">
        <v>213</v>
      </c>
      <c r="CE27" s="594"/>
      <c r="CF27" s="594"/>
      <c r="CG27" s="594"/>
      <c r="CH27" s="594"/>
      <c r="CI27" s="594"/>
      <c r="CJ27" s="595"/>
      <c r="CK27" s="11"/>
      <c r="CL27" s="11"/>
      <c r="CM27" s="330" t="s">
        <v>12</v>
      </c>
      <c r="CN27" s="593" t="s">
        <v>213</v>
      </c>
      <c r="CO27" s="594"/>
      <c r="CP27" s="594"/>
      <c r="CQ27" s="594"/>
      <c r="CR27" s="594"/>
      <c r="CS27" s="594"/>
      <c r="CT27" s="595"/>
      <c r="CU27" s="11"/>
      <c r="CV27" s="11"/>
      <c r="CW27" s="330" t="s">
        <v>12</v>
      </c>
      <c r="CX27" s="593" t="s">
        <v>263</v>
      </c>
      <c r="CY27" s="594"/>
      <c r="CZ27" s="594"/>
      <c r="DA27" s="594"/>
      <c r="DB27" s="594"/>
      <c r="DC27" s="594"/>
      <c r="DD27" s="595"/>
      <c r="DE27" s="11"/>
      <c r="DF27" s="11"/>
      <c r="DG27" s="330" t="s">
        <v>12</v>
      </c>
      <c r="DH27" s="593" t="s">
        <v>214</v>
      </c>
      <c r="DI27" s="594"/>
      <c r="DJ27" s="594"/>
      <c r="DK27" s="594"/>
      <c r="DL27" s="594"/>
      <c r="DM27" s="594"/>
      <c r="DN27" s="595"/>
      <c r="DO27" s="11"/>
      <c r="DP27" s="11"/>
      <c r="DQ27" s="330" t="s">
        <v>12</v>
      </c>
      <c r="DR27" s="593" t="s">
        <v>264</v>
      </c>
      <c r="DS27" s="594"/>
      <c r="DT27" s="594"/>
      <c r="DU27" s="594"/>
      <c r="DV27" s="594"/>
      <c r="DW27" s="594"/>
      <c r="DX27" s="595"/>
      <c r="DY27" s="11"/>
      <c r="DZ27" s="11"/>
      <c r="EA27" s="330" t="s">
        <v>12</v>
      </c>
      <c r="EB27" s="593" t="s">
        <v>215</v>
      </c>
      <c r="EC27" s="594"/>
      <c r="ED27" s="594"/>
      <c r="EE27" s="594"/>
      <c r="EF27" s="594"/>
      <c r="EG27" s="594"/>
      <c r="EH27" s="595"/>
      <c r="EI27" s="11"/>
      <c r="EJ27" s="11"/>
      <c r="EK27" s="330" t="s">
        <v>12</v>
      </c>
      <c r="EL27" s="593" t="s">
        <v>264</v>
      </c>
      <c r="EM27" s="594"/>
      <c r="EN27" s="594"/>
      <c r="EO27" s="594"/>
      <c r="EP27" s="594"/>
      <c r="EQ27" s="594"/>
      <c r="ER27" s="595"/>
      <c r="ES27" s="11"/>
      <c r="ET27" s="11"/>
      <c r="EU27" s="330" t="s">
        <v>12</v>
      </c>
      <c r="EV27" s="593" t="s">
        <v>216</v>
      </c>
      <c r="EW27" s="594"/>
      <c r="EX27" s="594"/>
      <c r="EY27" s="594"/>
      <c r="EZ27" s="594"/>
      <c r="FA27" s="594"/>
      <c r="FB27" s="595"/>
      <c r="FC27" s="11"/>
      <c r="FD27" s="11"/>
      <c r="FE27" s="330" t="s">
        <v>12</v>
      </c>
      <c r="FF27" s="593" t="s">
        <v>264</v>
      </c>
      <c r="FG27" s="594"/>
      <c r="FH27" s="594"/>
      <c r="FI27" s="594"/>
      <c r="FJ27" s="594"/>
      <c r="FK27" s="594"/>
      <c r="FL27" s="595"/>
      <c r="FM27" s="11"/>
      <c r="FN27" s="11"/>
      <c r="FO27" s="330" t="s">
        <v>12</v>
      </c>
      <c r="FP27" s="593" t="s">
        <v>341</v>
      </c>
      <c r="FQ27" s="594"/>
      <c r="FR27" s="594"/>
      <c r="FS27" s="594"/>
      <c r="FT27" s="594"/>
      <c r="FU27" s="594"/>
      <c r="FV27" s="595"/>
      <c r="FW27" s="11"/>
      <c r="FX27" s="11"/>
      <c r="FY27" s="330" t="s">
        <v>12</v>
      </c>
      <c r="FZ27" s="593" t="s">
        <v>217</v>
      </c>
      <c r="GA27" s="594"/>
      <c r="GB27" s="594"/>
      <c r="GC27" s="594"/>
      <c r="GD27" s="594"/>
      <c r="GE27" s="594"/>
      <c r="GF27" s="595"/>
      <c r="GG27" s="11"/>
      <c r="GH27" s="11"/>
      <c r="GI27" s="330" t="s">
        <v>12</v>
      </c>
      <c r="GJ27" s="593" t="s">
        <v>264</v>
      </c>
      <c r="GK27" s="594"/>
      <c r="GL27" s="594"/>
      <c r="GM27" s="594"/>
      <c r="GN27" s="594"/>
      <c r="GO27" s="594"/>
      <c r="GP27" s="595"/>
      <c r="GQ27" s="11"/>
      <c r="GR27" s="11"/>
      <c r="GS27" s="330" t="s">
        <v>12</v>
      </c>
      <c r="GT27" s="593" t="s">
        <v>217</v>
      </c>
      <c r="GU27" s="594"/>
      <c r="GV27" s="594"/>
      <c r="GW27" s="594"/>
      <c r="GX27" s="594"/>
      <c r="GY27" s="594"/>
      <c r="GZ27" s="595"/>
      <c r="HA27" s="11"/>
      <c r="HB27" s="11"/>
      <c r="HC27" s="330" t="s">
        <v>12</v>
      </c>
      <c r="HD27" s="593" t="s">
        <v>264</v>
      </c>
      <c r="HE27" s="594"/>
      <c r="HF27" s="594"/>
      <c r="HG27" s="594"/>
      <c r="HH27" s="594"/>
      <c r="HI27" s="594"/>
      <c r="HJ27" s="595"/>
      <c r="HK27" s="11"/>
      <c r="HL27" s="11"/>
      <c r="HM27" s="330" t="s">
        <v>12</v>
      </c>
      <c r="HN27" s="593" t="s">
        <v>217</v>
      </c>
      <c r="HO27" s="594"/>
      <c r="HP27" s="594"/>
      <c r="HQ27" s="594"/>
      <c r="HR27" s="594"/>
      <c r="HS27" s="594"/>
      <c r="HT27" s="595"/>
      <c r="HU27" s="11"/>
      <c r="HV27" s="11"/>
      <c r="HW27" s="330" t="s">
        <v>12</v>
      </c>
      <c r="HX27" s="593" t="s">
        <v>264</v>
      </c>
      <c r="HY27" s="594"/>
      <c r="HZ27" s="594"/>
      <c r="IA27" s="594"/>
      <c r="IB27" s="594"/>
      <c r="IC27" s="594"/>
      <c r="ID27" s="595"/>
      <c r="IE27" s="11"/>
      <c r="IF27" s="11"/>
      <c r="IG27" s="330" t="s">
        <v>12</v>
      </c>
      <c r="IH27" s="593" t="s">
        <v>217</v>
      </c>
      <c r="II27" s="594"/>
      <c r="IJ27" s="594"/>
      <c r="IK27" s="594"/>
      <c r="IL27" s="594"/>
      <c r="IM27" s="594"/>
      <c r="IN27" s="595"/>
      <c r="IO27" s="11"/>
      <c r="IP27" s="11"/>
      <c r="IQ27" s="330" t="s">
        <v>12</v>
      </c>
      <c r="IR27" s="593" t="s">
        <v>310</v>
      </c>
      <c r="IS27" s="594"/>
      <c r="IT27" s="594"/>
      <c r="IU27" s="594"/>
      <c r="IV27" s="594"/>
      <c r="IW27" s="594"/>
      <c r="IX27" s="595"/>
      <c r="IY27" s="11"/>
      <c r="IZ27" s="11"/>
      <c r="JA27" s="330" t="s">
        <v>12</v>
      </c>
      <c r="JB27" s="593" t="s">
        <v>347</v>
      </c>
      <c r="JC27" s="594"/>
      <c r="JD27" s="594"/>
      <c r="JE27" s="594"/>
      <c r="JF27" s="594"/>
      <c r="JG27" s="594"/>
      <c r="JH27" s="595"/>
      <c r="JI27" s="11"/>
      <c r="JJ27" s="11"/>
    </row>
    <row r="28" s="2" customFormat="true" ht="15.75" customHeight="true" x14ac:dyDescent="0.25">
      <c r="A28" s="330"/>
      <c r="B28" s="139" t="s">
        <v>139</v>
      </c>
      <c r="C28" s="93" t="s">
        <v>218</v>
      </c>
      <c r="D28" s="93"/>
      <c r="E28" s="93"/>
      <c r="F28" s="93"/>
      <c r="G28" s="93"/>
      <c r="H28" s="264"/>
      <c r="I28" s="11"/>
      <c r="J28" s="11"/>
      <c r="K28" s="330"/>
      <c r="L28" s="139" t="s">
        <v>139</v>
      </c>
      <c r="M28" s="93" t="s">
        <v>218</v>
      </c>
      <c r="N28" s="93"/>
      <c r="O28" s="93"/>
      <c r="P28" s="93"/>
      <c r="Q28" s="93"/>
      <c r="R28" s="264"/>
      <c r="S28" s="11"/>
      <c r="T28" s="11"/>
      <c r="U28" s="330"/>
      <c r="V28" s="460" t="s">
        <v>139</v>
      </c>
      <c r="W28" s="93" t="s">
        <v>218</v>
      </c>
      <c r="X28" s="93" t="s">
        <v>218</v>
      </c>
      <c r="Y28" s="93" t="s">
        <v>218</v>
      </c>
      <c r="Z28" s="93"/>
      <c r="AA28" s="93" t="s">
        <v>218</v>
      </c>
      <c r="AB28" s="264" t="s">
        <v>218</v>
      </c>
      <c r="AC28" s="11"/>
      <c r="AD28" s="11"/>
      <c r="AE28" s="330"/>
      <c r="AF28" s="139" t="s">
        <v>139</v>
      </c>
      <c r="AG28" s="93" t="s">
        <v>218</v>
      </c>
      <c r="AH28" s="93" t="s">
        <v>218</v>
      </c>
      <c r="AI28" s="93" t="s">
        <v>218</v>
      </c>
      <c r="AJ28" s="93"/>
      <c r="AK28" s="93" t="s">
        <v>218</v>
      </c>
      <c r="AL28" s="264"/>
      <c r="AM28" s="11"/>
      <c r="AN28" s="11"/>
      <c r="AO28" s="330"/>
      <c r="AP28" s="139" t="s">
        <v>139</v>
      </c>
      <c r="AQ28" s="93"/>
      <c r="AR28" s="93"/>
      <c r="AS28" s="93"/>
      <c r="AT28" s="93"/>
      <c r="AU28" s="93"/>
      <c r="AV28" s="264"/>
      <c r="AW28" s="11"/>
      <c r="AX28" s="11"/>
      <c r="AY28" s="330"/>
      <c r="AZ28" s="295" t="s">
        <v>139</v>
      </c>
      <c r="BA28" s="93" t="s">
        <v>218</v>
      </c>
      <c r="BB28" s="93"/>
      <c r="BC28" s="93"/>
      <c r="BD28" s="93"/>
      <c r="BE28" s="93"/>
      <c r="BF28" s="264"/>
      <c r="BG28" s="11"/>
      <c r="BH28" s="11"/>
      <c r="BI28" s="330"/>
      <c r="BJ28" s="299" t="s">
        <v>139</v>
      </c>
      <c r="BK28" s="93" t="s">
        <v>218</v>
      </c>
      <c r="BL28" s="93" t="s">
        <v>218</v>
      </c>
      <c r="BM28" s="93" t="s">
        <v>218</v>
      </c>
      <c r="BN28" s="93"/>
      <c r="BO28" s="93" t="s">
        <v>218</v>
      </c>
      <c r="BP28" s="264"/>
      <c r="BQ28" s="11"/>
      <c r="BR28" s="11"/>
      <c r="BS28" s="330"/>
      <c r="BT28" s="295" t="s">
        <v>139</v>
      </c>
      <c r="BU28" s="93"/>
      <c r="BV28" s="93"/>
      <c r="BW28" s="93"/>
      <c r="BX28" s="93"/>
      <c r="BY28" s="93"/>
      <c r="BZ28" s="264"/>
      <c r="CA28" s="11"/>
      <c r="CB28" s="11"/>
      <c r="CC28" s="330"/>
      <c r="CD28" s="295" t="s">
        <v>139</v>
      </c>
      <c r="CE28" s="93" t="s">
        <v>218</v>
      </c>
      <c r="CF28" s="93" t="s">
        <v>218</v>
      </c>
      <c r="CG28" s="93" t="s">
        <v>218</v>
      </c>
      <c r="CH28" s="93"/>
      <c r="CI28" s="93" t="s">
        <v>218</v>
      </c>
      <c r="CJ28" s="264"/>
      <c r="CK28" s="11"/>
      <c r="CL28" s="11"/>
      <c r="CM28" s="330"/>
      <c r="CN28" s="295" t="s">
        <v>139</v>
      </c>
      <c r="CO28" s="93" t="s">
        <v>218</v>
      </c>
      <c r="CP28" s="93" t="s">
        <v>218</v>
      </c>
      <c r="CQ28" s="93" t="s">
        <v>218</v>
      </c>
      <c r="CR28" s="93"/>
      <c r="CS28" s="93" t="s">
        <v>218</v>
      </c>
      <c r="CT28" s="264"/>
      <c r="CU28" s="11"/>
      <c r="CV28" s="11"/>
      <c r="CW28" s="330"/>
      <c r="CX28" s="295" t="s">
        <v>139</v>
      </c>
      <c r="CY28" s="93"/>
      <c r="CZ28" s="93"/>
      <c r="DA28" s="93"/>
      <c r="DB28" s="93"/>
      <c r="DC28" s="93"/>
      <c r="DD28" s="264"/>
      <c r="DE28" s="11"/>
      <c r="DF28" s="11"/>
      <c r="DG28" s="330"/>
      <c r="DH28" s="295" t="s">
        <v>139</v>
      </c>
      <c r="DI28" s="93" t="s">
        <v>218</v>
      </c>
      <c r="DJ28" s="93" t="s">
        <v>218</v>
      </c>
      <c r="DK28" s="93" t="s">
        <v>218</v>
      </c>
      <c r="DL28" s="93"/>
      <c r="DM28" s="93" t="s">
        <v>218</v>
      </c>
      <c r="DN28" s="264"/>
      <c r="DO28" s="11"/>
      <c r="DP28" s="11"/>
      <c r="DQ28" s="330"/>
      <c r="DR28" s="295" t="s">
        <v>139</v>
      </c>
      <c r="DS28" s="93"/>
      <c r="DT28" s="93"/>
      <c r="DU28" s="93"/>
      <c r="DV28" s="93"/>
      <c r="DW28" s="93"/>
      <c r="DX28" s="264"/>
      <c r="DY28" s="11"/>
      <c r="DZ28" s="11"/>
      <c r="EA28" s="330"/>
      <c r="EB28" s="295" t="s">
        <v>139</v>
      </c>
      <c r="EC28" s="93" t="s">
        <v>218</v>
      </c>
      <c r="ED28" s="93" t="s">
        <v>218</v>
      </c>
      <c r="EE28" s="93" t="s">
        <v>218</v>
      </c>
      <c r="EF28" s="93"/>
      <c r="EG28" s="93" t="s">
        <v>218</v>
      </c>
      <c r="EH28" s="264" t="s">
        <v>218</v>
      </c>
      <c r="EI28" s="11"/>
      <c r="EJ28" s="11"/>
      <c r="EK28" s="330"/>
      <c r="EL28" s="295" t="s">
        <v>139</v>
      </c>
      <c r="EM28" s="93"/>
      <c r="EN28" s="93"/>
      <c r="EO28" s="93"/>
      <c r="EP28" s="93"/>
      <c r="EQ28" s="93"/>
      <c r="ER28" s="264"/>
      <c r="ES28" s="11"/>
      <c r="ET28" s="11"/>
      <c r="EU28" s="330"/>
      <c r="EV28" s="295" t="s">
        <v>139</v>
      </c>
      <c r="EW28" s="93" t="s">
        <v>218</v>
      </c>
      <c r="EX28" s="93"/>
      <c r="EY28" s="93"/>
      <c r="EZ28" s="93"/>
      <c r="FA28" s="93" t="s">
        <v>218</v>
      </c>
      <c r="FB28" s="264"/>
      <c r="FC28" s="11"/>
      <c r="FD28" s="11"/>
      <c r="FE28" s="330"/>
      <c r="FF28" s="295" t="s">
        <v>139</v>
      </c>
      <c r="FG28" s="93"/>
      <c r="FH28" s="93"/>
      <c r="FI28" s="93"/>
      <c r="FJ28" s="93"/>
      <c r="FK28" s="93"/>
      <c r="FL28" s="264"/>
      <c r="FM28" s="11"/>
      <c r="FN28" s="11"/>
      <c r="FO28" s="330"/>
      <c r="FP28" s="450" t="s">
        <v>139</v>
      </c>
      <c r="FQ28" s="93" t="s">
        <v>218</v>
      </c>
      <c r="FR28" s="93" t="s">
        <v>218</v>
      </c>
      <c r="FS28" s="93" t="s">
        <v>218</v>
      </c>
      <c r="FT28" s="93"/>
      <c r="FU28" s="93" t="s">
        <v>218</v>
      </c>
      <c r="FV28" s="264" t="s">
        <v>218</v>
      </c>
      <c r="FW28" s="11"/>
      <c r="FX28" s="11"/>
      <c r="FY28" s="330"/>
      <c r="FZ28" s="450" t="s">
        <v>139</v>
      </c>
      <c r="GA28" s="93" t="s">
        <v>218</v>
      </c>
      <c r="GB28" s="93" t="s">
        <v>218</v>
      </c>
      <c r="GC28" s="93" t="s">
        <v>218</v>
      </c>
      <c r="GD28" s="93"/>
      <c r="GE28" s="93" t="s">
        <v>218</v>
      </c>
      <c r="GF28" s="264" t="s">
        <v>218</v>
      </c>
      <c r="GG28" s="11"/>
      <c r="GH28" s="11"/>
      <c r="GI28" s="330"/>
      <c r="GJ28" s="450" t="s">
        <v>139</v>
      </c>
      <c r="GK28" s="93"/>
      <c r="GL28" s="93"/>
      <c r="GM28" s="93"/>
      <c r="GN28" s="93"/>
      <c r="GO28" s="93"/>
      <c r="GP28" s="264"/>
      <c r="GQ28" s="11"/>
      <c r="GR28" s="11"/>
      <c r="GS28" s="330"/>
      <c r="GT28" s="450" t="s">
        <v>139</v>
      </c>
      <c r="GU28" s="93" t="s">
        <v>218</v>
      </c>
      <c r="GV28" s="93" t="s">
        <v>218</v>
      </c>
      <c r="GW28" s="93" t="s">
        <v>218</v>
      </c>
      <c r="GX28" s="93"/>
      <c r="GY28" s="93" t="s">
        <v>218</v>
      </c>
      <c r="GZ28" s="264" t="s">
        <v>218</v>
      </c>
      <c r="HA28" s="11"/>
      <c r="HB28" s="11"/>
      <c r="HC28" s="330"/>
      <c r="HD28" s="450" t="s">
        <v>139</v>
      </c>
      <c r="HE28" s="93"/>
      <c r="HF28" s="93"/>
      <c r="HG28" s="93"/>
      <c r="HH28" s="93"/>
      <c r="HI28" s="93"/>
      <c r="HJ28" s="264"/>
      <c r="HK28" s="11"/>
      <c r="HL28" s="11"/>
      <c r="HM28" s="330"/>
      <c r="HN28" s="450" t="s">
        <v>139</v>
      </c>
      <c r="HO28" s="93" t="s">
        <v>218</v>
      </c>
      <c r="HP28" s="93" t="s">
        <v>218</v>
      </c>
      <c r="HQ28" s="93" t="s">
        <v>218</v>
      </c>
      <c r="HR28" s="93"/>
      <c r="HS28" s="93" t="s">
        <v>218</v>
      </c>
      <c r="HT28" s="264" t="s">
        <v>218</v>
      </c>
      <c r="HU28" s="11"/>
      <c r="HV28" s="11"/>
      <c r="HW28" s="330"/>
      <c r="HX28" s="450" t="s">
        <v>139</v>
      </c>
      <c r="HY28" s="93"/>
      <c r="HZ28" s="93"/>
      <c r="IA28" s="93"/>
      <c r="IB28" s="93"/>
      <c r="IC28" s="93"/>
      <c r="ID28" s="264"/>
      <c r="IE28" s="11"/>
      <c r="IF28" s="11"/>
      <c r="IG28" s="330"/>
      <c r="IH28" s="450" t="s">
        <v>139</v>
      </c>
      <c r="II28" s="93" t="s">
        <v>218</v>
      </c>
      <c r="IJ28" s="93" t="s">
        <v>218</v>
      </c>
      <c r="IK28" s="93" t="s">
        <v>218</v>
      </c>
      <c r="IL28" s="93"/>
      <c r="IM28" s="93" t="s">
        <v>218</v>
      </c>
      <c r="IN28" s="264" t="s">
        <v>218</v>
      </c>
      <c r="IO28" s="11"/>
      <c r="IP28" s="11"/>
      <c r="IQ28" s="330"/>
      <c r="IR28" s="450" t="s">
        <v>139</v>
      </c>
      <c r="IS28" s="93"/>
      <c r="IT28" s="93"/>
      <c r="IU28" s="93"/>
      <c r="IV28" s="93"/>
      <c r="IW28" s="93"/>
      <c r="IX28" s="264"/>
      <c r="IY28" s="11"/>
      <c r="IZ28" s="11"/>
      <c r="JA28" s="330"/>
      <c r="JB28" s="450" t="s">
        <v>139</v>
      </c>
      <c r="JC28" s="93" t="s">
        <v>218</v>
      </c>
      <c r="JD28" s="93" t="s">
        <v>218</v>
      </c>
      <c r="JE28" s="93" t="s">
        <v>218</v>
      </c>
      <c r="JF28" s="93"/>
      <c r="JG28" s="93" t="s">
        <v>218</v>
      </c>
      <c r="JH28" s="264" t="s">
        <v>218</v>
      </c>
      <c r="JI28" s="11"/>
      <c r="JJ28" s="11"/>
    </row>
    <row r="29" s="2" customFormat="true" ht="15.75" customHeight="true" x14ac:dyDescent="0.25">
      <c r="A29" s="330"/>
      <c r="B29" s="139" t="s">
        <v>115</v>
      </c>
      <c r="C29" s="145" t="s">
        <v>218</v>
      </c>
      <c r="D29" s="92"/>
      <c r="E29" s="92"/>
      <c r="F29" s="92"/>
      <c r="G29" s="92"/>
      <c r="H29" s="261"/>
      <c r="I29" s="11"/>
      <c r="J29" s="11"/>
      <c r="K29" s="330"/>
      <c r="L29" s="139" t="s">
        <v>115</v>
      </c>
      <c r="M29" s="145" t="s">
        <v>218</v>
      </c>
      <c r="N29" s="92"/>
      <c r="O29" s="92"/>
      <c r="P29" s="92"/>
      <c r="Q29" s="92"/>
      <c r="R29" s="261"/>
      <c r="S29" s="11"/>
      <c r="T29" s="11"/>
      <c r="U29" s="330"/>
      <c r="V29" s="460" t="s">
        <v>115</v>
      </c>
      <c r="W29" s="92" t="s">
        <v>218</v>
      </c>
      <c r="X29" s="92" t="s">
        <v>218</v>
      </c>
      <c r="Y29" s="92" t="s">
        <v>218</v>
      </c>
      <c r="Z29" s="92"/>
      <c r="AA29" s="92" t="s">
        <v>218</v>
      </c>
      <c r="AB29" s="261" t="s">
        <v>218</v>
      </c>
      <c r="AC29" s="11"/>
      <c r="AD29" s="11"/>
      <c r="AE29" s="330"/>
      <c r="AF29" s="139" t="s">
        <v>115</v>
      </c>
      <c r="AG29" s="145" t="s">
        <v>218</v>
      </c>
      <c r="AH29" s="92" t="s">
        <v>218</v>
      </c>
      <c r="AI29" s="92" t="s">
        <v>218</v>
      </c>
      <c r="AJ29" s="92"/>
      <c r="AK29" s="92" t="s">
        <v>218</v>
      </c>
      <c r="AL29" s="261"/>
      <c r="AM29" s="11"/>
      <c r="AN29" s="11"/>
      <c r="AO29" s="330"/>
      <c r="AP29" s="139" t="s">
        <v>115</v>
      </c>
      <c r="AQ29" s="92"/>
      <c r="AR29" s="92"/>
      <c r="AS29" s="92" t="s">
        <v>260</v>
      </c>
      <c r="AT29" s="92"/>
      <c r="AU29" s="92"/>
      <c r="AV29" s="261"/>
      <c r="AW29" s="11"/>
      <c r="AX29" s="11"/>
      <c r="AY29" s="330"/>
      <c r="AZ29" s="295" t="s">
        <v>115</v>
      </c>
      <c r="BA29" s="92" t="s">
        <v>218</v>
      </c>
      <c r="BB29" s="92"/>
      <c r="BC29" s="92"/>
      <c r="BD29" s="92"/>
      <c r="BE29" s="92"/>
      <c r="BF29" s="261"/>
      <c r="BG29" s="11"/>
      <c r="BH29" s="11"/>
      <c r="BI29" s="330"/>
      <c r="BJ29" s="299" t="s">
        <v>115</v>
      </c>
      <c r="BK29" s="92" t="s">
        <v>218</v>
      </c>
      <c r="BL29" s="92" t="s">
        <v>218</v>
      </c>
      <c r="BM29" s="92" t="s">
        <v>218</v>
      </c>
      <c r="BN29" s="92"/>
      <c r="BO29" s="92" t="s">
        <v>218</v>
      </c>
      <c r="BP29" s="261"/>
      <c r="BQ29" s="11"/>
      <c r="BR29" s="11"/>
      <c r="BS29" s="330"/>
      <c r="BT29" s="295" t="s">
        <v>115</v>
      </c>
      <c r="BU29" s="92"/>
      <c r="BV29" s="92"/>
      <c r="BW29" s="92" t="s">
        <v>260</v>
      </c>
      <c r="BX29" s="92"/>
      <c r="BY29" s="92"/>
      <c r="BZ29" s="261"/>
      <c r="CA29" s="11"/>
      <c r="CB29" s="11"/>
      <c r="CC29" s="330"/>
      <c r="CD29" s="295" t="s">
        <v>115</v>
      </c>
      <c r="CE29" s="92" t="s">
        <v>218</v>
      </c>
      <c r="CF29" s="92" t="s">
        <v>218</v>
      </c>
      <c r="CG29" s="92" t="s">
        <v>218</v>
      </c>
      <c r="CH29" s="92"/>
      <c r="CI29" s="92" t="s">
        <v>218</v>
      </c>
      <c r="CJ29" s="261"/>
      <c r="CK29" s="11"/>
      <c r="CL29" s="11"/>
      <c r="CM29" s="330"/>
      <c r="CN29" s="295" t="s">
        <v>115</v>
      </c>
      <c r="CO29" s="92" t="s">
        <v>218</v>
      </c>
      <c r="CP29" s="92" t="s">
        <v>218</v>
      </c>
      <c r="CQ29" s="92" t="s">
        <v>218</v>
      </c>
      <c r="CR29" s="92"/>
      <c r="CS29" s="92" t="s">
        <v>218</v>
      </c>
      <c r="CT29" s="261"/>
      <c r="CU29" s="11"/>
      <c r="CV29" s="11"/>
      <c r="CW29" s="330"/>
      <c r="CX29" s="295" t="s">
        <v>115</v>
      </c>
      <c r="CY29" s="92"/>
      <c r="CZ29" s="92"/>
      <c r="DA29" s="92" t="s">
        <v>260</v>
      </c>
      <c r="DB29" s="92"/>
      <c r="DC29" s="92"/>
      <c r="DD29" s="261"/>
      <c r="DE29" s="11"/>
      <c r="DF29" s="11"/>
      <c r="DG29" s="330"/>
      <c r="DH29" s="295" t="s">
        <v>115</v>
      </c>
      <c r="DI29" s="92" t="s">
        <v>218</v>
      </c>
      <c r="DJ29" s="92" t="s">
        <v>218</v>
      </c>
      <c r="DK29" s="92" t="s">
        <v>218</v>
      </c>
      <c r="DL29" s="92"/>
      <c r="DM29" s="92" t="s">
        <v>218</v>
      </c>
      <c r="DN29" s="261"/>
      <c r="DO29" s="11"/>
      <c r="DP29" s="11"/>
      <c r="DQ29" s="330"/>
      <c r="DR29" s="295" t="s">
        <v>115</v>
      </c>
      <c r="DS29" s="92"/>
      <c r="DT29" s="92"/>
      <c r="DU29" s="92" t="s">
        <v>260</v>
      </c>
      <c r="DV29" s="92"/>
      <c r="DW29" s="92"/>
      <c r="DX29" s="261"/>
      <c r="DY29" s="11"/>
      <c r="DZ29" s="11"/>
      <c r="EA29" s="330"/>
      <c r="EB29" s="295" t="s">
        <v>115</v>
      </c>
      <c r="EC29" s="92" t="s">
        <v>218</v>
      </c>
      <c r="ED29" s="92" t="s">
        <v>218</v>
      </c>
      <c r="EE29" s="92" t="s">
        <v>218</v>
      </c>
      <c r="EF29" s="92"/>
      <c r="EG29" s="92" t="s">
        <v>218</v>
      </c>
      <c r="EH29" s="261"/>
      <c r="EI29" s="11"/>
      <c r="EJ29" s="11"/>
      <c r="EK29" s="330"/>
      <c r="EL29" s="295" t="s">
        <v>115</v>
      </c>
      <c r="EM29" s="92"/>
      <c r="EN29" s="92"/>
      <c r="EO29" s="92" t="s">
        <v>260</v>
      </c>
      <c r="EP29" s="92"/>
      <c r="EQ29" s="92"/>
      <c r="ER29" s="261"/>
      <c r="ES29" s="11"/>
      <c r="ET29" s="11"/>
      <c r="EU29" s="330"/>
      <c r="EV29" s="295" t="s">
        <v>115</v>
      </c>
      <c r="EW29" s="92"/>
      <c r="EX29" s="92"/>
      <c r="EY29" s="92"/>
      <c r="EZ29" s="92"/>
      <c r="FA29" s="92"/>
      <c r="FB29" s="261"/>
      <c r="FC29" s="11"/>
      <c r="FD29" s="11"/>
      <c r="FE29" s="330"/>
      <c r="FF29" s="295" t="s">
        <v>115</v>
      </c>
      <c r="FG29" s="92"/>
      <c r="FH29" s="92"/>
      <c r="FI29" s="92" t="s">
        <v>260</v>
      </c>
      <c r="FJ29" s="92"/>
      <c r="FK29" s="92"/>
      <c r="FL29" s="261"/>
      <c r="FM29" s="11"/>
      <c r="FN29" s="11"/>
      <c r="FO29" s="330"/>
      <c r="FP29" s="450" t="s">
        <v>115</v>
      </c>
      <c r="FQ29" s="92" t="s">
        <v>218</v>
      </c>
      <c r="FR29" s="92" t="s">
        <v>218</v>
      </c>
      <c r="FS29" s="92" t="s">
        <v>218</v>
      </c>
      <c r="FT29" s="92"/>
      <c r="FU29" s="92" t="s">
        <v>218</v>
      </c>
      <c r="FV29" s="261" t="s">
        <v>218</v>
      </c>
      <c r="FW29" s="11"/>
      <c r="FX29" s="11"/>
      <c r="FY29" s="330"/>
      <c r="FZ29" s="450" t="s">
        <v>115</v>
      </c>
      <c r="GA29" s="92" t="s">
        <v>218</v>
      </c>
      <c r="GB29" s="92" t="s">
        <v>218</v>
      </c>
      <c r="GC29" s="92" t="s">
        <v>218</v>
      </c>
      <c r="GD29" s="92"/>
      <c r="GE29" s="92" t="s">
        <v>218</v>
      </c>
      <c r="GF29" s="261"/>
      <c r="GG29" s="11"/>
      <c r="GH29" s="11"/>
      <c r="GI29" s="330"/>
      <c r="GJ29" s="450" t="s">
        <v>115</v>
      </c>
      <c r="GK29" s="92"/>
      <c r="GL29" s="92"/>
      <c r="GM29" s="92" t="s">
        <v>260</v>
      </c>
      <c r="GN29" s="92"/>
      <c r="GO29" s="92"/>
      <c r="GP29" s="261"/>
      <c r="GQ29" s="11"/>
      <c r="GR29" s="11"/>
      <c r="GS29" s="330"/>
      <c r="GT29" s="450" t="s">
        <v>115</v>
      </c>
      <c r="GU29" s="92" t="s">
        <v>218</v>
      </c>
      <c r="GV29" s="92" t="s">
        <v>218</v>
      </c>
      <c r="GW29" s="92" t="s">
        <v>218</v>
      </c>
      <c r="GX29" s="92"/>
      <c r="GY29" s="92" t="s">
        <v>218</v>
      </c>
      <c r="GZ29" s="261"/>
      <c r="HA29" s="11"/>
      <c r="HB29" s="11"/>
      <c r="HC29" s="330"/>
      <c r="HD29" s="450" t="s">
        <v>115</v>
      </c>
      <c r="HE29" s="92"/>
      <c r="HF29" s="92"/>
      <c r="HG29" s="92" t="s">
        <v>260</v>
      </c>
      <c r="HH29" s="92"/>
      <c r="HI29" s="92"/>
      <c r="HJ29" s="261"/>
      <c r="HK29" s="11"/>
      <c r="HL29" s="11"/>
      <c r="HM29" s="330"/>
      <c r="HN29" s="450" t="s">
        <v>115</v>
      </c>
      <c r="HO29" s="92" t="s">
        <v>218</v>
      </c>
      <c r="HP29" s="92" t="s">
        <v>218</v>
      </c>
      <c r="HQ29" s="92" t="s">
        <v>218</v>
      </c>
      <c r="HR29" s="92"/>
      <c r="HS29" s="92" t="s">
        <v>218</v>
      </c>
      <c r="HT29" s="261"/>
      <c r="HU29" s="11"/>
      <c r="HV29" s="11"/>
      <c r="HW29" s="330"/>
      <c r="HX29" s="450" t="s">
        <v>115</v>
      </c>
      <c r="HY29" s="92"/>
      <c r="HZ29" s="92"/>
      <c r="IA29" s="92" t="s">
        <v>260</v>
      </c>
      <c r="IB29" s="92"/>
      <c r="IC29" s="92"/>
      <c r="ID29" s="261"/>
      <c r="IE29" s="11"/>
      <c r="IF29" s="11"/>
      <c r="IG29" s="330"/>
      <c r="IH29" s="450" t="s">
        <v>115</v>
      </c>
      <c r="II29" s="92" t="s">
        <v>218</v>
      </c>
      <c r="IJ29" s="92" t="s">
        <v>218</v>
      </c>
      <c r="IK29" s="92" t="s">
        <v>218</v>
      </c>
      <c r="IL29" s="92"/>
      <c r="IM29" s="92" t="s">
        <v>218</v>
      </c>
      <c r="IN29" s="261"/>
      <c r="IO29" s="11"/>
      <c r="IP29" s="11"/>
      <c r="IQ29" s="330"/>
      <c r="IR29" s="450" t="s">
        <v>115</v>
      </c>
      <c r="IS29" s="92"/>
      <c r="IT29" s="92"/>
      <c r="IU29" s="92"/>
      <c r="IV29" s="92"/>
      <c r="IW29" s="92"/>
      <c r="IX29" s="261"/>
      <c r="IY29" s="11"/>
      <c r="IZ29" s="11"/>
      <c r="JA29" s="330"/>
      <c r="JB29" s="450" t="s">
        <v>115</v>
      </c>
      <c r="JC29" s="92" t="s">
        <v>218</v>
      </c>
      <c r="JD29" s="92" t="s">
        <v>218</v>
      </c>
      <c r="JE29" s="92" t="s">
        <v>218</v>
      </c>
      <c r="JF29" s="92"/>
      <c r="JG29" s="92" t="s">
        <v>218</v>
      </c>
      <c r="JH29" s="261" t="s">
        <v>218</v>
      </c>
      <c r="JI29" s="11"/>
      <c r="JJ29" s="11"/>
    </row>
    <row r="30" ht="15.75" customHeight="true" x14ac:dyDescent="0.25">
      <c r="A30" s="330"/>
      <c r="B30" s="139" t="s">
        <v>116</v>
      </c>
      <c r="C30" s="92"/>
      <c r="D30" s="92"/>
      <c r="E30" s="92"/>
      <c r="F30" s="92"/>
      <c r="G30" s="92"/>
      <c r="H30" s="261"/>
      <c r="I30" s="11"/>
      <c r="J30" s="11"/>
      <c r="K30" s="330"/>
      <c r="L30" s="139" t="s">
        <v>116</v>
      </c>
      <c r="M30" s="92"/>
      <c r="N30" s="92"/>
      <c r="O30" s="92"/>
      <c r="P30" s="92"/>
      <c r="Q30" s="92"/>
      <c r="R30" s="261"/>
      <c r="S30" s="11"/>
      <c r="T30" s="11"/>
      <c r="U30" s="330"/>
      <c r="V30" s="460" t="s">
        <v>116</v>
      </c>
      <c r="W30" s="92"/>
      <c r="X30" s="92"/>
      <c r="Y30" s="92"/>
      <c r="Z30" s="92"/>
      <c r="AA30" s="92"/>
      <c r="AB30" s="261"/>
      <c r="AC30" s="11"/>
      <c r="AD30" s="11"/>
      <c r="AE30" s="330"/>
      <c r="AF30" s="139" t="s">
        <v>116</v>
      </c>
      <c r="AG30" s="92"/>
      <c r="AH30" s="92"/>
      <c r="AI30" s="92"/>
      <c r="AJ30" s="92"/>
      <c r="AK30" s="92"/>
      <c r="AL30" s="261"/>
      <c r="AM30" s="11"/>
      <c r="AN30" s="11"/>
      <c r="AO30" s="330"/>
      <c r="AP30" s="139" t="s">
        <v>116</v>
      </c>
      <c r="AQ30" s="92"/>
      <c r="AR30" s="92"/>
      <c r="AS30" s="92" t="s">
        <v>260</v>
      </c>
      <c r="AT30" s="92"/>
      <c r="AU30" s="92"/>
      <c r="AV30" s="261"/>
      <c r="AW30" s="11"/>
      <c r="AX30" s="11"/>
      <c r="AY30" s="330"/>
      <c r="AZ30" s="295" t="s">
        <v>116</v>
      </c>
      <c r="BA30" s="92"/>
      <c r="BB30" s="92"/>
      <c r="BC30" s="92"/>
      <c r="BD30" s="92"/>
      <c r="BE30" s="92"/>
      <c r="BF30" s="261"/>
      <c r="BG30" s="11"/>
      <c r="BH30" s="11"/>
      <c r="BI30" s="330"/>
      <c r="BJ30" s="299" t="s">
        <v>116</v>
      </c>
      <c r="BK30" s="92"/>
      <c r="BL30" s="92"/>
      <c r="BM30" s="92"/>
      <c r="BN30" s="92"/>
      <c r="BO30" s="92"/>
      <c r="BP30" s="261"/>
      <c r="BQ30" s="11"/>
      <c r="BR30" s="11"/>
      <c r="BS30" s="330"/>
      <c r="BT30" s="295" t="s">
        <v>116</v>
      </c>
      <c r="BU30" s="92"/>
      <c r="BV30" s="92"/>
      <c r="BW30" s="92" t="s">
        <v>260</v>
      </c>
      <c r="BX30" s="92"/>
      <c r="BY30" s="92"/>
      <c r="BZ30" s="261"/>
      <c r="CA30" s="11"/>
      <c r="CB30" s="11"/>
      <c r="CC30" s="330"/>
      <c r="CD30" s="295" t="s">
        <v>116</v>
      </c>
      <c r="CE30" s="92"/>
      <c r="CF30" s="92"/>
      <c r="CG30" s="92"/>
      <c r="CH30" s="92"/>
      <c r="CI30" s="92"/>
      <c r="CJ30" s="261"/>
      <c r="CK30" s="11"/>
      <c r="CL30" s="11"/>
      <c r="CM30" s="330"/>
      <c r="CN30" s="295" t="s">
        <v>116</v>
      </c>
      <c r="CO30" s="92"/>
      <c r="CP30" s="92"/>
      <c r="CQ30" s="92"/>
      <c r="CR30" s="92"/>
      <c r="CS30" s="92"/>
      <c r="CT30" s="261"/>
      <c r="CU30" s="11"/>
      <c r="CV30" s="11"/>
      <c r="CW30" s="330"/>
      <c r="CX30" s="295" t="s">
        <v>116</v>
      </c>
      <c r="CY30" s="92"/>
      <c r="CZ30" s="92"/>
      <c r="DA30" s="92" t="s">
        <v>260</v>
      </c>
      <c r="DB30" s="92"/>
      <c r="DC30" s="92"/>
      <c r="DD30" s="261"/>
      <c r="DE30" s="11"/>
      <c r="DF30" s="11"/>
      <c r="DG30" s="330"/>
      <c r="DH30" s="295" t="s">
        <v>116</v>
      </c>
      <c r="DI30" s="92"/>
      <c r="DJ30" s="92"/>
      <c r="DK30" s="92"/>
      <c r="DL30" s="92"/>
      <c r="DM30" s="92"/>
      <c r="DN30" s="261"/>
      <c r="DO30" s="11"/>
      <c r="DP30" s="11"/>
      <c r="DQ30" s="330"/>
      <c r="DR30" s="295" t="s">
        <v>116</v>
      </c>
      <c r="DS30" s="92"/>
      <c r="DT30" s="92"/>
      <c r="DU30" s="92" t="s">
        <v>260</v>
      </c>
      <c r="DV30" s="92"/>
      <c r="DW30" s="92"/>
      <c r="DX30" s="261"/>
      <c r="DY30" s="11"/>
      <c r="DZ30" s="11"/>
      <c r="EA30" s="330"/>
      <c r="EB30" s="295" t="s">
        <v>116</v>
      </c>
      <c r="EC30" s="92"/>
      <c r="ED30" s="92"/>
      <c r="EE30" s="92"/>
      <c r="EF30" s="92"/>
      <c r="EG30" s="92"/>
      <c r="EH30" s="261"/>
      <c r="EI30" s="11"/>
      <c r="EJ30" s="11"/>
      <c r="EK30" s="330"/>
      <c r="EL30" s="295" t="s">
        <v>116</v>
      </c>
      <c r="EM30" s="92"/>
      <c r="EN30" s="92"/>
      <c r="EO30" s="92" t="s">
        <v>260</v>
      </c>
      <c r="EP30" s="92"/>
      <c r="EQ30" s="92"/>
      <c r="ER30" s="261"/>
      <c r="ES30" s="11"/>
      <c r="ET30" s="11"/>
      <c r="EU30" s="330"/>
      <c r="EV30" s="295" t="s">
        <v>116</v>
      </c>
      <c r="EW30" s="92"/>
      <c r="EX30" s="92"/>
      <c r="EY30" s="92"/>
      <c r="EZ30" s="92"/>
      <c r="FA30" s="92"/>
      <c r="FB30" s="261"/>
      <c r="FC30" s="11"/>
      <c r="FD30" s="11"/>
      <c r="FE30" s="330"/>
      <c r="FF30" s="295" t="s">
        <v>116</v>
      </c>
      <c r="FG30" s="92"/>
      <c r="FH30" s="92"/>
      <c r="FI30" s="92" t="s">
        <v>260</v>
      </c>
      <c r="FJ30" s="92"/>
      <c r="FK30" s="92"/>
      <c r="FL30" s="261"/>
      <c r="FM30" s="11"/>
      <c r="FN30" s="11"/>
      <c r="FO30" s="330"/>
      <c r="FP30" s="450" t="s">
        <v>116</v>
      </c>
      <c r="FQ30" s="92"/>
      <c r="FR30" s="92"/>
      <c r="FS30" s="92"/>
      <c r="FT30" s="92"/>
      <c r="FU30" s="92"/>
      <c r="FV30" s="261"/>
      <c r="FW30" s="11"/>
      <c r="FX30" s="11"/>
      <c r="FY30" s="330"/>
      <c r="FZ30" s="450" t="s">
        <v>116</v>
      </c>
      <c r="GA30" s="92"/>
      <c r="GB30" s="92"/>
      <c r="GC30" s="92"/>
      <c r="GD30" s="92"/>
      <c r="GE30" s="92"/>
      <c r="GF30" s="261"/>
      <c r="GG30" s="11"/>
      <c r="GH30" s="11"/>
      <c r="GI30" s="330"/>
      <c r="GJ30" s="450" t="s">
        <v>116</v>
      </c>
      <c r="GK30" s="92"/>
      <c r="GL30" s="92"/>
      <c r="GM30" s="92" t="s">
        <v>260</v>
      </c>
      <c r="GN30" s="92"/>
      <c r="GO30" s="92"/>
      <c r="GP30" s="261"/>
      <c r="GQ30" s="11"/>
      <c r="GR30" s="11"/>
      <c r="GS30" s="330"/>
      <c r="GT30" s="450" t="s">
        <v>116</v>
      </c>
      <c r="GU30" s="92"/>
      <c r="GV30" s="92"/>
      <c r="GW30" s="92"/>
      <c r="GX30" s="92"/>
      <c r="GY30" s="92"/>
      <c r="GZ30" s="261"/>
      <c r="HA30" s="11"/>
      <c r="HB30" s="11"/>
      <c r="HC30" s="330"/>
      <c r="HD30" s="450" t="s">
        <v>116</v>
      </c>
      <c r="HE30" s="92"/>
      <c r="HF30" s="92"/>
      <c r="HG30" s="92" t="s">
        <v>260</v>
      </c>
      <c r="HH30" s="92"/>
      <c r="HI30" s="92"/>
      <c r="HJ30" s="261"/>
      <c r="HK30" s="11"/>
      <c r="HL30" s="11"/>
      <c r="HM30" s="330"/>
      <c r="HN30" s="450" t="s">
        <v>116</v>
      </c>
      <c r="HO30" s="92"/>
      <c r="HP30" s="92"/>
      <c r="HQ30" s="92"/>
      <c r="HR30" s="92"/>
      <c r="HS30" s="92"/>
      <c r="HT30" s="261"/>
      <c r="HU30" s="11"/>
      <c r="HV30" s="11"/>
      <c r="HW30" s="330"/>
      <c r="HX30" s="450" t="s">
        <v>116</v>
      </c>
      <c r="HY30" s="92"/>
      <c r="HZ30" s="92"/>
      <c r="IA30" s="92" t="s">
        <v>260</v>
      </c>
      <c r="IB30" s="92"/>
      <c r="IC30" s="92"/>
      <c r="ID30" s="261"/>
      <c r="IE30" s="11"/>
      <c r="IF30" s="11"/>
      <c r="IG30" s="330"/>
      <c r="IH30" s="450" t="s">
        <v>116</v>
      </c>
      <c r="II30" s="93"/>
      <c r="IJ30" s="93"/>
      <c r="IK30" s="93"/>
      <c r="IL30" s="92"/>
      <c r="IM30" s="93"/>
      <c r="IN30" s="261"/>
      <c r="IO30" s="11"/>
      <c r="IP30" s="11"/>
      <c r="IQ30" s="330"/>
      <c r="IR30" s="450" t="s">
        <v>116</v>
      </c>
      <c r="IS30" s="92" t="s">
        <v>260</v>
      </c>
      <c r="IT30" s="92"/>
      <c r="IU30" s="92"/>
      <c r="IV30" s="92"/>
      <c r="IW30" s="92" t="s">
        <v>260</v>
      </c>
      <c r="IX30" s="261" t="s">
        <v>260</v>
      </c>
      <c r="IY30" s="11"/>
      <c r="IZ30" s="11"/>
      <c r="JA30" s="330"/>
      <c r="JB30" s="450" t="s">
        <v>116</v>
      </c>
      <c r="JC30" s="92" t="s">
        <v>218</v>
      </c>
      <c r="JD30" s="92" t="s">
        <v>218</v>
      </c>
      <c r="JE30" s="92" t="s">
        <v>218</v>
      </c>
      <c r="JF30" s="92"/>
      <c r="JG30" s="92" t="s">
        <v>218</v>
      </c>
      <c r="JH30" s="261" t="s">
        <v>218</v>
      </c>
      <c r="JI30" s="11"/>
      <c r="JJ30" s="11"/>
    </row>
    <row r="31" ht="15.75" customHeight="true" x14ac:dyDescent="0.25">
      <c r="A31" s="331"/>
      <c r="B31" s="12" t="s">
        <v>23</v>
      </c>
      <c r="C31" s="146"/>
      <c r="D31" s="146"/>
      <c r="E31" s="146"/>
      <c r="F31" s="147"/>
      <c r="G31" s="148"/>
      <c r="H31" s="149"/>
      <c r="I31" s="11"/>
      <c r="J31" s="11"/>
      <c r="K31" s="331"/>
      <c r="L31" s="12" t="s">
        <v>23</v>
      </c>
      <c r="M31" s="146"/>
      <c r="N31" s="146"/>
      <c r="O31" s="146"/>
      <c r="P31" s="147"/>
      <c r="Q31" s="148"/>
      <c r="R31" s="149"/>
      <c r="S31" s="11"/>
      <c r="T31" s="11"/>
      <c r="U31" s="331"/>
      <c r="V31" s="12" t="s">
        <v>23</v>
      </c>
      <c r="W31" s="146"/>
      <c r="X31" s="146"/>
      <c r="Y31" s="146"/>
      <c r="Z31" s="147"/>
      <c r="AA31" s="148"/>
      <c r="AB31" s="149"/>
      <c r="AC31" s="11"/>
      <c r="AD31" s="11"/>
      <c r="AE31" s="331"/>
      <c r="AF31" s="12" t="s">
        <v>23</v>
      </c>
      <c r="AG31" s="146"/>
      <c r="AH31" s="146"/>
      <c r="AI31" s="146"/>
      <c r="AJ31" s="147"/>
      <c r="AK31" s="148"/>
      <c r="AL31" s="149"/>
      <c r="AM31" s="11"/>
      <c r="AN31" s="11"/>
      <c r="AO31" s="331"/>
      <c r="AP31" s="12" t="s">
        <v>23</v>
      </c>
      <c r="AQ31" s="146"/>
      <c r="AR31" s="146"/>
      <c r="AS31" s="146"/>
      <c r="AT31" s="147"/>
      <c r="AU31" s="148"/>
      <c r="AV31" s="149"/>
      <c r="AW31" s="11"/>
      <c r="AX31" s="11"/>
      <c r="AY31" s="331"/>
      <c r="AZ31" s="12" t="s">
        <v>23</v>
      </c>
      <c r="BA31" s="146"/>
      <c r="BB31" s="146"/>
      <c r="BC31" s="146"/>
      <c r="BD31" s="147"/>
      <c r="BE31" s="148"/>
      <c r="BF31" s="149"/>
      <c r="BG31" s="11"/>
      <c r="BH31" s="11"/>
      <c r="BI31" s="331"/>
      <c r="BJ31" s="12" t="s">
        <v>23</v>
      </c>
      <c r="BK31" s="146"/>
      <c r="BL31" s="146"/>
      <c r="BM31" s="146"/>
      <c r="BN31" s="147"/>
      <c r="BO31" s="148"/>
      <c r="BP31" s="149"/>
      <c r="BQ31" s="11"/>
      <c r="BR31" s="11"/>
      <c r="BS31" s="331"/>
      <c r="BT31" s="12" t="s">
        <v>23</v>
      </c>
      <c r="BU31" s="146"/>
      <c r="BV31" s="146"/>
      <c r="BW31" s="146"/>
      <c r="BX31" s="147"/>
      <c r="BY31" s="148"/>
      <c r="BZ31" s="149"/>
      <c r="CA31" s="11"/>
      <c r="CB31" s="11"/>
      <c r="CC31" s="331"/>
      <c r="CD31" s="12" t="s">
        <v>23</v>
      </c>
      <c r="CE31" s="146"/>
      <c r="CF31" s="146"/>
      <c r="CG31" s="146"/>
      <c r="CH31" s="147"/>
      <c r="CI31" s="148"/>
      <c r="CJ31" s="149"/>
      <c r="CK31" s="11"/>
      <c r="CL31" s="11"/>
      <c r="CM31" s="331"/>
      <c r="CN31" s="12" t="s">
        <v>23</v>
      </c>
      <c r="CO31" s="146"/>
      <c r="CP31" s="146"/>
      <c r="CQ31" s="146"/>
      <c r="CR31" s="147"/>
      <c r="CS31" s="148"/>
      <c r="CT31" s="149"/>
      <c r="CU31" s="11"/>
      <c r="CV31" s="11"/>
      <c r="CW31" s="331"/>
      <c r="CX31" s="12" t="s">
        <v>23</v>
      </c>
      <c r="CY31" s="146"/>
      <c r="CZ31" s="146"/>
      <c r="DA31" s="146"/>
      <c r="DB31" s="147"/>
      <c r="DC31" s="148"/>
      <c r="DD31" s="149"/>
      <c r="DE31" s="11"/>
      <c r="DF31" s="11"/>
      <c r="DG31" s="331"/>
      <c r="DH31" s="12" t="s">
        <v>23</v>
      </c>
      <c r="DI31" s="146"/>
      <c r="DJ31" s="146"/>
      <c r="DK31" s="146"/>
      <c r="DL31" s="147"/>
      <c r="DM31" s="148"/>
      <c r="DN31" s="149"/>
      <c r="DO31" s="11"/>
      <c r="DP31" s="11"/>
      <c r="DQ31" s="331"/>
      <c r="DR31" s="12" t="s">
        <v>23</v>
      </c>
      <c r="DS31" s="146"/>
      <c r="DT31" s="146"/>
      <c r="DU31" s="146"/>
      <c r="DV31" s="147"/>
      <c r="DW31" s="148"/>
      <c r="DX31" s="149"/>
      <c r="DY31" s="11"/>
      <c r="DZ31" s="11"/>
      <c r="EA31" s="331"/>
      <c r="EB31" s="12" t="s">
        <v>23</v>
      </c>
      <c r="EC31" s="146"/>
      <c r="ED31" s="146"/>
      <c r="EE31" s="146"/>
      <c r="EF31" s="147"/>
      <c r="EG31" s="148"/>
      <c r="EH31" s="149"/>
      <c r="EI31" s="11"/>
      <c r="EJ31" s="11"/>
      <c r="EK31" s="331"/>
      <c r="EL31" s="12" t="s">
        <v>23</v>
      </c>
      <c r="EM31" s="146"/>
      <c r="EN31" s="146"/>
      <c r="EO31" s="146"/>
      <c r="EP31" s="147"/>
      <c r="EQ31" s="148"/>
      <c r="ER31" s="149"/>
      <c r="ES31" s="11"/>
      <c r="ET31" s="11"/>
      <c r="EU31" s="331"/>
      <c r="EV31" s="12" t="s">
        <v>23</v>
      </c>
      <c r="EW31" s="146"/>
      <c r="EX31" s="146"/>
      <c r="EY31" s="146"/>
      <c r="EZ31" s="147"/>
      <c r="FA31" s="148"/>
      <c r="FB31" s="149"/>
      <c r="FC31" s="11"/>
      <c r="FD31" s="11"/>
      <c r="FE31" s="331"/>
      <c r="FF31" s="12" t="s">
        <v>23</v>
      </c>
      <c r="FG31" s="146"/>
      <c r="FH31" s="146"/>
      <c r="FI31" s="146"/>
      <c r="FJ31" s="147"/>
      <c r="FK31" s="148"/>
      <c r="FL31" s="149"/>
      <c r="FM31" s="11"/>
      <c r="FN31" s="11"/>
      <c r="FO31" s="331"/>
      <c r="FP31" s="12" t="s">
        <v>23</v>
      </c>
      <c r="FQ31" s="146"/>
      <c r="FR31" s="146"/>
      <c r="FS31" s="146"/>
      <c r="FT31" s="147"/>
      <c r="FU31" s="148"/>
      <c r="FV31" s="149"/>
      <c r="FW31" s="11"/>
      <c r="FX31" s="11"/>
      <c r="FY31" s="331"/>
      <c r="FZ31" s="12" t="s">
        <v>23</v>
      </c>
      <c r="GA31" s="146"/>
      <c r="GB31" s="146"/>
      <c r="GC31" s="146"/>
      <c r="GD31" s="147"/>
      <c r="GE31" s="148"/>
      <c r="GF31" s="149"/>
      <c r="GG31" s="11"/>
      <c r="GH31" s="11"/>
      <c r="GI31" s="331"/>
      <c r="GJ31" s="12" t="s">
        <v>23</v>
      </c>
      <c r="GK31" s="265"/>
      <c r="GL31" s="265"/>
      <c r="GM31" s="265"/>
      <c r="GN31" s="265"/>
      <c r="GO31" s="265"/>
      <c r="GP31" s="266"/>
      <c r="GQ31" s="11"/>
      <c r="GR31" s="11"/>
      <c r="GS31" s="331"/>
      <c r="GT31" s="12" t="s">
        <v>23</v>
      </c>
      <c r="GU31" s="265">
        <f>GU32+609</f>
        <v>1518769</v>
      </c>
      <c r="GV31" s="265"/>
      <c r="GW31" s="265"/>
      <c r="GX31" s="265"/>
      <c r="GY31" s="265"/>
      <c r="GZ31" s="266"/>
      <c r="HA31" s="11"/>
      <c r="HB31" s="11"/>
      <c r="HC31" s="331"/>
      <c r="HD31" s="12" t="s">
        <v>23</v>
      </c>
      <c r="HE31" s="265"/>
      <c r="HF31" s="265"/>
      <c r="HG31" s="265"/>
      <c r="HH31" s="265"/>
      <c r="HI31" s="265"/>
      <c r="HJ31" s="266"/>
      <c r="HK31" s="11"/>
      <c r="HL31" s="11"/>
      <c r="HM31" s="331"/>
      <c r="HN31" s="12" t="s">
        <v>23</v>
      </c>
      <c r="HO31" s="265"/>
      <c r="HP31" s="265"/>
      <c r="HQ31" s="265"/>
      <c r="HR31" s="265"/>
      <c r="HS31" s="265"/>
      <c r="HT31" s="266"/>
      <c r="HU31" s="11"/>
      <c r="HV31" s="11"/>
      <c r="HW31" s="331"/>
      <c r="HX31" s="12" t="s">
        <v>23</v>
      </c>
      <c r="HY31" s="265"/>
      <c r="HZ31" s="265"/>
      <c r="IA31" s="265"/>
      <c r="IB31" s="265"/>
      <c r="IC31" s="265"/>
      <c r="ID31" s="266"/>
      <c r="IE31" s="11"/>
      <c r="IF31" s="11"/>
      <c r="IG31" s="331"/>
      <c r="IH31" s="12" t="s">
        <v>23</v>
      </c>
      <c r="II31" s="265"/>
      <c r="IJ31" s="265"/>
      <c r="IK31" s="265"/>
      <c r="IL31" s="265"/>
      <c r="IM31" s="265"/>
      <c r="IN31" s="266"/>
      <c r="IO31" s="11"/>
      <c r="IP31" s="11"/>
      <c r="IQ31" s="331"/>
      <c r="IR31" s="12" t="s">
        <v>23</v>
      </c>
      <c r="IS31" s="265"/>
      <c r="IT31" s="265"/>
      <c r="IU31" s="265"/>
      <c r="IV31" s="265"/>
      <c r="IW31" s="265"/>
      <c r="IX31" s="266"/>
      <c r="IY31" s="11"/>
      <c r="IZ31" s="11"/>
      <c r="JA31" s="331"/>
      <c r="JB31" s="12" t="s">
        <v>23</v>
      </c>
      <c r="JC31" s="265"/>
      <c r="JD31" s="265"/>
      <c r="JE31" s="265"/>
      <c r="JF31" s="265"/>
      <c r="JG31" s="265"/>
      <c r="JH31" s="266"/>
      <c r="JI31" s="11"/>
      <c r="JJ31" s="11"/>
    </row>
    <row r="32" s="3" customFormat="true" ht="14.45" customHeight="true" thickBot="true" x14ac:dyDescent="0.3">
      <c r="A32" s="332"/>
      <c r="B32" s="150" t="s">
        <v>20</v>
      </c>
      <c r="C32" s="151">
        <v>853601</v>
      </c>
      <c r="D32" s="151"/>
      <c r="E32" s="151"/>
      <c r="F32" s="151"/>
      <c r="G32" s="151"/>
      <c r="H32" s="152"/>
      <c r="I32" s="11"/>
      <c r="J32" s="11"/>
      <c r="K32" s="332"/>
      <c r="L32" s="150" t="s">
        <v>20</v>
      </c>
      <c r="M32" s="151"/>
      <c r="N32" s="151"/>
      <c r="O32" s="151"/>
      <c r="P32" s="151"/>
      <c r="Q32" s="151"/>
      <c r="R32" s="152"/>
      <c r="S32" s="11"/>
      <c r="T32" s="11"/>
      <c r="U32" s="332"/>
      <c r="V32" s="150" t="s">
        <v>20</v>
      </c>
      <c r="W32" s="151">
        <v>3782</v>
      </c>
      <c r="X32" s="151">
        <v>1246</v>
      </c>
      <c r="Y32" s="151">
        <v>2536</v>
      </c>
      <c r="Z32" s="151"/>
      <c r="AA32" s="151">
        <v>3782</v>
      </c>
      <c r="AB32" s="152">
        <v>1155</v>
      </c>
      <c r="AC32" s="11"/>
      <c r="AD32" s="11"/>
      <c r="AE32" s="332"/>
      <c r="AF32" s="150" t="s">
        <v>20</v>
      </c>
      <c r="AG32" s="151"/>
      <c r="AH32" s="151"/>
      <c r="AI32" s="151"/>
      <c r="AJ32" s="151"/>
      <c r="AK32" s="151"/>
      <c r="AL32" s="152"/>
      <c r="AM32" s="11"/>
      <c r="AN32" s="11"/>
      <c r="AO32" s="332"/>
      <c r="AP32" s="150" t="s">
        <v>20</v>
      </c>
      <c r="AQ32" s="151"/>
      <c r="AR32" s="151"/>
      <c r="AS32" s="151">
        <v>9328</v>
      </c>
      <c r="AT32" s="151"/>
      <c r="AU32" s="151"/>
      <c r="AV32" s="152"/>
      <c r="AW32" s="11"/>
      <c r="AX32" s="11"/>
      <c r="AY32" s="332"/>
      <c r="AZ32" s="150" t="s">
        <v>20</v>
      </c>
      <c r="BA32" s="151"/>
      <c r="BB32" s="151"/>
      <c r="BC32" s="151"/>
      <c r="BD32" s="151"/>
      <c r="BE32" s="151"/>
      <c r="BF32" s="152"/>
      <c r="BG32" s="11"/>
      <c r="BH32" s="11"/>
      <c r="BI32" s="332"/>
      <c r="BJ32" s="150" t="s">
        <v>20</v>
      </c>
      <c r="BK32" s="151"/>
      <c r="BL32" s="151"/>
      <c r="BM32" s="151"/>
      <c r="BN32" s="151"/>
      <c r="BO32" s="151"/>
      <c r="BP32" s="152"/>
      <c r="BQ32" s="11"/>
      <c r="BR32" s="11"/>
      <c r="BS32" s="332"/>
      <c r="BT32" s="150" t="s">
        <v>20</v>
      </c>
      <c r="BU32" s="151"/>
      <c r="BV32" s="151"/>
      <c r="BW32" s="151">
        <f>8715+4577</f>
        <v>13292</v>
      </c>
      <c r="BX32" s="151"/>
      <c r="BY32" s="151"/>
      <c r="BZ32" s="152"/>
      <c r="CA32" s="11"/>
      <c r="CB32" s="11"/>
      <c r="CC32" s="332"/>
      <c r="CD32" s="150" t="s">
        <v>20</v>
      </c>
      <c r="CE32" s="151"/>
      <c r="CF32" s="151"/>
      <c r="CG32" s="151"/>
      <c r="CH32" s="151"/>
      <c r="CI32" s="151"/>
      <c r="CJ32" s="152"/>
      <c r="CK32" s="11"/>
      <c r="CL32" s="11"/>
      <c r="CM32" s="332"/>
      <c r="CN32" s="150" t="s">
        <v>20</v>
      </c>
      <c r="CO32" s="151"/>
      <c r="CP32" s="151"/>
      <c r="CQ32" s="151"/>
      <c r="CR32" s="151"/>
      <c r="CS32" s="151"/>
      <c r="CT32" s="152"/>
      <c r="CU32" s="11"/>
      <c r="CV32" s="11"/>
      <c r="CW32" s="332"/>
      <c r="CX32" s="150" t="s">
        <v>20</v>
      </c>
      <c r="CY32" s="151"/>
      <c r="CZ32" s="151"/>
      <c r="DA32" s="151"/>
      <c r="DB32" s="151"/>
      <c r="DC32" s="151"/>
      <c r="DD32" s="152"/>
      <c r="DE32" s="11"/>
      <c r="DF32" s="11"/>
      <c r="DG32" s="332"/>
      <c r="DH32" s="150" t="s">
        <v>20</v>
      </c>
      <c r="DI32" s="151"/>
      <c r="DJ32" s="151"/>
      <c r="DK32" s="151"/>
      <c r="DL32" s="151"/>
      <c r="DM32" s="151"/>
      <c r="DN32" s="152"/>
      <c r="DO32" s="11"/>
      <c r="DP32" s="11"/>
      <c r="DQ32" s="332"/>
      <c r="DR32" s="150" t="s">
        <v>20</v>
      </c>
      <c r="DS32" s="151"/>
      <c r="DT32" s="151"/>
      <c r="DU32" s="151">
        <v>14240</v>
      </c>
      <c r="DV32" s="151"/>
      <c r="DW32" s="151"/>
      <c r="DX32" s="152"/>
      <c r="DY32" s="11"/>
      <c r="DZ32" s="11"/>
      <c r="EA32" s="332"/>
      <c r="EB32" s="150" t="s">
        <v>20</v>
      </c>
      <c r="EC32" s="151"/>
      <c r="ED32" s="151">
        <v>179829</v>
      </c>
      <c r="EE32" s="151">
        <v>1182423</v>
      </c>
      <c r="EF32" s="151"/>
      <c r="EG32" s="151"/>
      <c r="EH32" s="152">
        <v>123479</v>
      </c>
      <c r="EI32" s="11"/>
      <c r="EJ32" s="11"/>
      <c r="EK32" s="332"/>
      <c r="EL32" s="150" t="s">
        <v>20</v>
      </c>
      <c r="EM32" s="151"/>
      <c r="EN32" s="151"/>
      <c r="EO32" s="151">
        <v>14373</v>
      </c>
      <c r="EP32" s="151"/>
      <c r="EQ32" s="151"/>
      <c r="ER32" s="152"/>
      <c r="ES32" s="11"/>
      <c r="ET32" s="11"/>
      <c r="EU32" s="332"/>
      <c r="EV32" s="150" t="s">
        <v>20</v>
      </c>
      <c r="EW32" s="151"/>
      <c r="EX32" s="151"/>
      <c r="EY32" s="151"/>
      <c r="EZ32" s="151"/>
      <c r="FA32" s="151"/>
      <c r="FB32" s="152"/>
      <c r="FC32" s="11"/>
      <c r="FD32" s="11"/>
      <c r="FE32" s="332"/>
      <c r="FF32" s="150" t="s">
        <v>20</v>
      </c>
      <c r="FG32" s="151"/>
      <c r="FH32" s="151"/>
      <c r="FI32" s="151">
        <v>14662</v>
      </c>
      <c r="FJ32" s="151"/>
      <c r="FK32" s="151"/>
      <c r="FL32" s="152"/>
      <c r="FM32" s="11"/>
      <c r="FN32" s="11"/>
      <c r="FO32" s="332"/>
      <c r="FP32" s="150" t="s">
        <v>20</v>
      </c>
      <c r="FQ32" s="151">
        <v>4267</v>
      </c>
      <c r="FR32" s="151">
        <v>1784</v>
      </c>
      <c r="FS32" s="151">
        <v>2480</v>
      </c>
      <c r="FT32" s="151"/>
      <c r="FU32" s="151">
        <v>4265</v>
      </c>
      <c r="FV32" s="152">
        <v>1478</v>
      </c>
      <c r="FW32" s="11"/>
      <c r="FX32" s="11"/>
      <c r="FY32" s="332"/>
      <c r="FZ32" s="150" t="s">
        <v>20</v>
      </c>
      <c r="GA32" s="151"/>
      <c r="GB32" s="151">
        <v>201767</v>
      </c>
      <c r="GC32" s="151">
        <v>1229001</v>
      </c>
      <c r="GD32" s="151"/>
      <c r="GE32" s="151"/>
      <c r="GF32" s="152"/>
      <c r="GG32" s="11"/>
      <c r="GH32" s="11"/>
      <c r="GI32" s="332"/>
      <c r="GJ32" s="150" t="s">
        <v>20</v>
      </c>
      <c r="GK32" s="31"/>
      <c r="GL32" s="31"/>
      <c r="GM32" s="31">
        <v>14724</v>
      </c>
      <c r="GN32" s="31"/>
      <c r="GO32" s="31"/>
      <c r="GP32" s="32"/>
      <c r="GQ32" s="11"/>
      <c r="GR32" s="11"/>
      <c r="GS32" s="332"/>
      <c r="GT32" s="150" t="s">
        <v>20</v>
      </c>
      <c r="GU32" s="31">
        <v>1518160</v>
      </c>
      <c r="GV32" s="31">
        <v>226218</v>
      </c>
      <c r="GW32" s="31">
        <v>1291276</v>
      </c>
      <c r="GX32" s="31"/>
      <c r="GY32" s="31">
        <f>858916+274361+147163</f>
        <v>1280440</v>
      </c>
      <c r="GZ32" s="32">
        <f>37528+21422+10498</f>
        <v>69448</v>
      </c>
      <c r="HA32" s="11"/>
      <c r="HB32" s="11"/>
      <c r="HC32" s="332"/>
      <c r="HD32" s="150" t="s">
        <v>20</v>
      </c>
      <c r="HE32" s="31"/>
      <c r="HF32" s="31"/>
      <c r="HG32" s="31">
        <v>15206</v>
      </c>
      <c r="HH32" s="31"/>
      <c r="HI32" s="31"/>
      <c r="HJ32" s="32"/>
      <c r="HK32" s="11"/>
      <c r="HL32" s="11"/>
      <c r="HM32" s="332"/>
      <c r="HN32" s="150" t="s">
        <v>20</v>
      </c>
      <c r="HO32" s="31">
        <v>1516892</v>
      </c>
      <c r="HP32" s="31">
        <v>229494</v>
      </c>
      <c r="HQ32" s="31">
        <v>1287355</v>
      </c>
      <c r="HR32" s="31"/>
      <c r="HS32" s="31">
        <f>847118+277706+37460+147388+38734+45143+52231</f>
        <v>1445780</v>
      </c>
      <c r="HT32" s="32">
        <f>37460+38734+45143+52231+37961+21988+11136</f>
        <v>244653</v>
      </c>
      <c r="HU32" s="11"/>
      <c r="HV32" s="11"/>
      <c r="HW32" s="332"/>
      <c r="HX32" s="150" t="s">
        <v>20</v>
      </c>
      <c r="HY32" s="31"/>
      <c r="HZ32" s="31"/>
      <c r="IA32" s="31">
        <v>15630</v>
      </c>
      <c r="IB32" s="31"/>
      <c r="IC32" s="31"/>
      <c r="ID32" s="32"/>
      <c r="IE32" s="11"/>
      <c r="IF32" s="11"/>
      <c r="IG32" s="332"/>
      <c r="IH32" s="150" t="s">
        <v>20</v>
      </c>
      <c r="II32" s="31">
        <v>1522346</v>
      </c>
      <c r="IJ32" s="31">
        <v>211840</v>
      </c>
      <c r="IK32" s="31">
        <v>1237222</v>
      </c>
      <c r="IL32" s="31"/>
      <c r="IM32" s="31">
        <v>1449078</v>
      </c>
      <c r="IN32" s="32">
        <v>252176</v>
      </c>
      <c r="IO32" s="11"/>
      <c r="IP32" s="11"/>
      <c r="IQ32" s="332"/>
      <c r="IR32" s="150" t="s">
        <v>20</v>
      </c>
      <c r="IS32" s="31"/>
      <c r="IT32" s="31"/>
      <c r="IU32" s="31"/>
      <c r="IV32" s="31"/>
      <c r="IW32" s="31"/>
      <c r="IX32" s="32"/>
      <c r="IY32" s="11"/>
      <c r="IZ32" s="11"/>
      <c r="JA32" s="332"/>
      <c r="JB32" s="150" t="s">
        <v>20</v>
      </c>
      <c r="JC32" s="31">
        <v>268080</v>
      </c>
      <c r="JD32" s="31">
        <v>22507</v>
      </c>
      <c r="JE32" s="31">
        <v>245532</v>
      </c>
      <c r="JF32" s="31"/>
      <c r="JG32" s="31">
        <v>236203</v>
      </c>
      <c r="JH32" s="32">
        <v>31841</v>
      </c>
      <c r="JI32" s="11"/>
      <c r="JJ32" s="11"/>
    </row>
    <row r="33" s="3" customFormat="true" x14ac:dyDescent="0.25">
      <c r="A33" s="333"/>
      <c r="K33" s="333"/>
      <c r="U33" s="333"/>
      <c r="AE33" s="333"/>
      <c r="AO33" s="333"/>
      <c r="AY33" s="333"/>
      <c r="BI33" s="333"/>
      <c r="BJ33" s="333"/>
      <c r="BK33" s="333"/>
      <c r="BL33" s="333"/>
      <c r="BM33" s="333"/>
      <c r="BN33" s="333"/>
      <c r="BO33" s="333"/>
      <c r="BP33" s="333"/>
      <c r="BS33" s="333"/>
      <c r="CC33" s="333"/>
      <c r="CM33" s="333"/>
      <c r="CW33" s="333"/>
      <c r="DG33" s="333"/>
      <c r="DQ33" s="333"/>
      <c r="EA33" s="333"/>
      <c r="EK33" s="333"/>
      <c r="EU33" s="333"/>
      <c r="FE33" s="333"/>
      <c r="FO33" s="333"/>
      <c r="FY33" s="333"/>
      <c r="GI33" s="333"/>
      <c r="GS33" s="333"/>
      <c r="HC33" s="333"/>
      <c r="HM33" s="333"/>
      <c r="HW33" s="333"/>
      <c r="IG33" s="333"/>
    </row>
    <row r="34" s="3" customFormat="true" x14ac:dyDescent="0.25">
      <c r="A34" s="333"/>
      <c r="K34" s="333"/>
      <c r="U34" s="333"/>
      <c r="AE34" s="333"/>
      <c r="AO34" s="333"/>
      <c r="AY34" s="333"/>
      <c r="BI34" s="333"/>
      <c r="BJ34" s="333"/>
      <c r="BK34" s="333"/>
      <c r="BL34" s="333"/>
      <c r="BM34" s="333"/>
      <c r="BN34" s="333"/>
      <c r="BO34" s="333"/>
      <c r="BP34" s="333"/>
      <c r="BS34" s="333"/>
      <c r="CC34" s="333"/>
      <c r="CM34" s="333"/>
      <c r="CW34" s="333"/>
      <c r="DG34" s="333"/>
      <c r="DQ34" s="333"/>
      <c r="EA34" s="333"/>
      <c r="EK34" s="333"/>
      <c r="EU34" s="333"/>
      <c r="FE34" s="333"/>
      <c r="FO34" s="333"/>
      <c r="FY34" s="333"/>
      <c r="GI34" s="333"/>
      <c r="GS34" s="333"/>
      <c r="HC34" s="333"/>
      <c r="HM34" s="333"/>
      <c r="HW34" s="333"/>
      <c r="IG34" s="333"/>
    </row>
    <row r="35" s="3" customFormat="true" x14ac:dyDescent="0.25">
      <c r="A35" s="333"/>
      <c r="K35" s="333"/>
      <c r="U35" s="333"/>
      <c r="AE35" s="333"/>
      <c r="AO35" s="333"/>
      <c r="AY35" s="333"/>
      <c r="BI35" s="333"/>
      <c r="BJ35" s="333"/>
      <c r="BK35" s="333"/>
      <c r="BL35" s="333"/>
      <c r="BM35" s="333"/>
      <c r="BN35" s="333"/>
      <c r="BO35" s="333"/>
      <c r="BP35" s="333"/>
      <c r="BS35" s="333"/>
      <c r="CC35" s="333"/>
      <c r="CM35" s="333"/>
      <c r="CW35" s="333"/>
      <c r="DG35" s="333"/>
      <c r="DQ35" s="333"/>
      <c r="EA35" s="333"/>
      <c r="EK35" s="333"/>
      <c r="EU35" s="333"/>
      <c r="FE35" s="333"/>
      <c r="FO35" s="333"/>
      <c r="FY35" s="333"/>
      <c r="GI35" s="333"/>
      <c r="GS35" s="333"/>
      <c r="HC35" s="333"/>
      <c r="HM35" s="333"/>
      <c r="HW35" s="333"/>
      <c r="IG35" s="333"/>
    </row>
    <row r="36" s="3" customFormat="true" x14ac:dyDescent="0.25">
      <c r="A36" s="333"/>
      <c r="K36" s="333"/>
      <c r="U36" s="333"/>
      <c r="AE36" s="333"/>
      <c r="AO36" s="333"/>
      <c r="AY36" s="333"/>
      <c r="BI36" s="333"/>
      <c r="BJ36" s="333"/>
      <c r="BK36" s="333"/>
      <c r="BL36" s="333"/>
      <c r="BM36" s="333"/>
      <c r="BN36" s="333"/>
      <c r="BO36" s="333"/>
      <c r="BP36" s="333"/>
      <c r="BS36" s="333"/>
      <c r="CC36" s="333"/>
      <c r="CM36" s="333"/>
      <c r="CW36" s="333"/>
      <c r="DG36" s="333"/>
      <c r="DQ36" s="333"/>
      <c r="EA36" s="333"/>
      <c r="EK36" s="333"/>
      <c r="EU36" s="333"/>
      <c r="FE36" s="333"/>
      <c r="FO36" s="333"/>
      <c r="FY36" s="333"/>
      <c r="GI36" s="333"/>
      <c r="GS36" s="333"/>
      <c r="HC36" s="333"/>
      <c r="HM36" s="333"/>
      <c r="HW36" s="333"/>
      <c r="IG36" s="333"/>
    </row>
    <row r="37" s="3" customFormat="true" x14ac:dyDescent="0.25">
      <c r="A37" s="333"/>
      <c r="K37" s="333"/>
      <c r="U37" s="333"/>
      <c r="AE37" s="333"/>
      <c r="AO37" s="333"/>
      <c r="AY37" s="333"/>
      <c r="BI37" s="333"/>
      <c r="BJ37" s="333"/>
      <c r="BK37" s="333"/>
      <c r="BL37" s="333"/>
      <c r="BM37" s="333"/>
      <c r="BN37" s="333"/>
      <c r="BO37" s="333"/>
      <c r="BP37" s="333"/>
      <c r="BS37" s="333"/>
      <c r="CC37" s="333"/>
      <c r="CM37" s="333"/>
      <c r="CW37" s="333"/>
      <c r="DG37" s="333"/>
      <c r="DQ37" s="333"/>
      <c r="EA37" s="333"/>
      <c r="EK37" s="333"/>
      <c r="EU37" s="333"/>
      <c r="FE37" s="333"/>
      <c r="FO37" s="333"/>
      <c r="FY37" s="333"/>
      <c r="GI37" s="333"/>
      <c r="GS37" s="333"/>
      <c r="HC37" s="333"/>
      <c r="HM37" s="333"/>
      <c r="HW37" s="333"/>
      <c r="IG37" s="333"/>
    </row>
    <row r="38" s="3" customFormat="true" x14ac:dyDescent="0.25">
      <c r="A38" s="333"/>
      <c r="K38" s="333"/>
      <c r="U38" s="333"/>
      <c r="AE38" s="333"/>
      <c r="AO38" s="333"/>
      <c r="AY38" s="333"/>
      <c r="BI38" s="333"/>
      <c r="BJ38" s="333"/>
      <c r="BK38" s="333"/>
      <c r="BL38" s="333"/>
      <c r="BM38" s="333"/>
      <c r="BN38" s="333"/>
      <c r="BO38" s="333"/>
      <c r="BP38" s="333"/>
      <c r="BS38" s="333"/>
      <c r="CC38" s="333"/>
      <c r="CM38" s="333"/>
      <c r="CW38" s="333"/>
      <c r="DG38" s="333"/>
      <c r="DQ38" s="333"/>
      <c r="EA38" s="333"/>
      <c r="EK38" s="333"/>
      <c r="EU38" s="333"/>
      <c r="FE38" s="333"/>
      <c r="FO38" s="333"/>
      <c r="FY38" s="333"/>
      <c r="GI38" s="333"/>
      <c r="GS38" s="333"/>
      <c r="HC38" s="333"/>
      <c r="HM38" s="333"/>
      <c r="HW38" s="333"/>
      <c r="IG38" s="333"/>
    </row>
    <row r="39" s="3" customFormat="true" x14ac:dyDescent="0.25">
      <c r="A39" s="333"/>
      <c r="K39" s="333"/>
      <c r="U39" s="333"/>
      <c r="AE39" s="333"/>
      <c r="AO39" s="333"/>
      <c r="AY39" s="333"/>
      <c r="BI39" s="333"/>
      <c r="BJ39" s="333"/>
      <c r="BK39" s="333"/>
      <c r="BL39" s="333"/>
      <c r="BM39" s="333"/>
      <c r="BN39" s="333"/>
      <c r="BO39" s="333"/>
      <c r="BP39" s="333"/>
      <c r="BS39" s="333"/>
      <c r="CC39" s="333"/>
      <c r="CM39" s="333"/>
      <c r="CW39" s="333"/>
      <c r="DG39" s="333"/>
      <c r="DQ39" s="333"/>
      <c r="EA39" s="333"/>
      <c r="EK39" s="333"/>
      <c r="EU39" s="333"/>
      <c r="FE39" s="333"/>
      <c r="FO39" s="333"/>
      <c r="FY39" s="333"/>
      <c r="GI39" s="333"/>
      <c r="GS39" s="333"/>
      <c r="HC39" s="333"/>
      <c r="HM39" s="333"/>
      <c r="HW39" s="333"/>
      <c r="IG39" s="333"/>
    </row>
    <row r="40" s="3" customFormat="true" x14ac:dyDescent="0.25">
      <c r="A40" s="333"/>
      <c r="K40" s="333"/>
      <c r="U40" s="333"/>
      <c r="AE40" s="333"/>
      <c r="AO40" s="333"/>
      <c r="AY40" s="333"/>
      <c r="BI40" s="333"/>
      <c r="BJ40" s="333"/>
      <c r="BK40" s="333"/>
      <c r="BL40" s="333"/>
      <c r="BM40" s="333"/>
      <c r="BN40" s="333"/>
      <c r="BO40" s="333"/>
      <c r="BP40" s="333"/>
      <c r="BS40" s="333"/>
      <c r="CC40" s="333"/>
      <c r="CM40" s="333"/>
      <c r="CW40" s="333"/>
      <c r="DG40" s="333"/>
      <c r="DQ40" s="333"/>
      <c r="EA40" s="333"/>
      <c r="EK40" s="333"/>
      <c r="EU40" s="333"/>
      <c r="FE40" s="333"/>
      <c r="FO40" s="333"/>
      <c r="FY40" s="333"/>
      <c r="GI40" s="333"/>
      <c r="GS40" s="333"/>
      <c r="HC40" s="333"/>
      <c r="HM40" s="333"/>
      <c r="HW40" s="333"/>
      <c r="IG40" s="333"/>
    </row>
    <row r="41" s="3" customFormat="true" x14ac:dyDescent="0.25">
      <c r="A41" s="333"/>
      <c r="K41" s="333"/>
      <c r="U41" s="333"/>
      <c r="AE41" s="333"/>
      <c r="AO41" s="333"/>
      <c r="AY41" s="333"/>
      <c r="BI41" s="333"/>
      <c r="BJ41" s="333"/>
      <c r="BK41" s="333"/>
      <c r="BL41" s="333"/>
      <c r="BM41" s="333"/>
      <c r="BN41" s="333"/>
      <c r="BO41" s="333"/>
      <c r="BP41" s="333"/>
      <c r="BS41" s="333"/>
      <c r="CC41" s="333"/>
      <c r="CM41" s="333"/>
      <c r="CW41" s="333"/>
      <c r="DG41" s="333"/>
      <c r="DQ41" s="333"/>
      <c r="EA41" s="333"/>
      <c r="EK41" s="333"/>
      <c r="EU41" s="333"/>
      <c r="FE41" s="333"/>
      <c r="FO41" s="333"/>
      <c r="FY41" s="333"/>
      <c r="GI41" s="333"/>
      <c r="GS41" s="333"/>
      <c r="HC41" s="333"/>
      <c r="HM41" s="333"/>
      <c r="HW41" s="333"/>
      <c r="IG41" s="333"/>
    </row>
    <row r="42" s="3" customFormat="true" x14ac:dyDescent="0.25">
      <c r="A42" s="333"/>
      <c r="K42" s="333"/>
      <c r="U42" s="333"/>
      <c r="AE42" s="333"/>
      <c r="AO42" s="333"/>
      <c r="AY42" s="333"/>
      <c r="BI42" s="333"/>
      <c r="BJ42" s="333"/>
      <c r="BK42" s="333"/>
      <c r="BL42" s="333"/>
      <c r="BM42" s="333"/>
      <c r="BN42" s="333"/>
      <c r="BO42" s="333"/>
      <c r="BP42" s="333"/>
      <c r="BS42" s="333"/>
      <c r="CC42" s="333"/>
      <c r="CM42" s="333"/>
      <c r="CW42" s="333"/>
      <c r="DG42" s="333"/>
      <c r="DQ42" s="333"/>
      <c r="EA42" s="333"/>
      <c r="EK42" s="333"/>
      <c r="EU42" s="333"/>
      <c r="FE42" s="333"/>
      <c r="FO42" s="333"/>
      <c r="FY42" s="333"/>
      <c r="GI42" s="333"/>
      <c r="GS42" s="333"/>
      <c r="HC42" s="333"/>
      <c r="HM42" s="333"/>
      <c r="HW42" s="333"/>
      <c r="IG42" s="333"/>
    </row>
    <row r="43" s="3" customFormat="true" x14ac:dyDescent="0.25">
      <c r="A43" s="333"/>
      <c r="K43" s="333"/>
      <c r="U43" s="333"/>
      <c r="AE43" s="333"/>
      <c r="AO43" s="333"/>
      <c r="AY43" s="333"/>
      <c r="BI43" s="333"/>
      <c r="BJ43" s="333"/>
      <c r="BK43" s="333"/>
      <c r="BL43" s="333"/>
      <c r="BM43" s="333"/>
      <c r="BN43" s="333"/>
      <c r="BO43" s="333"/>
      <c r="BP43" s="333"/>
      <c r="BS43" s="333"/>
      <c r="CC43" s="333"/>
      <c r="CM43" s="333"/>
      <c r="CW43" s="333"/>
      <c r="DG43" s="333"/>
      <c r="DQ43" s="333"/>
      <c r="EA43" s="333"/>
      <c r="EK43" s="333"/>
      <c r="EU43" s="333"/>
      <c r="FE43" s="333"/>
      <c r="FO43" s="333"/>
      <c r="FY43" s="333"/>
      <c r="GI43" s="333"/>
      <c r="GS43" s="333"/>
      <c r="HC43" s="333"/>
      <c r="HM43" s="333"/>
      <c r="HW43" s="333"/>
      <c r="IG43" s="333"/>
    </row>
    <row r="44" s="3" customFormat="true" x14ac:dyDescent="0.25">
      <c r="A44" s="333"/>
      <c r="K44" s="333"/>
      <c r="U44" s="333"/>
      <c r="AE44" s="333"/>
      <c r="AO44" s="333"/>
      <c r="AY44" s="333"/>
      <c r="BI44" s="333"/>
      <c r="BJ44" s="333"/>
      <c r="BK44" s="333"/>
      <c r="BL44" s="333"/>
      <c r="BM44" s="333"/>
      <c r="BN44" s="333"/>
      <c r="BO44" s="333"/>
      <c r="BP44" s="333"/>
      <c r="BS44" s="333"/>
      <c r="CC44" s="333"/>
      <c r="CM44" s="333"/>
      <c r="CW44" s="333"/>
      <c r="DG44" s="333"/>
      <c r="DQ44" s="333"/>
      <c r="EA44" s="333"/>
      <c r="EK44" s="333"/>
      <c r="EU44" s="333"/>
      <c r="FE44" s="333"/>
      <c r="FO44" s="333"/>
      <c r="FY44" s="333"/>
      <c r="GI44" s="333"/>
      <c r="GS44" s="333"/>
      <c r="HC44" s="333"/>
      <c r="HM44" s="333"/>
      <c r="HW44" s="333"/>
      <c r="IG44" s="333"/>
    </row>
    <row r="45" s="3" customFormat="true" x14ac:dyDescent="0.25">
      <c r="A45" s="333"/>
      <c r="K45" s="333"/>
      <c r="U45" s="333"/>
      <c r="AE45" s="333"/>
      <c r="AO45" s="333"/>
      <c r="AY45" s="333"/>
      <c r="BI45" s="333"/>
      <c r="BJ45" s="333"/>
      <c r="BK45" s="333"/>
      <c r="BL45" s="333"/>
      <c r="BM45" s="333"/>
      <c r="BN45" s="333"/>
      <c r="BO45" s="333"/>
      <c r="BP45" s="333"/>
      <c r="BS45" s="333"/>
      <c r="CC45" s="333"/>
      <c r="CM45" s="333"/>
      <c r="CW45" s="333"/>
      <c r="DG45" s="333"/>
      <c r="DQ45" s="333"/>
      <c r="EA45" s="333"/>
      <c r="EK45" s="333"/>
      <c r="EU45" s="333"/>
      <c r="FE45" s="333"/>
      <c r="FO45" s="333"/>
      <c r="FY45" s="333"/>
      <c r="GI45" s="333"/>
      <c r="GS45" s="333"/>
      <c r="HC45" s="333"/>
      <c r="HM45" s="333"/>
      <c r="HW45" s="333"/>
      <c r="IG45" s="333"/>
    </row>
    <row r="46" s="3" customFormat="true" x14ac:dyDescent="0.25">
      <c r="A46" s="333"/>
      <c r="K46" s="333"/>
      <c r="U46" s="333"/>
      <c r="AE46" s="333"/>
      <c r="AO46" s="333"/>
      <c r="AY46" s="333"/>
      <c r="BI46" s="333"/>
      <c r="BJ46" s="333"/>
      <c r="BK46" s="333"/>
      <c r="BL46" s="333"/>
      <c r="BM46" s="333"/>
      <c r="BN46" s="333"/>
      <c r="BO46" s="333"/>
      <c r="BP46" s="333"/>
      <c r="BS46" s="333"/>
      <c r="CC46" s="333"/>
      <c r="CM46" s="333"/>
      <c r="CW46" s="333"/>
      <c r="DG46" s="333"/>
      <c r="DQ46" s="333"/>
      <c r="EA46" s="333"/>
      <c r="EK46" s="333"/>
      <c r="EU46" s="333"/>
      <c r="FE46" s="333"/>
      <c r="FO46" s="333"/>
      <c r="FY46" s="333"/>
      <c r="GI46" s="333"/>
      <c r="GS46" s="333"/>
      <c r="HC46" s="333"/>
      <c r="HM46" s="333"/>
      <c r="HW46" s="333"/>
      <c r="IG46" s="333"/>
    </row>
    <row r="47" s="3" customFormat="true" x14ac:dyDescent="0.25">
      <c r="A47" s="333"/>
      <c r="K47" s="333"/>
      <c r="U47" s="333"/>
      <c r="AE47" s="333"/>
      <c r="AO47" s="333"/>
      <c r="AY47" s="333"/>
      <c r="BI47" s="333"/>
      <c r="BJ47" s="333"/>
      <c r="BK47" s="333"/>
      <c r="BL47" s="333"/>
      <c r="BM47" s="333"/>
      <c r="BN47" s="333"/>
      <c r="BO47" s="333"/>
      <c r="BP47" s="333"/>
      <c r="BS47" s="333"/>
      <c r="CC47" s="333"/>
      <c r="CM47" s="333"/>
      <c r="CW47" s="333"/>
      <c r="DG47" s="333"/>
      <c r="DQ47" s="333"/>
      <c r="EA47" s="333"/>
      <c r="EK47" s="333"/>
      <c r="EU47" s="333"/>
      <c r="FE47" s="333"/>
      <c r="FO47" s="333"/>
      <c r="FY47" s="333"/>
      <c r="GI47" s="333"/>
      <c r="GS47" s="333"/>
      <c r="HC47" s="333"/>
      <c r="HM47" s="333"/>
      <c r="HW47" s="333"/>
      <c r="IG47" s="333"/>
    </row>
    <row r="48" s="3" customFormat="true" x14ac:dyDescent="0.25">
      <c r="A48" s="333"/>
      <c r="K48" s="333"/>
      <c r="U48" s="333"/>
      <c r="AE48" s="333"/>
      <c r="AO48" s="333"/>
      <c r="AY48" s="333"/>
      <c r="BI48" s="333"/>
      <c r="BJ48" s="333"/>
      <c r="BK48" s="333"/>
      <c r="BL48" s="333"/>
      <c r="BM48" s="333"/>
      <c r="BN48" s="333"/>
      <c r="BO48" s="333"/>
      <c r="BP48" s="333"/>
      <c r="BS48" s="333"/>
      <c r="CC48" s="333"/>
      <c r="CM48" s="333"/>
      <c r="CW48" s="333"/>
      <c r="DG48" s="333"/>
      <c r="DQ48" s="333"/>
      <c r="EA48" s="333"/>
      <c r="EK48" s="333"/>
      <c r="EU48" s="333"/>
      <c r="FE48" s="333"/>
      <c r="FO48" s="333"/>
      <c r="FY48" s="333"/>
      <c r="GI48" s="333"/>
      <c r="GS48" s="333"/>
      <c r="HC48" s="333"/>
      <c r="HM48" s="333"/>
      <c r="HW48" s="333"/>
      <c r="IG48" s="333"/>
    </row>
    <row r="49" s="3" customFormat="true" x14ac:dyDescent="0.25">
      <c r="A49" s="333"/>
      <c r="K49" s="333"/>
      <c r="U49" s="333"/>
      <c r="AE49" s="333"/>
      <c r="AO49" s="333"/>
      <c r="AY49" s="333"/>
      <c r="BI49" s="333"/>
      <c r="BJ49" s="333"/>
      <c r="BK49" s="333"/>
      <c r="BL49" s="333"/>
      <c r="BM49" s="333"/>
      <c r="BN49" s="333"/>
      <c r="BO49" s="333"/>
      <c r="BP49" s="333"/>
      <c r="BS49" s="333"/>
      <c r="CC49" s="333"/>
      <c r="CM49" s="333"/>
      <c r="CW49" s="333"/>
      <c r="DG49" s="333"/>
      <c r="DQ49" s="333"/>
      <c r="EA49" s="333"/>
      <c r="EK49" s="333"/>
      <c r="EU49" s="333"/>
      <c r="FE49" s="333"/>
      <c r="FO49" s="333"/>
      <c r="FY49" s="333"/>
      <c r="GI49" s="333"/>
      <c r="GS49" s="333"/>
      <c r="HC49" s="333"/>
      <c r="HM49" s="333"/>
      <c r="HW49" s="333"/>
      <c r="IG49" s="333"/>
    </row>
    <row r="50" s="3" customFormat="true" x14ac:dyDescent="0.25">
      <c r="A50" s="333"/>
      <c r="K50" s="333"/>
      <c r="U50" s="333"/>
      <c r="AE50" s="333"/>
      <c r="AO50" s="333"/>
      <c r="AY50" s="333"/>
      <c r="BI50" s="333"/>
      <c r="BJ50" s="333"/>
      <c r="BK50" s="333"/>
      <c r="BL50" s="333"/>
      <c r="BM50" s="333"/>
      <c r="BN50" s="333"/>
      <c r="BO50" s="333"/>
      <c r="BP50" s="333"/>
      <c r="BS50" s="333"/>
      <c r="CC50" s="333"/>
      <c r="CM50" s="333"/>
      <c r="CW50" s="333"/>
      <c r="DG50" s="333"/>
      <c r="DQ50" s="333"/>
      <c r="EA50" s="333"/>
      <c r="EK50" s="333"/>
      <c r="EU50" s="333"/>
      <c r="FE50" s="333"/>
      <c r="FO50" s="333"/>
      <c r="FY50" s="333"/>
      <c r="GI50" s="333"/>
      <c r="GS50" s="333"/>
      <c r="HC50" s="333"/>
      <c r="HM50" s="333"/>
      <c r="HW50" s="333"/>
      <c r="IG50" s="333"/>
    </row>
    <row r="51" s="3" customFormat="true" x14ac:dyDescent="0.25">
      <c r="A51" s="333"/>
      <c r="K51" s="333"/>
      <c r="U51" s="333"/>
      <c r="AE51" s="333"/>
      <c r="AO51" s="333"/>
      <c r="AY51" s="333"/>
      <c r="BI51" s="333"/>
      <c r="BJ51" s="333"/>
      <c r="BK51" s="333"/>
      <c r="BL51" s="333"/>
      <c r="BM51" s="333"/>
      <c r="BN51" s="333"/>
      <c r="BO51" s="333"/>
      <c r="BP51" s="333"/>
      <c r="BS51" s="333"/>
      <c r="CC51" s="333"/>
      <c r="CM51" s="333"/>
      <c r="CW51" s="333"/>
      <c r="DG51" s="333"/>
      <c r="DQ51" s="333"/>
      <c r="EA51" s="333"/>
      <c r="EK51" s="333"/>
      <c r="EU51" s="333"/>
      <c r="FE51" s="333"/>
      <c r="FO51" s="333"/>
      <c r="FY51" s="333"/>
      <c r="GI51" s="333"/>
      <c r="GS51" s="333"/>
      <c r="HC51" s="333"/>
      <c r="HM51" s="333"/>
      <c r="HW51" s="333"/>
      <c r="IG51" s="333"/>
    </row>
    <row r="52" s="3" customFormat="true" x14ac:dyDescent="0.25">
      <c r="A52" s="333"/>
      <c r="K52" s="333"/>
      <c r="U52" s="333"/>
      <c r="AE52" s="333"/>
      <c r="AO52" s="333"/>
      <c r="AY52" s="333"/>
      <c r="BI52" s="333"/>
      <c r="BJ52" s="333"/>
      <c r="BK52" s="333"/>
      <c r="BL52" s="333"/>
      <c r="BM52" s="333"/>
      <c r="BN52" s="333"/>
      <c r="BO52" s="333"/>
      <c r="BP52" s="333"/>
      <c r="BS52" s="333"/>
      <c r="CC52" s="333"/>
      <c r="CM52" s="333"/>
      <c r="CW52" s="333"/>
      <c r="DG52" s="333"/>
      <c r="DQ52" s="333"/>
      <c r="EA52" s="333"/>
      <c r="EK52" s="333"/>
      <c r="EU52" s="333"/>
      <c r="FE52" s="333"/>
      <c r="FO52" s="333"/>
      <c r="FY52" s="333"/>
      <c r="GI52" s="333"/>
      <c r="GS52" s="333"/>
      <c r="HC52" s="333"/>
      <c r="HM52" s="333"/>
      <c r="HW52" s="333"/>
      <c r="IG52" s="333"/>
    </row>
    <row r="53" s="3" customFormat="true" x14ac:dyDescent="0.25">
      <c r="A53" s="333"/>
      <c r="K53" s="333"/>
      <c r="U53" s="333"/>
      <c r="AE53" s="333"/>
      <c r="AO53" s="333"/>
      <c r="AY53" s="333"/>
      <c r="BI53" s="333"/>
      <c r="BJ53" s="333"/>
      <c r="BK53" s="333"/>
      <c r="BL53" s="333"/>
      <c r="BM53" s="333"/>
      <c r="BN53" s="333"/>
      <c r="BO53" s="333"/>
      <c r="BP53" s="333"/>
      <c r="BS53" s="333"/>
      <c r="CC53" s="333"/>
      <c r="CM53" s="333"/>
      <c r="CW53" s="333"/>
      <c r="DG53" s="333"/>
      <c r="DQ53" s="333"/>
      <c r="EA53" s="333"/>
      <c r="EK53" s="333"/>
      <c r="EU53" s="333"/>
      <c r="FE53" s="333"/>
      <c r="FO53" s="333"/>
      <c r="FY53" s="333"/>
      <c r="GI53" s="333"/>
      <c r="GS53" s="333"/>
      <c r="HC53" s="333"/>
      <c r="HM53" s="333"/>
      <c r="HW53" s="333"/>
      <c r="IG53" s="333"/>
    </row>
    <row r="54" s="3" customFormat="true" x14ac:dyDescent="0.25">
      <c r="A54" s="333"/>
      <c r="K54" s="333"/>
      <c r="U54" s="333"/>
      <c r="AE54" s="333"/>
      <c r="AO54" s="333"/>
      <c r="AY54" s="333"/>
      <c r="BI54" s="333"/>
      <c r="BJ54" s="333"/>
      <c r="BK54" s="333"/>
      <c r="BL54" s="333"/>
      <c r="BM54" s="333"/>
      <c r="BN54" s="333"/>
      <c r="BO54" s="333"/>
      <c r="BP54" s="333"/>
      <c r="BS54" s="333"/>
      <c r="CC54" s="333"/>
      <c r="CM54" s="333"/>
      <c r="CW54" s="333"/>
      <c r="DG54" s="333"/>
      <c r="DQ54" s="333"/>
      <c r="EA54" s="333"/>
      <c r="EK54" s="333"/>
      <c r="EU54" s="333"/>
      <c r="FE54" s="333"/>
      <c r="FO54" s="333"/>
      <c r="FY54" s="333"/>
      <c r="GI54" s="333"/>
      <c r="GS54" s="333"/>
      <c r="HC54" s="333"/>
      <c r="HM54" s="333"/>
      <c r="HW54" s="333"/>
      <c r="IG54" s="333"/>
    </row>
    <row r="55" s="3" customFormat="true" x14ac:dyDescent="0.25">
      <c r="A55" s="333"/>
      <c r="K55" s="333"/>
      <c r="U55" s="333"/>
      <c r="AE55" s="333"/>
      <c r="AO55" s="333"/>
      <c r="AY55" s="333"/>
      <c r="BI55" s="333"/>
      <c r="BJ55" s="333"/>
      <c r="BK55" s="333"/>
      <c r="BL55" s="333"/>
      <c r="BM55" s="333"/>
      <c r="BN55" s="333"/>
      <c r="BO55" s="333"/>
      <c r="BP55" s="333"/>
      <c r="BS55" s="333"/>
      <c r="CC55" s="333"/>
      <c r="CM55" s="333"/>
      <c r="CW55" s="333"/>
      <c r="DG55" s="333"/>
      <c r="DQ55" s="333"/>
      <c r="EA55" s="333"/>
      <c r="EK55" s="333"/>
      <c r="EU55" s="333"/>
      <c r="FE55" s="333"/>
      <c r="FO55" s="333"/>
      <c r="FY55" s="333"/>
      <c r="GI55" s="333"/>
      <c r="GS55" s="333"/>
      <c r="HC55" s="333"/>
      <c r="HM55" s="333"/>
      <c r="HW55" s="333"/>
      <c r="IG55" s="333"/>
    </row>
    <row r="56" s="3" customFormat="true" x14ac:dyDescent="0.25">
      <c r="A56" s="333"/>
      <c r="K56" s="333"/>
      <c r="U56" s="333"/>
      <c r="AE56" s="333"/>
      <c r="AO56" s="333"/>
      <c r="AY56" s="333"/>
      <c r="BI56" s="333"/>
      <c r="BJ56" s="333"/>
      <c r="BK56" s="333"/>
      <c r="BL56" s="333"/>
      <c r="BM56" s="333"/>
      <c r="BN56" s="333"/>
      <c r="BO56" s="333"/>
      <c r="BP56" s="333"/>
      <c r="BS56" s="333"/>
      <c r="CC56" s="333"/>
      <c r="CM56" s="333"/>
      <c r="CW56" s="333"/>
      <c r="DG56" s="333"/>
      <c r="DQ56" s="333"/>
      <c r="EA56" s="333"/>
      <c r="EK56" s="333"/>
      <c r="EU56" s="333"/>
      <c r="FE56" s="333"/>
      <c r="FO56" s="333"/>
      <c r="FY56" s="333"/>
      <c r="GI56" s="333"/>
      <c r="GS56" s="333"/>
      <c r="HC56" s="333"/>
      <c r="HM56" s="333"/>
      <c r="HW56" s="333"/>
      <c r="IG56" s="333"/>
    </row>
    <row r="57" s="3" customFormat="true" x14ac:dyDescent="0.25">
      <c r="A57" s="333"/>
      <c r="K57" s="333"/>
      <c r="U57" s="333"/>
      <c r="AE57" s="333"/>
      <c r="AO57" s="333"/>
      <c r="AY57" s="333"/>
      <c r="BI57" s="333"/>
      <c r="BJ57" s="333"/>
      <c r="BK57" s="333"/>
      <c r="BL57" s="333"/>
      <c r="BM57" s="333"/>
      <c r="BN57" s="333"/>
      <c r="BO57" s="333"/>
      <c r="BP57" s="333"/>
      <c r="BS57" s="333"/>
      <c r="CC57" s="333"/>
      <c r="CM57" s="333"/>
      <c r="CW57" s="333"/>
      <c r="DG57" s="333"/>
      <c r="DQ57" s="333"/>
      <c r="EA57" s="333"/>
      <c r="EK57" s="333"/>
      <c r="EU57" s="333"/>
      <c r="FE57" s="333"/>
      <c r="FO57" s="333"/>
      <c r="FY57" s="333"/>
      <c r="GI57" s="333"/>
      <c r="GS57" s="333"/>
      <c r="HC57" s="333"/>
      <c r="HM57" s="333"/>
      <c r="HW57" s="333"/>
      <c r="IG57" s="333"/>
    </row>
    <row r="58" s="3" customFormat="true" x14ac:dyDescent="0.25">
      <c r="A58" s="333"/>
      <c r="K58" s="333"/>
      <c r="U58" s="333"/>
      <c r="AE58" s="333"/>
      <c r="AO58" s="333"/>
      <c r="AY58" s="333"/>
      <c r="BI58" s="333"/>
      <c r="BJ58" s="333"/>
      <c r="BK58" s="333"/>
      <c r="BL58" s="333"/>
      <c r="BM58" s="333"/>
      <c r="BN58" s="333"/>
      <c r="BO58" s="333"/>
      <c r="BP58" s="333"/>
      <c r="BS58" s="333"/>
      <c r="CC58" s="333"/>
      <c r="CM58" s="333"/>
      <c r="CW58" s="333"/>
      <c r="DG58" s="333"/>
      <c r="DQ58" s="333"/>
      <c r="EA58" s="333"/>
      <c r="EK58" s="333"/>
      <c r="EU58" s="333"/>
      <c r="FE58" s="333"/>
      <c r="FO58" s="333"/>
      <c r="FY58" s="333"/>
      <c r="GI58" s="333"/>
      <c r="GS58" s="333"/>
      <c r="HC58" s="333"/>
      <c r="HM58" s="333"/>
      <c r="HW58" s="333"/>
      <c r="IG58" s="333"/>
    </row>
    <row r="59" s="3" customFormat="true" x14ac:dyDescent="0.25">
      <c r="A59" s="333"/>
      <c r="K59" s="333"/>
      <c r="U59" s="333"/>
      <c r="AE59" s="333"/>
      <c r="AO59" s="333"/>
      <c r="AY59" s="333"/>
      <c r="BI59" s="333"/>
      <c r="BJ59" s="333"/>
      <c r="BK59" s="333"/>
      <c r="BL59" s="333"/>
      <c r="BM59" s="333"/>
      <c r="BN59" s="333"/>
      <c r="BO59" s="333"/>
      <c r="BP59" s="333"/>
      <c r="BS59" s="333"/>
      <c r="CC59" s="333"/>
      <c r="CM59" s="333"/>
      <c r="CW59" s="333"/>
      <c r="DG59" s="333"/>
      <c r="DQ59" s="333"/>
      <c r="EA59" s="333"/>
      <c r="EK59" s="333"/>
      <c r="EU59" s="333"/>
      <c r="FE59" s="333"/>
      <c r="FO59" s="333"/>
      <c r="FY59" s="333"/>
      <c r="GI59" s="333"/>
      <c r="GS59" s="333"/>
      <c r="HC59" s="333"/>
      <c r="HM59" s="333"/>
      <c r="HW59" s="333"/>
      <c r="IG59" s="333"/>
    </row>
    <row r="60" s="3" customFormat="true" x14ac:dyDescent="0.25">
      <c r="A60" s="333"/>
      <c r="K60" s="333"/>
      <c r="U60" s="333"/>
      <c r="AE60" s="333"/>
      <c r="AO60" s="333"/>
      <c r="AY60" s="333"/>
      <c r="BI60" s="333"/>
      <c r="BJ60" s="333"/>
      <c r="BK60" s="333"/>
      <c r="BL60" s="333"/>
      <c r="BM60" s="333"/>
      <c r="BN60" s="333"/>
      <c r="BO60" s="333"/>
      <c r="BP60" s="333"/>
      <c r="BS60" s="333"/>
      <c r="CC60" s="333"/>
      <c r="CM60" s="333"/>
      <c r="CW60" s="333"/>
      <c r="DG60" s="333"/>
      <c r="DQ60" s="333"/>
      <c r="EA60" s="333"/>
      <c r="EK60" s="333"/>
      <c r="EU60" s="333"/>
      <c r="FE60" s="333"/>
      <c r="FO60" s="333"/>
      <c r="FY60" s="333"/>
      <c r="GI60" s="333"/>
      <c r="GS60" s="333"/>
      <c r="HC60" s="333"/>
      <c r="HM60" s="333"/>
      <c r="HW60" s="333"/>
      <c r="IG60" s="333"/>
    </row>
    <row r="61" s="3" customFormat="true" x14ac:dyDescent="0.25">
      <c r="A61" s="333"/>
      <c r="K61" s="333"/>
      <c r="U61" s="333"/>
      <c r="AE61" s="333"/>
      <c r="AO61" s="333"/>
      <c r="AY61" s="333"/>
      <c r="BI61" s="333"/>
      <c r="BJ61" s="333"/>
      <c r="BK61" s="333"/>
      <c r="BL61" s="333"/>
      <c r="BM61" s="333"/>
      <c r="BN61" s="333"/>
      <c r="BO61" s="333"/>
      <c r="BP61" s="333"/>
      <c r="BS61" s="333"/>
      <c r="CC61" s="333"/>
      <c r="CM61" s="333"/>
      <c r="CW61" s="333"/>
      <c r="DG61" s="333"/>
      <c r="DQ61" s="333"/>
      <c r="EA61" s="333"/>
      <c r="EK61" s="333"/>
      <c r="EU61" s="333"/>
      <c r="FE61" s="333"/>
      <c r="FO61" s="333"/>
      <c r="FY61" s="333"/>
      <c r="GI61" s="333"/>
      <c r="GS61" s="333"/>
      <c r="HC61" s="333"/>
      <c r="HM61" s="333"/>
      <c r="HW61" s="333"/>
      <c r="IG61" s="333"/>
    </row>
    <row r="62" s="3" customFormat="true" x14ac:dyDescent="0.25">
      <c r="A62" s="333"/>
      <c r="K62" s="333"/>
      <c r="U62" s="333"/>
      <c r="AE62" s="333"/>
      <c r="AO62" s="333"/>
      <c r="AY62" s="333"/>
      <c r="BI62" s="333"/>
      <c r="BJ62" s="333"/>
      <c r="BK62" s="333"/>
      <c r="BL62" s="333"/>
      <c r="BM62" s="333"/>
      <c r="BN62" s="333"/>
      <c r="BO62" s="333"/>
      <c r="BP62" s="333"/>
      <c r="BS62" s="333"/>
      <c r="CC62" s="333"/>
      <c r="CM62" s="333"/>
      <c r="CW62" s="333"/>
      <c r="DG62" s="333"/>
      <c r="DQ62" s="333"/>
      <c r="EA62" s="333"/>
      <c r="EK62" s="333"/>
      <c r="EU62" s="333"/>
      <c r="FE62" s="333"/>
      <c r="FO62" s="333"/>
      <c r="FY62" s="333"/>
      <c r="GI62" s="333"/>
      <c r="GS62" s="333"/>
      <c r="HC62" s="333"/>
      <c r="HM62" s="333"/>
      <c r="HW62" s="333"/>
      <c r="IG62" s="333"/>
    </row>
    <row r="63" s="3" customFormat="true" x14ac:dyDescent="0.25">
      <c r="A63" s="333"/>
      <c r="K63" s="333"/>
      <c r="U63" s="333"/>
      <c r="AE63" s="333"/>
      <c r="AO63" s="333"/>
      <c r="AY63" s="333"/>
      <c r="BI63" s="333"/>
      <c r="BJ63" s="333"/>
      <c r="BK63" s="333"/>
      <c r="BL63" s="333"/>
      <c r="BM63" s="333"/>
      <c r="BN63" s="333"/>
      <c r="BO63" s="333"/>
      <c r="BP63" s="333"/>
      <c r="BS63" s="333"/>
      <c r="CC63" s="333"/>
      <c r="CM63" s="333"/>
      <c r="CW63" s="333"/>
      <c r="DG63" s="333"/>
      <c r="DQ63" s="333"/>
      <c r="EA63" s="333"/>
      <c r="EK63" s="333"/>
      <c r="EU63" s="333"/>
      <c r="FE63" s="333"/>
      <c r="FO63" s="333"/>
      <c r="FY63" s="333"/>
      <c r="GI63" s="333"/>
      <c r="GS63" s="333"/>
      <c r="HC63" s="333"/>
      <c r="HM63" s="333"/>
      <c r="HW63" s="333"/>
      <c r="IG63" s="333"/>
    </row>
    <row r="64" s="3" customFormat="true" x14ac:dyDescent="0.25">
      <c r="A64" s="333"/>
      <c r="K64" s="333"/>
      <c r="U64" s="333"/>
      <c r="AE64" s="333"/>
      <c r="AO64" s="333"/>
      <c r="AY64" s="333"/>
      <c r="BI64" s="333"/>
      <c r="BJ64" s="333"/>
      <c r="BK64" s="333"/>
      <c r="BL64" s="333"/>
      <c r="BM64" s="333"/>
      <c r="BN64" s="333"/>
      <c r="BO64" s="333"/>
      <c r="BP64" s="333"/>
      <c r="BS64" s="333"/>
      <c r="CC64" s="333"/>
      <c r="CM64" s="333"/>
      <c r="CW64" s="333"/>
      <c r="DG64" s="333"/>
      <c r="DQ64" s="333"/>
      <c r="EA64" s="333"/>
      <c r="EK64" s="333"/>
      <c r="EU64" s="333"/>
      <c r="FE64" s="333"/>
      <c r="FO64" s="333"/>
      <c r="FY64" s="333"/>
      <c r="GI64" s="333"/>
      <c r="GS64" s="333"/>
      <c r="HC64" s="333"/>
      <c r="HM64" s="333"/>
      <c r="HW64" s="333"/>
      <c r="IG64" s="333"/>
    </row>
    <row r="65" s="3" customFormat="true" x14ac:dyDescent="0.25">
      <c r="A65" s="333"/>
      <c r="K65" s="333"/>
      <c r="U65" s="333"/>
      <c r="AE65" s="333"/>
      <c r="AO65" s="333"/>
      <c r="AY65" s="333"/>
      <c r="BI65" s="333"/>
      <c r="BJ65" s="333"/>
      <c r="BK65" s="333"/>
      <c r="BL65" s="333"/>
      <c r="BM65" s="333"/>
      <c r="BN65" s="333"/>
      <c r="BO65" s="333"/>
      <c r="BP65" s="333"/>
      <c r="BS65" s="333"/>
      <c r="CC65" s="333"/>
      <c r="CM65" s="333"/>
      <c r="CW65" s="333"/>
      <c r="DG65" s="333"/>
      <c r="DQ65" s="333"/>
      <c r="EA65" s="333"/>
      <c r="EK65" s="333"/>
      <c r="EU65" s="333"/>
      <c r="FE65" s="333"/>
      <c r="FO65" s="333"/>
      <c r="FY65" s="333"/>
      <c r="GI65" s="333"/>
      <c r="GS65" s="333"/>
      <c r="HC65" s="333"/>
      <c r="HM65" s="333"/>
      <c r="HW65" s="333"/>
      <c r="IG65" s="333"/>
    </row>
    <row r="66" s="3" customFormat="true" x14ac:dyDescent="0.25">
      <c r="A66" s="333"/>
      <c r="K66" s="333"/>
      <c r="U66" s="333"/>
      <c r="AE66" s="333"/>
      <c r="AO66" s="333"/>
      <c r="AY66" s="333"/>
      <c r="BI66" s="333"/>
      <c r="BJ66" s="333"/>
      <c r="BK66" s="333"/>
      <c r="BL66" s="333"/>
      <c r="BM66" s="333"/>
      <c r="BN66" s="333"/>
      <c r="BO66" s="333"/>
      <c r="BP66" s="333"/>
      <c r="BS66" s="333"/>
      <c r="CC66" s="333"/>
      <c r="CM66" s="333"/>
      <c r="CW66" s="333"/>
      <c r="DG66" s="333"/>
      <c r="DQ66" s="333"/>
      <c r="EA66" s="333"/>
      <c r="EK66" s="333"/>
      <c r="EU66" s="333"/>
      <c r="FE66" s="333"/>
      <c r="FO66" s="333"/>
      <c r="FY66" s="333"/>
      <c r="GI66" s="333"/>
      <c r="GS66" s="333"/>
      <c r="HC66" s="333"/>
      <c r="HM66" s="333"/>
      <c r="HW66" s="333"/>
      <c r="IG66" s="333"/>
    </row>
    <row r="67" s="3" customFormat="true" x14ac:dyDescent="0.25">
      <c r="A67" s="333"/>
      <c r="K67" s="333"/>
      <c r="U67" s="333"/>
      <c r="AE67" s="333"/>
      <c r="AO67" s="333"/>
      <c r="AY67" s="333"/>
      <c r="BI67" s="333"/>
      <c r="BJ67" s="333"/>
      <c r="BK67" s="333"/>
      <c r="BL67" s="333"/>
      <c r="BM67" s="333"/>
      <c r="BN67" s="333"/>
      <c r="BO67" s="333"/>
      <c r="BP67" s="333"/>
      <c r="BS67" s="333"/>
      <c r="CC67" s="333"/>
      <c r="CM67" s="333"/>
      <c r="CW67" s="333"/>
      <c r="DG67" s="333"/>
      <c r="DQ67" s="333"/>
      <c r="EA67" s="333"/>
      <c r="EK67" s="333"/>
      <c r="EU67" s="333"/>
      <c r="FE67" s="333"/>
      <c r="FO67" s="333"/>
      <c r="FY67" s="333"/>
      <c r="GI67" s="333"/>
      <c r="GS67" s="333"/>
      <c r="HC67" s="333"/>
      <c r="HM67" s="333"/>
      <c r="HW67" s="333"/>
      <c r="IG67" s="333"/>
    </row>
    <row r="68" s="3" customFormat="true" x14ac:dyDescent="0.25">
      <c r="A68" s="333"/>
      <c r="K68" s="333"/>
      <c r="U68" s="333"/>
      <c r="AE68" s="333"/>
      <c r="AO68" s="333"/>
      <c r="AY68" s="333"/>
      <c r="BI68" s="333"/>
      <c r="BJ68" s="333"/>
      <c r="BK68" s="333"/>
      <c r="BL68" s="333"/>
      <c r="BM68" s="333"/>
      <c r="BN68" s="333"/>
      <c r="BO68" s="333"/>
      <c r="BP68" s="333"/>
      <c r="BS68" s="333"/>
      <c r="CC68" s="333"/>
      <c r="CM68" s="333"/>
      <c r="CW68" s="333"/>
      <c r="DG68" s="333"/>
      <c r="DQ68" s="333"/>
      <c r="EA68" s="333"/>
      <c r="EK68" s="333"/>
      <c r="EU68" s="333"/>
      <c r="FE68" s="333"/>
      <c r="FO68" s="333"/>
      <c r="FY68" s="333"/>
      <c r="GI68" s="333"/>
      <c r="GS68" s="333"/>
      <c r="HC68" s="333"/>
      <c r="HM68" s="333"/>
      <c r="HW68" s="333"/>
      <c r="IG68" s="333"/>
    </row>
    <row r="69" s="3" customFormat="true" x14ac:dyDescent="0.25">
      <c r="A69" s="333"/>
      <c r="K69" s="333"/>
      <c r="U69" s="333"/>
      <c r="AE69" s="333"/>
      <c r="AO69" s="333"/>
      <c r="AY69" s="333"/>
      <c r="BI69" s="333"/>
      <c r="BJ69" s="333"/>
      <c r="BK69" s="333"/>
      <c r="BL69" s="333"/>
      <c r="BM69" s="333"/>
      <c r="BN69" s="333"/>
      <c r="BO69" s="333"/>
      <c r="BP69" s="333"/>
      <c r="BS69" s="333"/>
      <c r="CC69" s="333"/>
      <c r="CM69" s="333"/>
      <c r="CW69" s="333"/>
      <c r="DG69" s="333"/>
      <c r="DQ69" s="333"/>
      <c r="EA69" s="333"/>
      <c r="EK69" s="333"/>
      <c r="EU69" s="333"/>
      <c r="FE69" s="333"/>
      <c r="FO69" s="333"/>
      <c r="FY69" s="333"/>
      <c r="GI69" s="333"/>
      <c r="GS69" s="333"/>
      <c r="HC69" s="333"/>
      <c r="HM69" s="333"/>
      <c r="HW69" s="333"/>
      <c r="IG69" s="333"/>
    </row>
    <row r="70" s="3" customFormat="true" x14ac:dyDescent="0.25">
      <c r="A70" s="333"/>
      <c r="K70" s="333"/>
      <c r="U70" s="333"/>
      <c r="AE70" s="333"/>
      <c r="AO70" s="333"/>
      <c r="AY70" s="333"/>
      <c r="BI70" s="333"/>
      <c r="BJ70" s="333"/>
      <c r="BK70" s="333"/>
      <c r="BL70" s="333"/>
      <c r="BM70" s="333"/>
      <c r="BN70" s="333"/>
      <c r="BO70" s="333"/>
      <c r="BP70" s="333"/>
      <c r="BS70" s="333"/>
      <c r="CC70" s="333"/>
      <c r="CM70" s="333"/>
      <c r="CW70" s="333"/>
      <c r="DG70" s="333"/>
      <c r="DQ70" s="333"/>
      <c r="EA70" s="333"/>
      <c r="EK70" s="333"/>
      <c r="EU70" s="333"/>
      <c r="FE70" s="333"/>
      <c r="FO70" s="333"/>
      <c r="FY70" s="333"/>
      <c r="GI70" s="333"/>
      <c r="GS70" s="333"/>
      <c r="HC70" s="333"/>
      <c r="HM70" s="333"/>
      <c r="HW70" s="333"/>
      <c r="IG70" s="333"/>
    </row>
    <row r="71" s="3" customFormat="true" x14ac:dyDescent="0.25">
      <c r="A71" s="333"/>
      <c r="K71" s="333"/>
      <c r="U71" s="333"/>
      <c r="AE71" s="333"/>
      <c r="AO71" s="333"/>
      <c r="AY71" s="333"/>
      <c r="BI71" s="333"/>
      <c r="BJ71" s="333"/>
      <c r="BK71" s="333"/>
      <c r="BL71" s="333"/>
      <c r="BM71" s="333"/>
      <c r="BN71" s="333"/>
      <c r="BO71" s="333"/>
      <c r="BP71" s="333"/>
      <c r="BS71" s="333"/>
      <c r="CC71" s="333"/>
      <c r="CM71" s="333"/>
      <c r="CW71" s="333"/>
      <c r="DG71" s="333"/>
      <c r="DQ71" s="333"/>
      <c r="EA71" s="333"/>
      <c r="EK71" s="333"/>
      <c r="EU71" s="333"/>
      <c r="FE71" s="333"/>
      <c r="FO71" s="333"/>
      <c r="FY71" s="333"/>
      <c r="GI71" s="333"/>
      <c r="GS71" s="333"/>
      <c r="HC71" s="333"/>
      <c r="HM71" s="333"/>
      <c r="HW71" s="333"/>
      <c r="IG71" s="333"/>
    </row>
    <row r="72" s="3" customFormat="true" x14ac:dyDescent="0.25">
      <c r="A72" s="333"/>
      <c r="K72" s="333"/>
      <c r="U72" s="333"/>
      <c r="AE72" s="333"/>
      <c r="AO72" s="333"/>
      <c r="AY72" s="333"/>
      <c r="BI72" s="333"/>
      <c r="BJ72" s="333"/>
      <c r="BK72" s="333"/>
      <c r="BL72" s="333"/>
      <c r="BM72" s="333"/>
      <c r="BN72" s="333"/>
      <c r="BO72" s="333"/>
      <c r="BP72" s="333"/>
      <c r="BS72" s="333"/>
      <c r="CC72" s="333"/>
      <c r="CM72" s="333"/>
      <c r="CW72" s="333"/>
      <c r="DG72" s="333"/>
      <c r="DQ72" s="333"/>
      <c r="EA72" s="333"/>
      <c r="EK72" s="333"/>
      <c r="EU72" s="333"/>
      <c r="FE72" s="333"/>
      <c r="FO72" s="333"/>
      <c r="FY72" s="333"/>
      <c r="GI72" s="333"/>
      <c r="GS72" s="333"/>
      <c r="HC72" s="333"/>
      <c r="HM72" s="333"/>
      <c r="HW72" s="333"/>
      <c r="IG72" s="333"/>
    </row>
    <row r="73" s="3" customFormat="true" x14ac:dyDescent="0.25">
      <c r="A73" s="333"/>
      <c r="K73" s="333"/>
      <c r="U73" s="333"/>
      <c r="AE73" s="333"/>
      <c r="AO73" s="333"/>
      <c r="AY73" s="333"/>
      <c r="BI73" s="333"/>
      <c r="BJ73" s="333"/>
      <c r="BK73" s="333"/>
      <c r="BL73" s="333"/>
      <c r="BM73" s="333"/>
      <c r="BN73" s="333"/>
      <c r="BO73" s="333"/>
      <c r="BP73" s="333"/>
      <c r="BS73" s="333"/>
      <c r="CC73" s="333"/>
      <c r="CM73" s="333"/>
      <c r="CW73" s="333"/>
      <c r="DG73" s="333"/>
      <c r="DQ73" s="333"/>
      <c r="EA73" s="333"/>
      <c r="EK73" s="333"/>
      <c r="EU73" s="333"/>
      <c r="FE73" s="333"/>
      <c r="FO73" s="333"/>
      <c r="FY73" s="333"/>
      <c r="GI73" s="333"/>
      <c r="GS73" s="333"/>
      <c r="HC73" s="333"/>
      <c r="HM73" s="333"/>
      <c r="HW73" s="333"/>
      <c r="IG73" s="333"/>
    </row>
    <row r="74" s="3" customFormat="true" x14ac:dyDescent="0.25">
      <c r="A74" s="333"/>
      <c r="K74" s="333"/>
      <c r="U74" s="333"/>
      <c r="AE74" s="333"/>
      <c r="AO74" s="333"/>
      <c r="AY74" s="333"/>
      <c r="BI74" s="333"/>
      <c r="BJ74" s="333"/>
      <c r="BK74" s="333"/>
      <c r="BL74" s="333"/>
      <c r="BM74" s="333"/>
      <c r="BN74" s="333"/>
      <c r="BO74" s="333"/>
      <c r="BP74" s="333"/>
      <c r="BS74" s="333"/>
      <c r="CC74" s="333"/>
      <c r="CM74" s="333"/>
      <c r="CW74" s="333"/>
      <c r="DG74" s="333"/>
      <c r="DQ74" s="333"/>
      <c r="EA74" s="333"/>
      <c r="EK74" s="333"/>
      <c r="EU74" s="333"/>
      <c r="FE74" s="333"/>
      <c r="FO74" s="333"/>
      <c r="FY74" s="333"/>
      <c r="GI74" s="333"/>
      <c r="GS74" s="333"/>
      <c r="HC74" s="333"/>
      <c r="HM74" s="333"/>
      <c r="HW74" s="333"/>
      <c r="IG74" s="333"/>
    </row>
    <row r="75" s="3" customFormat="true" x14ac:dyDescent="0.25">
      <c r="A75" s="333"/>
      <c r="K75" s="333"/>
      <c r="U75" s="333"/>
      <c r="AE75" s="333"/>
      <c r="AO75" s="333"/>
      <c r="AY75" s="333"/>
      <c r="BI75" s="333"/>
      <c r="BJ75" s="333"/>
      <c r="BK75" s="333"/>
      <c r="BL75" s="333"/>
      <c r="BM75" s="333"/>
      <c r="BN75" s="333"/>
      <c r="BO75" s="333"/>
      <c r="BP75" s="333"/>
      <c r="BS75" s="333"/>
      <c r="CC75" s="333"/>
      <c r="CM75" s="333"/>
      <c r="CW75" s="333"/>
      <c r="DG75" s="333"/>
      <c r="DQ75" s="333"/>
      <c r="EA75" s="333"/>
      <c r="EK75" s="333"/>
      <c r="EU75" s="333"/>
      <c r="FE75" s="333"/>
      <c r="FO75" s="333"/>
      <c r="FY75" s="333"/>
      <c r="GI75" s="333"/>
      <c r="GS75" s="333"/>
      <c r="HC75" s="333"/>
      <c r="HM75" s="333"/>
      <c r="HW75" s="333"/>
      <c r="IG75" s="333"/>
    </row>
    <row r="76" s="3" customFormat="true" x14ac:dyDescent="0.25">
      <c r="A76" s="333"/>
      <c r="K76" s="333"/>
      <c r="U76" s="333"/>
      <c r="AE76" s="333"/>
      <c r="AO76" s="333"/>
      <c r="AY76" s="333"/>
      <c r="BI76" s="333"/>
      <c r="BJ76" s="333"/>
      <c r="BK76" s="333"/>
      <c r="BL76" s="333"/>
      <c r="BM76" s="333"/>
      <c r="BN76" s="333"/>
      <c r="BO76" s="333"/>
      <c r="BP76" s="333"/>
      <c r="BS76" s="333"/>
      <c r="CC76" s="333"/>
      <c r="CM76" s="333"/>
      <c r="CW76" s="333"/>
      <c r="DG76" s="333"/>
      <c r="DQ76" s="333"/>
      <c r="EA76" s="333"/>
      <c r="EK76" s="333"/>
      <c r="EU76" s="333"/>
      <c r="FE76" s="333"/>
      <c r="FO76" s="333"/>
      <c r="FY76" s="333"/>
      <c r="GI76" s="333"/>
      <c r="GS76" s="333"/>
      <c r="HC76" s="333"/>
      <c r="HM76" s="333"/>
      <c r="HW76" s="333"/>
      <c r="IG76" s="333"/>
    </row>
    <row r="77" s="3" customFormat="true" x14ac:dyDescent="0.25">
      <c r="A77" s="333"/>
      <c r="K77" s="333"/>
      <c r="U77" s="333"/>
      <c r="AE77" s="333"/>
      <c r="AO77" s="333"/>
      <c r="AY77" s="333"/>
      <c r="BI77" s="333"/>
      <c r="BJ77" s="333"/>
      <c r="BK77" s="333"/>
      <c r="BL77" s="333"/>
      <c r="BM77" s="333"/>
      <c r="BN77" s="333"/>
      <c r="BO77" s="333"/>
      <c r="BP77" s="333"/>
      <c r="BS77" s="333"/>
      <c r="CC77" s="333"/>
      <c r="CM77" s="333"/>
      <c r="CW77" s="333"/>
      <c r="DG77" s="333"/>
      <c r="DQ77" s="333"/>
      <c r="EA77" s="333"/>
      <c r="EK77" s="333"/>
      <c r="EU77" s="333"/>
      <c r="FE77" s="333"/>
      <c r="FO77" s="333"/>
      <c r="FY77" s="333"/>
      <c r="GI77" s="333"/>
      <c r="GS77" s="333"/>
      <c r="HC77" s="333"/>
      <c r="HM77" s="333"/>
      <c r="HW77" s="333"/>
      <c r="IG77" s="333"/>
    </row>
    <row r="78" s="3" customFormat="true" x14ac:dyDescent="0.25">
      <c r="A78" s="333"/>
      <c r="K78" s="333"/>
      <c r="U78" s="333"/>
      <c r="AE78" s="333"/>
      <c r="AO78" s="333"/>
      <c r="AY78" s="333"/>
      <c r="BI78" s="333"/>
      <c r="BJ78" s="333"/>
      <c r="BK78" s="333"/>
      <c r="BL78" s="333"/>
      <c r="BM78" s="333"/>
      <c r="BN78" s="333"/>
      <c r="BO78" s="333"/>
      <c r="BP78" s="333"/>
      <c r="BS78" s="333"/>
      <c r="CC78" s="333"/>
      <c r="CM78" s="333"/>
      <c r="CW78" s="333"/>
      <c r="DG78" s="333"/>
      <c r="DQ78" s="333"/>
      <c r="EA78" s="333"/>
      <c r="EK78" s="333"/>
      <c r="EU78" s="333"/>
      <c r="FE78" s="333"/>
      <c r="FO78" s="333"/>
      <c r="FY78" s="333"/>
      <c r="GI78" s="333"/>
      <c r="GS78" s="333"/>
      <c r="HC78" s="333"/>
      <c r="HM78" s="333"/>
      <c r="HW78" s="333"/>
      <c r="IG78" s="333"/>
    </row>
    <row r="79" s="3" customFormat="true" x14ac:dyDescent="0.25">
      <c r="A79" s="333"/>
      <c r="K79" s="333"/>
      <c r="U79" s="333"/>
      <c r="AE79" s="333"/>
      <c r="AO79" s="333"/>
      <c r="AY79" s="333"/>
      <c r="BI79" s="333"/>
      <c r="BJ79" s="333"/>
      <c r="BK79" s="333"/>
      <c r="BL79" s="333"/>
      <c r="BM79" s="333"/>
      <c r="BN79" s="333"/>
      <c r="BO79" s="333"/>
      <c r="BP79" s="333"/>
      <c r="BS79" s="333"/>
      <c r="CC79" s="333"/>
      <c r="CM79" s="333"/>
      <c r="CW79" s="333"/>
      <c r="DG79" s="333"/>
      <c r="DQ79" s="333"/>
      <c r="EA79" s="333"/>
      <c r="EK79" s="333"/>
      <c r="EU79" s="333"/>
      <c r="FE79" s="333"/>
      <c r="FO79" s="333"/>
      <c r="FY79" s="333"/>
      <c r="GI79" s="333"/>
      <c r="GS79" s="333"/>
      <c r="HC79" s="333"/>
      <c r="HM79" s="333"/>
      <c r="HW79" s="333"/>
      <c r="IG79" s="333"/>
    </row>
    <row r="80" s="3" customFormat="true" x14ac:dyDescent="0.25">
      <c r="A80" s="333"/>
      <c r="K80" s="333"/>
      <c r="U80" s="333"/>
      <c r="AE80" s="333"/>
      <c r="AO80" s="333"/>
      <c r="AY80" s="333"/>
      <c r="BI80" s="333"/>
      <c r="BJ80" s="333"/>
      <c r="BK80" s="333"/>
      <c r="BL80" s="333"/>
      <c r="BM80" s="333"/>
      <c r="BN80" s="333"/>
      <c r="BO80" s="333"/>
      <c r="BP80" s="333"/>
      <c r="BS80" s="333"/>
      <c r="CC80" s="333"/>
      <c r="CM80" s="333"/>
      <c r="CW80" s="333"/>
      <c r="DG80" s="333"/>
      <c r="DQ80" s="333"/>
      <c r="EA80" s="333"/>
      <c r="EK80" s="333"/>
      <c r="EU80" s="333"/>
      <c r="FE80" s="333"/>
      <c r="FO80" s="333"/>
      <c r="FY80" s="333"/>
      <c r="GI80" s="333"/>
      <c r="GS80" s="333"/>
      <c r="HC80" s="333"/>
      <c r="HM80" s="333"/>
      <c r="HW80" s="333"/>
      <c r="IG80" s="333"/>
    </row>
    <row r="81" s="3" customFormat="true" x14ac:dyDescent="0.25">
      <c r="A81" s="333"/>
      <c r="K81" s="333"/>
      <c r="U81" s="333"/>
      <c r="AE81" s="333"/>
      <c r="AO81" s="333"/>
      <c r="AY81" s="333"/>
      <c r="BI81" s="333"/>
      <c r="BJ81" s="333"/>
      <c r="BK81" s="333"/>
      <c r="BL81" s="333"/>
      <c r="BM81" s="333"/>
      <c r="BN81" s="333"/>
      <c r="BO81" s="333"/>
      <c r="BP81" s="333"/>
      <c r="BS81" s="333"/>
      <c r="CC81" s="333"/>
      <c r="CM81" s="333"/>
      <c r="CW81" s="333"/>
      <c r="DG81" s="333"/>
      <c r="DQ81" s="333"/>
      <c r="EA81" s="333"/>
      <c r="EK81" s="333"/>
      <c r="EU81" s="333"/>
      <c r="FE81" s="333"/>
      <c r="FO81" s="333"/>
      <c r="FY81" s="333"/>
      <c r="GI81" s="333"/>
      <c r="GS81" s="333"/>
      <c r="HC81" s="333"/>
      <c r="HM81" s="333"/>
      <c r="HW81" s="333"/>
      <c r="IG81" s="333"/>
    </row>
    <row r="82" s="3" customFormat="true" x14ac:dyDescent="0.25">
      <c r="A82" s="333"/>
      <c r="K82" s="333"/>
      <c r="U82" s="333"/>
      <c r="AE82" s="333"/>
      <c r="AO82" s="333"/>
      <c r="AY82" s="333"/>
      <c r="BI82" s="333"/>
      <c r="BJ82" s="333"/>
      <c r="BK82" s="333"/>
      <c r="BL82" s="333"/>
      <c r="BM82" s="333"/>
      <c r="BN82" s="333"/>
      <c r="BO82" s="333"/>
      <c r="BP82" s="333"/>
      <c r="BS82" s="333"/>
      <c r="CC82" s="333"/>
      <c r="CM82" s="333"/>
      <c r="CW82" s="333"/>
      <c r="DG82" s="333"/>
      <c r="DQ82" s="333"/>
      <c r="EA82" s="333"/>
      <c r="EK82" s="333"/>
      <c r="EU82" s="333"/>
      <c r="FE82" s="333"/>
      <c r="FO82" s="333"/>
      <c r="FY82" s="333"/>
      <c r="GI82" s="333"/>
      <c r="GS82" s="333"/>
      <c r="HC82" s="333"/>
      <c r="HM82" s="333"/>
      <c r="HW82" s="333"/>
      <c r="IG82" s="333"/>
    </row>
    <row r="83" s="3" customFormat="true" x14ac:dyDescent="0.25">
      <c r="A83" s="333"/>
      <c r="K83" s="333"/>
      <c r="U83" s="333"/>
      <c r="AE83" s="333"/>
      <c r="AO83" s="333"/>
      <c r="AY83" s="333"/>
      <c r="BI83" s="333"/>
      <c r="BJ83" s="333"/>
      <c r="BK83" s="333"/>
      <c r="BL83" s="333"/>
      <c r="BM83" s="333"/>
      <c r="BN83" s="333"/>
      <c r="BO83" s="333"/>
      <c r="BP83" s="333"/>
      <c r="BS83" s="333"/>
      <c r="CC83" s="333"/>
      <c r="CM83" s="333"/>
      <c r="CW83" s="333"/>
      <c r="DG83" s="333"/>
      <c r="DQ83" s="333"/>
      <c r="EA83" s="333"/>
      <c r="EK83" s="333"/>
      <c r="EU83" s="333"/>
      <c r="FE83" s="333"/>
      <c r="FO83" s="333"/>
      <c r="FY83" s="333"/>
      <c r="GI83" s="333"/>
      <c r="GS83" s="333"/>
      <c r="HC83" s="333"/>
      <c r="HM83" s="333"/>
      <c r="HW83" s="333"/>
      <c r="IG83" s="333"/>
    </row>
    <row r="84" s="3" customFormat="true" x14ac:dyDescent="0.25">
      <c r="A84" s="333"/>
      <c r="K84" s="333"/>
      <c r="U84" s="333"/>
      <c r="AE84" s="333"/>
      <c r="AO84" s="333"/>
      <c r="AY84" s="333"/>
      <c r="BI84" s="333"/>
      <c r="BJ84" s="333"/>
      <c r="BK84" s="333"/>
      <c r="BL84" s="333"/>
      <c r="BM84" s="333"/>
      <c r="BN84" s="333"/>
      <c r="BO84" s="333"/>
      <c r="BP84" s="333"/>
      <c r="BS84" s="333"/>
      <c r="CC84" s="333"/>
      <c r="CM84" s="333"/>
      <c r="CW84" s="333"/>
      <c r="DG84" s="333"/>
      <c r="DQ84" s="333"/>
      <c r="EA84" s="333"/>
      <c r="EK84" s="333"/>
      <c r="EU84" s="333"/>
      <c r="FE84" s="333"/>
      <c r="FO84" s="333"/>
      <c r="FY84" s="333"/>
      <c r="GI84" s="333"/>
      <c r="GS84" s="333"/>
      <c r="HC84" s="333"/>
      <c r="HM84" s="333"/>
      <c r="HW84" s="333"/>
      <c r="IG84" s="333"/>
    </row>
    <row r="85" s="3" customFormat="true" x14ac:dyDescent="0.25">
      <c r="A85" s="333"/>
      <c r="K85" s="333"/>
      <c r="U85" s="333"/>
      <c r="AE85" s="333"/>
      <c r="AO85" s="333"/>
      <c r="AY85" s="333"/>
      <c r="BI85" s="333"/>
      <c r="BJ85" s="333"/>
      <c r="BK85" s="333"/>
      <c r="BL85" s="333"/>
      <c r="BM85" s="333"/>
      <c r="BN85" s="333"/>
      <c r="BO85" s="333"/>
      <c r="BP85" s="333"/>
      <c r="BS85" s="333"/>
      <c r="CC85" s="333"/>
      <c r="CM85" s="333"/>
      <c r="CW85" s="333"/>
      <c r="DG85" s="333"/>
      <c r="DQ85" s="333"/>
      <c r="EA85" s="333"/>
      <c r="EK85" s="333"/>
      <c r="EU85" s="333"/>
      <c r="FE85" s="333"/>
      <c r="FO85" s="333"/>
      <c r="FY85" s="333"/>
      <c r="GI85" s="333"/>
      <c r="GS85" s="333"/>
      <c r="HC85" s="333"/>
      <c r="HM85" s="333"/>
      <c r="HW85" s="333"/>
      <c r="IG85" s="333"/>
    </row>
    <row r="86" s="3" customFormat="true" x14ac:dyDescent="0.25">
      <c r="A86" s="333"/>
      <c r="K86" s="333"/>
      <c r="U86" s="333"/>
      <c r="AE86" s="333"/>
      <c r="AO86" s="333"/>
      <c r="AY86" s="333"/>
      <c r="BI86" s="333"/>
      <c r="BJ86" s="333"/>
      <c r="BK86" s="333"/>
      <c r="BL86" s="333"/>
      <c r="BM86" s="333"/>
      <c r="BN86" s="333"/>
      <c r="BO86" s="333"/>
      <c r="BP86" s="333"/>
      <c r="BS86" s="333"/>
      <c r="CC86" s="333"/>
      <c r="CM86" s="333"/>
      <c r="CW86" s="333"/>
      <c r="DG86" s="333"/>
      <c r="DQ86" s="333"/>
      <c r="EA86" s="333"/>
      <c r="EK86" s="333"/>
      <c r="EU86" s="333"/>
      <c r="FE86" s="333"/>
      <c r="FO86" s="333"/>
      <c r="FY86" s="333"/>
      <c r="GI86" s="333"/>
      <c r="GS86" s="333"/>
      <c r="HC86" s="333"/>
      <c r="HM86" s="333"/>
      <c r="HW86" s="333"/>
      <c r="IG86" s="333"/>
    </row>
    <row r="87" s="3" customFormat="true" x14ac:dyDescent="0.25">
      <c r="A87" s="333"/>
      <c r="K87" s="333"/>
      <c r="U87" s="333"/>
      <c r="AE87" s="333"/>
      <c r="AO87" s="333"/>
      <c r="AY87" s="333"/>
      <c r="BI87" s="333"/>
      <c r="BJ87" s="333"/>
      <c r="BK87" s="333"/>
      <c r="BL87" s="333"/>
      <c r="BM87" s="333"/>
      <c r="BN87" s="333"/>
      <c r="BO87" s="333"/>
      <c r="BP87" s="333"/>
      <c r="BS87" s="333"/>
      <c r="CC87" s="333"/>
      <c r="CM87" s="333"/>
      <c r="CW87" s="333"/>
      <c r="DG87" s="333"/>
      <c r="DQ87" s="333"/>
      <c r="EA87" s="333"/>
      <c r="EK87" s="333"/>
      <c r="EU87" s="333"/>
      <c r="FE87" s="333"/>
      <c r="FO87" s="333"/>
      <c r="FY87" s="333"/>
      <c r="GI87" s="333"/>
      <c r="GS87" s="333"/>
      <c r="HC87" s="333"/>
      <c r="HM87" s="333"/>
      <c r="HW87" s="333"/>
      <c r="IG87" s="333"/>
    </row>
    <row r="88" s="3" customFormat="true" x14ac:dyDescent="0.25">
      <c r="A88" s="333"/>
      <c r="K88" s="333"/>
      <c r="U88" s="333"/>
      <c r="AE88" s="333"/>
      <c r="AO88" s="333"/>
      <c r="AY88" s="333"/>
      <c r="BI88" s="333"/>
      <c r="BJ88" s="333"/>
      <c r="BK88" s="333"/>
      <c r="BL88" s="333"/>
      <c r="BM88" s="333"/>
      <c r="BN88" s="333"/>
      <c r="BO88" s="333"/>
      <c r="BP88" s="333"/>
      <c r="BS88" s="333"/>
      <c r="CC88" s="333"/>
      <c r="CM88" s="333"/>
      <c r="CW88" s="333"/>
      <c r="DG88" s="333"/>
      <c r="DQ88" s="333"/>
      <c r="EA88" s="333"/>
      <c r="EK88" s="333"/>
      <c r="EU88" s="333"/>
      <c r="FE88" s="333"/>
      <c r="FO88" s="333"/>
      <c r="FY88" s="333"/>
      <c r="GI88" s="333"/>
      <c r="GS88" s="333"/>
      <c r="HC88" s="333"/>
      <c r="HM88" s="333"/>
      <c r="HW88" s="333"/>
      <c r="IG88" s="333"/>
    </row>
    <row r="89" s="3" customFormat="true" x14ac:dyDescent="0.25">
      <c r="A89" s="333"/>
      <c r="K89" s="333"/>
      <c r="U89" s="333"/>
      <c r="AE89" s="333"/>
      <c r="AO89" s="333"/>
      <c r="AY89" s="333"/>
      <c r="BI89" s="333"/>
      <c r="BJ89" s="333"/>
      <c r="BK89" s="333"/>
      <c r="BL89" s="333"/>
      <c r="BM89" s="333"/>
      <c r="BN89" s="333"/>
      <c r="BO89" s="333"/>
      <c r="BP89" s="333"/>
      <c r="BS89" s="333"/>
      <c r="CC89" s="333"/>
      <c r="CM89" s="333"/>
      <c r="CW89" s="333"/>
      <c r="DG89" s="333"/>
      <c r="DQ89" s="333"/>
      <c r="EA89" s="333"/>
      <c r="EK89" s="333"/>
      <c r="EU89" s="333"/>
      <c r="FE89" s="333"/>
      <c r="FO89" s="333"/>
      <c r="FY89" s="333"/>
      <c r="GI89" s="333"/>
      <c r="GS89" s="333"/>
      <c r="HC89" s="333"/>
      <c r="HM89" s="333"/>
      <c r="HW89" s="333"/>
      <c r="IG89" s="333"/>
    </row>
    <row r="90" s="3" customFormat="true" x14ac:dyDescent="0.25">
      <c r="A90" s="333"/>
      <c r="K90" s="333"/>
      <c r="U90" s="333"/>
      <c r="AE90" s="333"/>
      <c r="AO90" s="333"/>
      <c r="AY90" s="333"/>
      <c r="BI90" s="333"/>
      <c r="BJ90" s="333"/>
      <c r="BK90" s="333"/>
      <c r="BL90" s="333"/>
      <c r="BM90" s="333"/>
      <c r="BN90" s="333"/>
      <c r="BO90" s="333"/>
      <c r="BP90" s="333"/>
      <c r="BS90" s="333"/>
      <c r="CC90" s="333"/>
      <c r="CM90" s="333"/>
      <c r="CW90" s="333"/>
      <c r="DG90" s="333"/>
      <c r="DQ90" s="333"/>
      <c r="EA90" s="333"/>
      <c r="EK90" s="333"/>
      <c r="EU90" s="333"/>
      <c r="FE90" s="333"/>
      <c r="FO90" s="333"/>
      <c r="FY90" s="333"/>
      <c r="GI90" s="333"/>
      <c r="GS90" s="333"/>
      <c r="HC90" s="333"/>
      <c r="HM90" s="333"/>
      <c r="HW90" s="333"/>
      <c r="IG90" s="333"/>
    </row>
    <row r="91" s="3" customFormat="true" x14ac:dyDescent="0.25">
      <c r="A91" s="333"/>
      <c r="K91" s="333"/>
      <c r="U91" s="333"/>
      <c r="AE91" s="333"/>
      <c r="AO91" s="333"/>
      <c r="AY91" s="333"/>
      <c r="BI91" s="333"/>
      <c r="BJ91" s="333"/>
      <c r="BK91" s="333"/>
      <c r="BL91" s="333"/>
      <c r="BM91" s="333"/>
      <c r="BN91" s="333"/>
      <c r="BO91" s="333"/>
      <c r="BP91" s="333"/>
      <c r="BS91" s="333"/>
      <c r="CC91" s="333"/>
      <c r="CM91" s="333"/>
      <c r="CW91" s="333"/>
      <c r="DG91" s="333"/>
      <c r="DQ91" s="333"/>
      <c r="EA91" s="333"/>
      <c r="EK91" s="333"/>
      <c r="EU91" s="333"/>
      <c r="FE91" s="333"/>
      <c r="FO91" s="333"/>
      <c r="FY91" s="333"/>
      <c r="GI91" s="333"/>
      <c r="GS91" s="333"/>
      <c r="HC91" s="333"/>
      <c r="HM91" s="333"/>
      <c r="HW91" s="333"/>
      <c r="IG91" s="333"/>
    </row>
    <row r="92" s="3" customFormat="true" x14ac:dyDescent="0.25">
      <c r="A92" s="333"/>
      <c r="K92" s="333"/>
      <c r="U92" s="333"/>
      <c r="AE92" s="333"/>
      <c r="AO92" s="333"/>
      <c r="AY92" s="333"/>
      <c r="BI92" s="333"/>
      <c r="BJ92" s="333"/>
      <c r="BK92" s="333"/>
      <c r="BL92" s="333"/>
      <c r="BM92" s="333"/>
      <c r="BN92" s="333"/>
      <c r="BO92" s="333"/>
      <c r="BP92" s="333"/>
      <c r="BS92" s="333"/>
      <c r="CC92" s="333"/>
      <c r="CM92" s="333"/>
      <c r="CW92" s="333"/>
      <c r="DG92" s="333"/>
      <c r="DQ92" s="333"/>
      <c r="EA92" s="333"/>
      <c r="EK92" s="333"/>
      <c r="EU92" s="333"/>
      <c r="FE92" s="333"/>
      <c r="FO92" s="333"/>
      <c r="FY92" s="333"/>
      <c r="GI92" s="333"/>
      <c r="GS92" s="333"/>
      <c r="HC92" s="333"/>
      <c r="HM92" s="333"/>
      <c r="HW92" s="333"/>
      <c r="IG92" s="333"/>
    </row>
    <row r="93" s="3" customFormat="true" x14ac:dyDescent="0.25">
      <c r="A93" s="333"/>
      <c r="K93" s="333"/>
      <c r="U93" s="333"/>
      <c r="AE93" s="333"/>
      <c r="AO93" s="333"/>
      <c r="AY93" s="333"/>
      <c r="BI93" s="333"/>
      <c r="BJ93" s="333"/>
      <c r="BK93" s="333"/>
      <c r="BL93" s="333"/>
      <c r="BM93" s="333"/>
      <c r="BN93" s="333"/>
      <c r="BO93" s="333"/>
      <c r="BP93" s="333"/>
      <c r="BS93" s="333"/>
      <c r="CC93" s="333"/>
      <c r="CM93" s="333"/>
      <c r="CW93" s="333"/>
      <c r="DG93" s="333"/>
      <c r="DQ93" s="333"/>
      <c r="EA93" s="333"/>
      <c r="EK93" s="333"/>
      <c r="EU93" s="333"/>
      <c r="FE93" s="333"/>
      <c r="FO93" s="333"/>
      <c r="FY93" s="333"/>
      <c r="GI93" s="333"/>
      <c r="GS93" s="333"/>
      <c r="HC93" s="333"/>
      <c r="HM93" s="333"/>
      <c r="HW93" s="333"/>
      <c r="IG93" s="333"/>
    </row>
    <row r="94" s="3" customFormat="true" x14ac:dyDescent="0.25">
      <c r="A94" s="333"/>
      <c r="K94" s="333"/>
      <c r="U94" s="333"/>
      <c r="AE94" s="333"/>
      <c r="AO94" s="333"/>
      <c r="AY94" s="333"/>
      <c r="BI94" s="333"/>
      <c r="BJ94" s="333"/>
      <c r="BK94" s="333"/>
      <c r="BL94" s="333"/>
      <c r="BM94" s="333"/>
      <c r="BN94" s="333"/>
      <c r="BO94" s="333"/>
      <c r="BP94" s="333"/>
      <c r="BS94" s="333"/>
      <c r="CC94" s="333"/>
      <c r="CM94" s="333"/>
      <c r="CW94" s="333"/>
      <c r="DG94" s="333"/>
      <c r="DQ94" s="333"/>
      <c r="EA94" s="333"/>
      <c r="EK94" s="333"/>
      <c r="EU94" s="333"/>
      <c r="FE94" s="333"/>
      <c r="FO94" s="333"/>
      <c r="FY94" s="333"/>
      <c r="GI94" s="333"/>
      <c r="GS94" s="333"/>
      <c r="HC94" s="333"/>
      <c r="HM94" s="333"/>
      <c r="HW94" s="333"/>
      <c r="IG94" s="333"/>
    </row>
    <row r="95" s="3" customFormat="true" x14ac:dyDescent="0.25">
      <c r="A95" s="333"/>
      <c r="K95" s="333"/>
      <c r="U95" s="333"/>
      <c r="AE95" s="333"/>
      <c r="AO95" s="333"/>
      <c r="AY95" s="333"/>
      <c r="BI95" s="333"/>
      <c r="BJ95" s="333"/>
      <c r="BK95" s="333"/>
      <c r="BL95" s="333"/>
      <c r="BM95" s="333"/>
      <c r="BN95" s="333"/>
      <c r="BO95" s="333"/>
      <c r="BP95" s="333"/>
      <c r="BS95" s="333"/>
      <c r="CC95" s="333"/>
      <c r="CM95" s="333"/>
      <c r="CW95" s="333"/>
      <c r="DG95" s="333"/>
      <c r="DQ95" s="333"/>
      <c r="EA95" s="333"/>
      <c r="EK95" s="333"/>
      <c r="EU95" s="333"/>
      <c r="FE95" s="333"/>
      <c r="FO95" s="333"/>
      <c r="FY95" s="333"/>
      <c r="GI95" s="333"/>
      <c r="GS95" s="333"/>
      <c r="HC95" s="333"/>
      <c r="HM95" s="333"/>
      <c r="HW95" s="333"/>
      <c r="IG95" s="333"/>
    </row>
    <row r="96" s="3" customFormat="true" x14ac:dyDescent="0.25">
      <c r="A96" s="333"/>
      <c r="K96" s="333"/>
      <c r="U96" s="333"/>
      <c r="AE96" s="333"/>
      <c r="AO96" s="333"/>
      <c r="AY96" s="333"/>
      <c r="BI96" s="333"/>
      <c r="BJ96" s="333"/>
      <c r="BK96" s="333"/>
      <c r="BL96" s="333"/>
      <c r="BM96" s="333"/>
      <c r="BN96" s="333"/>
      <c r="BO96" s="333"/>
      <c r="BP96" s="333"/>
      <c r="BS96" s="333"/>
      <c r="CC96" s="333"/>
      <c r="CM96" s="333"/>
      <c r="CW96" s="333"/>
      <c r="DG96" s="333"/>
      <c r="DQ96" s="333"/>
      <c r="EA96" s="333"/>
      <c r="EK96" s="333"/>
      <c r="EU96" s="333"/>
      <c r="FE96" s="333"/>
      <c r="FO96" s="333"/>
      <c r="FY96" s="333"/>
      <c r="GI96" s="333"/>
      <c r="GS96" s="333"/>
      <c r="HC96" s="333"/>
      <c r="HM96" s="333"/>
      <c r="HW96" s="333"/>
      <c r="IG96" s="333"/>
    </row>
    <row r="97" s="3" customFormat="true" x14ac:dyDescent="0.25">
      <c r="A97" s="333"/>
      <c r="K97" s="333"/>
      <c r="U97" s="333"/>
      <c r="AE97" s="333"/>
      <c r="AO97" s="333"/>
      <c r="AY97" s="333"/>
      <c r="BI97" s="333"/>
      <c r="BJ97" s="333"/>
      <c r="BK97" s="333"/>
      <c r="BL97" s="333"/>
      <c r="BM97" s="333"/>
      <c r="BN97" s="333"/>
      <c r="BO97" s="333"/>
      <c r="BP97" s="333"/>
      <c r="BS97" s="333"/>
      <c r="CC97" s="333"/>
      <c r="CM97" s="333"/>
      <c r="CW97" s="333"/>
      <c r="DG97" s="333"/>
      <c r="DQ97" s="333"/>
      <c r="EA97" s="333"/>
      <c r="EK97" s="333"/>
      <c r="EU97" s="333"/>
      <c r="FE97" s="333"/>
      <c r="FO97" s="333"/>
      <c r="FY97" s="333"/>
      <c r="GI97" s="333"/>
      <c r="GS97" s="333"/>
      <c r="HC97" s="333"/>
      <c r="HM97" s="333"/>
      <c r="HW97" s="333"/>
      <c r="IG97" s="333"/>
    </row>
    <row r="98" s="3" customFormat="true" x14ac:dyDescent="0.25">
      <c r="A98" s="333"/>
      <c r="K98" s="333"/>
      <c r="U98" s="333"/>
      <c r="AE98" s="333"/>
      <c r="AO98" s="333"/>
      <c r="AY98" s="333"/>
      <c r="BI98" s="333"/>
      <c r="BJ98" s="333"/>
      <c r="BK98" s="333"/>
      <c r="BL98" s="333"/>
      <c r="BM98" s="333"/>
      <c r="BN98" s="333"/>
      <c r="BO98" s="333"/>
      <c r="BP98" s="333"/>
      <c r="BS98" s="333"/>
      <c r="CC98" s="333"/>
      <c r="CM98" s="333"/>
      <c r="CW98" s="333"/>
      <c r="DG98" s="333"/>
      <c r="DQ98" s="333"/>
      <c r="EA98" s="333"/>
      <c r="EK98" s="333"/>
      <c r="EU98" s="333"/>
      <c r="FE98" s="333"/>
      <c r="FO98" s="333"/>
      <c r="FY98" s="333"/>
      <c r="GI98" s="333"/>
      <c r="GS98" s="333"/>
      <c r="HC98" s="333"/>
      <c r="HM98" s="333"/>
      <c r="HW98" s="333"/>
      <c r="IG98" s="333"/>
    </row>
    <row r="99" s="3" customFormat="true" x14ac:dyDescent="0.25">
      <c r="A99" s="333"/>
      <c r="K99" s="333"/>
      <c r="U99" s="333"/>
      <c r="AE99" s="333"/>
      <c r="AO99" s="333"/>
      <c r="AY99" s="333"/>
      <c r="BI99" s="333"/>
      <c r="BJ99" s="333"/>
      <c r="BK99" s="333"/>
      <c r="BL99" s="333"/>
      <c r="BM99" s="333"/>
      <c r="BN99" s="333"/>
      <c r="BO99" s="333"/>
      <c r="BP99" s="333"/>
      <c r="BS99" s="333"/>
      <c r="CC99" s="333"/>
      <c r="CM99" s="333"/>
      <c r="CW99" s="333"/>
      <c r="DG99" s="333"/>
      <c r="DQ99" s="333"/>
      <c r="EA99" s="333"/>
      <c r="EK99" s="333"/>
      <c r="EU99" s="333"/>
      <c r="FE99" s="333"/>
      <c r="FO99" s="333"/>
      <c r="FY99" s="333"/>
      <c r="GI99" s="333"/>
      <c r="GS99" s="333"/>
      <c r="HC99" s="333"/>
      <c r="HM99" s="333"/>
      <c r="HW99" s="333"/>
      <c r="IG99" s="333"/>
    </row>
    <row r="100" s="3" customFormat="true" x14ac:dyDescent="0.25">
      <c r="A100" s="333"/>
      <c r="K100" s="333"/>
      <c r="U100" s="333"/>
      <c r="AE100" s="333"/>
      <c r="AO100" s="333"/>
      <c r="AY100" s="333"/>
      <c r="BI100" s="333"/>
      <c r="BJ100" s="333"/>
      <c r="BK100" s="333"/>
      <c r="BL100" s="333"/>
      <c r="BM100" s="333"/>
      <c r="BN100" s="333"/>
      <c r="BO100" s="333"/>
      <c r="BP100" s="333"/>
      <c r="BS100" s="333"/>
      <c r="CC100" s="333"/>
      <c r="CM100" s="333"/>
      <c r="CW100" s="333"/>
      <c r="DG100" s="333"/>
      <c r="DQ100" s="333"/>
      <c r="EA100" s="333"/>
      <c r="EK100" s="333"/>
      <c r="EU100" s="333"/>
      <c r="FE100" s="333"/>
      <c r="FO100" s="333"/>
      <c r="FY100" s="333"/>
      <c r="GI100" s="333"/>
      <c r="GS100" s="333"/>
      <c r="HC100" s="333"/>
      <c r="HM100" s="333"/>
      <c r="HW100" s="333"/>
      <c r="IG100" s="333"/>
    </row>
    <row r="101" s="3" customFormat="true" x14ac:dyDescent="0.25">
      <c r="A101" s="333"/>
      <c r="K101" s="333"/>
      <c r="U101" s="333"/>
      <c r="AE101" s="333"/>
      <c r="AO101" s="333"/>
      <c r="AY101" s="333"/>
      <c r="BI101" s="333"/>
      <c r="BJ101" s="333"/>
      <c r="BK101" s="333"/>
      <c r="BL101" s="333"/>
      <c r="BM101" s="333"/>
      <c r="BN101" s="333"/>
      <c r="BO101" s="333"/>
      <c r="BP101" s="333"/>
      <c r="BS101" s="333"/>
      <c r="CC101" s="333"/>
      <c r="CM101" s="333"/>
      <c r="CW101" s="333"/>
      <c r="DG101" s="333"/>
      <c r="DQ101" s="333"/>
      <c r="EA101" s="333"/>
      <c r="EK101" s="333"/>
      <c r="EU101" s="333"/>
      <c r="FE101" s="333"/>
      <c r="FO101" s="333"/>
      <c r="FY101" s="333"/>
      <c r="GI101" s="333"/>
      <c r="GS101" s="333"/>
      <c r="HC101" s="333"/>
      <c r="HM101" s="333"/>
      <c r="HW101" s="333"/>
      <c r="IG101" s="333"/>
    </row>
    <row r="102" s="3" customFormat="true" x14ac:dyDescent="0.25">
      <c r="A102" s="333"/>
      <c r="K102" s="333"/>
      <c r="U102" s="333"/>
      <c r="AE102" s="333"/>
      <c r="AO102" s="333"/>
      <c r="AY102" s="333"/>
      <c r="BI102" s="333"/>
      <c r="BJ102" s="333"/>
      <c r="BK102" s="333"/>
      <c r="BL102" s="333"/>
      <c r="BM102" s="333"/>
      <c r="BN102" s="333"/>
      <c r="BO102" s="333"/>
      <c r="BP102" s="333"/>
      <c r="BS102" s="333"/>
      <c r="CC102" s="333"/>
      <c r="CM102" s="333"/>
      <c r="CW102" s="333"/>
      <c r="DG102" s="333"/>
      <c r="DQ102" s="333"/>
      <c r="EA102" s="333"/>
      <c r="EK102" s="333"/>
      <c r="EU102" s="333"/>
      <c r="FE102" s="333"/>
      <c r="FO102" s="333"/>
      <c r="FY102" s="333"/>
      <c r="GI102" s="333"/>
      <c r="GS102" s="333"/>
      <c r="HC102" s="333"/>
      <c r="HM102" s="333"/>
      <c r="HW102" s="333"/>
      <c r="IG102" s="333"/>
    </row>
    <row r="103" s="3" customFormat="true" x14ac:dyDescent="0.25">
      <c r="A103" s="333"/>
      <c r="K103" s="333"/>
      <c r="U103" s="333"/>
      <c r="AE103" s="333"/>
      <c r="AO103" s="333"/>
      <c r="AY103" s="333"/>
      <c r="BI103" s="333"/>
      <c r="BJ103" s="333"/>
      <c r="BK103" s="333"/>
      <c r="BL103" s="333"/>
      <c r="BM103" s="333"/>
      <c r="BN103" s="333"/>
      <c r="BO103" s="333"/>
      <c r="BP103" s="333"/>
      <c r="BS103" s="333"/>
      <c r="CC103" s="333"/>
      <c r="CM103" s="333"/>
      <c r="CW103" s="333"/>
      <c r="DG103" s="333"/>
      <c r="DQ103" s="333"/>
      <c r="EA103" s="333"/>
      <c r="EK103" s="333"/>
      <c r="EU103" s="333"/>
      <c r="FE103" s="333"/>
      <c r="FO103" s="333"/>
      <c r="FY103" s="333"/>
      <c r="GI103" s="333"/>
      <c r="GS103" s="333"/>
      <c r="HC103" s="333"/>
      <c r="HM103" s="333"/>
      <c r="HW103" s="333"/>
      <c r="IG103" s="333"/>
    </row>
    <row r="104" s="3" customFormat="true" x14ac:dyDescent="0.25">
      <c r="A104" s="333"/>
      <c r="K104" s="333"/>
      <c r="U104" s="333"/>
      <c r="AE104" s="333"/>
      <c r="AO104" s="333"/>
      <c r="AY104" s="333"/>
      <c r="BI104" s="333"/>
      <c r="BJ104" s="333"/>
      <c r="BK104" s="333"/>
      <c r="BL104" s="333"/>
      <c r="BM104" s="333"/>
      <c r="BN104" s="333"/>
      <c r="BO104" s="333"/>
      <c r="BP104" s="333"/>
      <c r="BS104" s="333"/>
      <c r="CC104" s="333"/>
      <c r="CM104" s="333"/>
      <c r="CW104" s="333"/>
      <c r="DG104" s="333"/>
      <c r="DQ104" s="333"/>
      <c r="EA104" s="333"/>
      <c r="EK104" s="333"/>
      <c r="EU104" s="333"/>
      <c r="FE104" s="333"/>
      <c r="FO104" s="333"/>
      <c r="FY104" s="333"/>
      <c r="GI104" s="333"/>
      <c r="GS104" s="333"/>
      <c r="HC104" s="333"/>
      <c r="HM104" s="333"/>
      <c r="HW104" s="333"/>
      <c r="IG104" s="333"/>
    </row>
    <row r="105" s="3" customFormat="true" x14ac:dyDescent="0.25">
      <c r="A105" s="333"/>
      <c r="K105" s="333"/>
      <c r="U105" s="333"/>
      <c r="AE105" s="333"/>
      <c r="AO105" s="333"/>
      <c r="AY105" s="333"/>
      <c r="BI105" s="333"/>
      <c r="BJ105" s="333"/>
      <c r="BK105" s="333"/>
      <c r="BL105" s="333"/>
      <c r="BM105" s="333"/>
      <c r="BN105" s="333"/>
      <c r="BO105" s="333"/>
      <c r="BP105" s="333"/>
      <c r="BS105" s="333"/>
      <c r="CC105" s="333"/>
      <c r="CM105" s="333"/>
      <c r="CW105" s="333"/>
      <c r="DG105" s="333"/>
      <c r="DQ105" s="333"/>
      <c r="EA105" s="333"/>
      <c r="EK105" s="333"/>
      <c r="EU105" s="333"/>
      <c r="FE105" s="333"/>
      <c r="FO105" s="333"/>
      <c r="FY105" s="333"/>
      <c r="GI105" s="333"/>
      <c r="GS105" s="333"/>
      <c r="HC105" s="333"/>
      <c r="HM105" s="333"/>
      <c r="HW105" s="333"/>
      <c r="IG105" s="333"/>
    </row>
    <row r="106" s="3" customFormat="true" x14ac:dyDescent="0.25">
      <c r="A106" s="333"/>
      <c r="K106" s="333"/>
      <c r="U106" s="333"/>
      <c r="AE106" s="333"/>
      <c r="AO106" s="333"/>
      <c r="AY106" s="333"/>
      <c r="BI106" s="333"/>
      <c r="BJ106" s="333"/>
      <c r="BK106" s="333"/>
      <c r="BL106" s="333"/>
      <c r="BM106" s="333"/>
      <c r="BN106" s="333"/>
      <c r="BO106" s="333"/>
      <c r="BP106" s="333"/>
      <c r="BS106" s="333"/>
      <c r="CC106" s="333"/>
      <c r="CM106" s="333"/>
      <c r="CW106" s="333"/>
      <c r="DG106" s="333"/>
      <c r="DQ106" s="333"/>
      <c r="EA106" s="333"/>
      <c r="EK106" s="333"/>
      <c r="EU106" s="333"/>
      <c r="FE106" s="333"/>
      <c r="FO106" s="333"/>
      <c r="FY106" s="333"/>
      <c r="GI106" s="333"/>
      <c r="GS106" s="333"/>
      <c r="HC106" s="333"/>
      <c r="HM106" s="333"/>
      <c r="HW106" s="333"/>
      <c r="IG106" s="333"/>
    </row>
    <row r="107" s="3" customFormat="true" x14ac:dyDescent="0.25">
      <c r="A107" s="333"/>
      <c r="K107" s="333"/>
      <c r="U107" s="333"/>
      <c r="AE107" s="333"/>
      <c r="AO107" s="333"/>
      <c r="AY107" s="333"/>
      <c r="BI107" s="333"/>
      <c r="BJ107" s="333"/>
      <c r="BK107" s="333"/>
      <c r="BL107" s="333"/>
      <c r="BM107" s="333"/>
      <c r="BN107" s="333"/>
      <c r="BO107" s="333"/>
      <c r="BP107" s="333"/>
      <c r="BS107" s="333"/>
      <c r="CC107" s="333"/>
      <c r="CM107" s="333"/>
      <c r="CW107" s="333"/>
      <c r="DG107" s="333"/>
      <c r="DQ107" s="333"/>
      <c r="EA107" s="333"/>
      <c r="EK107" s="333"/>
      <c r="EU107" s="333"/>
      <c r="FE107" s="333"/>
      <c r="FO107" s="333"/>
      <c r="FY107" s="333"/>
      <c r="GI107" s="333"/>
      <c r="GS107" s="333"/>
      <c r="HC107" s="333"/>
      <c r="HM107" s="333"/>
      <c r="HW107" s="333"/>
      <c r="IG107" s="333"/>
    </row>
    <row r="108" s="3" customFormat="true" x14ac:dyDescent="0.25">
      <c r="A108" s="333"/>
      <c r="K108" s="333"/>
      <c r="U108" s="333"/>
      <c r="AE108" s="333"/>
      <c r="AO108" s="333"/>
      <c r="AY108" s="333"/>
      <c r="BI108" s="333"/>
      <c r="BJ108" s="333"/>
      <c r="BK108" s="333"/>
      <c r="BL108" s="333"/>
      <c r="BM108" s="333"/>
      <c r="BN108" s="333"/>
      <c r="BO108" s="333"/>
      <c r="BP108" s="333"/>
      <c r="BS108" s="333"/>
      <c r="CC108" s="333"/>
      <c r="CM108" s="333"/>
      <c r="CW108" s="333"/>
      <c r="DG108" s="333"/>
      <c r="DQ108" s="333"/>
      <c r="EA108" s="333"/>
      <c r="EK108" s="333"/>
      <c r="EU108" s="333"/>
      <c r="FE108" s="333"/>
      <c r="FO108" s="333"/>
      <c r="FY108" s="333"/>
      <c r="GI108" s="333"/>
      <c r="GS108" s="333"/>
      <c r="HC108" s="333"/>
      <c r="HM108" s="333"/>
      <c r="HW108" s="333"/>
      <c r="IG108" s="333"/>
    </row>
    <row r="109" s="3" customFormat="true" x14ac:dyDescent="0.25">
      <c r="A109" s="333"/>
      <c r="K109" s="333"/>
      <c r="U109" s="333"/>
      <c r="AE109" s="333"/>
      <c r="AO109" s="333"/>
      <c r="AY109" s="333"/>
      <c r="BI109" s="333"/>
      <c r="BJ109" s="333"/>
      <c r="BK109" s="333"/>
      <c r="BL109" s="333"/>
      <c r="BM109" s="333"/>
      <c r="BN109" s="333"/>
      <c r="BO109" s="333"/>
      <c r="BP109" s="333"/>
      <c r="BS109" s="333"/>
      <c r="CC109" s="333"/>
      <c r="CM109" s="333"/>
      <c r="CW109" s="333"/>
      <c r="DG109" s="333"/>
      <c r="DQ109" s="333"/>
      <c r="EA109" s="333"/>
      <c r="EK109" s="333"/>
      <c r="EU109" s="333"/>
      <c r="FE109" s="333"/>
      <c r="FO109" s="333"/>
      <c r="FY109" s="333"/>
      <c r="GI109" s="333"/>
      <c r="GS109" s="333"/>
      <c r="HC109" s="333"/>
      <c r="HM109" s="333"/>
      <c r="HW109" s="333"/>
      <c r="IG109" s="333"/>
    </row>
    <row r="110" s="3" customFormat="true" x14ac:dyDescent="0.25">
      <c r="A110" s="333"/>
      <c r="K110" s="333"/>
      <c r="U110" s="333"/>
      <c r="AE110" s="333"/>
      <c r="AO110" s="333"/>
      <c r="AY110" s="333"/>
      <c r="BI110" s="333"/>
      <c r="BJ110" s="333"/>
      <c r="BK110" s="333"/>
      <c r="BL110" s="333"/>
      <c r="BM110" s="333"/>
      <c r="BN110" s="333"/>
      <c r="BO110" s="333"/>
      <c r="BP110" s="333"/>
      <c r="BS110" s="333"/>
      <c r="CC110" s="333"/>
      <c r="CM110" s="333"/>
      <c r="CW110" s="333"/>
      <c r="DG110" s="333"/>
      <c r="DQ110" s="333"/>
      <c r="EA110" s="333"/>
      <c r="EK110" s="333"/>
      <c r="EU110" s="333"/>
      <c r="FE110" s="333"/>
      <c r="FO110" s="333"/>
      <c r="FY110" s="333"/>
      <c r="GI110" s="333"/>
      <c r="GS110" s="333"/>
      <c r="HC110" s="333"/>
      <c r="HM110" s="333"/>
      <c r="HW110" s="333"/>
      <c r="IG110" s="333"/>
    </row>
    <row r="111" s="3" customFormat="true" x14ac:dyDescent="0.25">
      <c r="A111" s="333"/>
      <c r="K111" s="333"/>
      <c r="U111" s="333"/>
      <c r="AE111" s="333"/>
      <c r="AO111" s="333"/>
      <c r="AY111" s="333"/>
      <c r="BI111" s="333"/>
      <c r="BJ111" s="333"/>
      <c r="BK111" s="333"/>
      <c r="BL111" s="333"/>
      <c r="BM111" s="333"/>
      <c r="BN111" s="333"/>
      <c r="BO111" s="333"/>
      <c r="BP111" s="333"/>
      <c r="BS111" s="333"/>
      <c r="CC111" s="333"/>
      <c r="CM111" s="333"/>
      <c r="CW111" s="333"/>
      <c r="DG111" s="333"/>
      <c r="DQ111" s="333"/>
      <c r="EA111" s="333"/>
      <c r="EK111" s="333"/>
      <c r="EU111" s="333"/>
      <c r="FE111" s="333"/>
      <c r="FO111" s="333"/>
      <c r="FY111" s="333"/>
      <c r="GI111" s="333"/>
      <c r="GS111" s="333"/>
      <c r="HC111" s="333"/>
      <c r="HM111" s="333"/>
      <c r="HW111" s="333"/>
      <c r="IG111" s="333"/>
    </row>
    <row r="112" s="3" customFormat="true" x14ac:dyDescent="0.25">
      <c r="A112" s="333"/>
      <c r="K112" s="333"/>
      <c r="U112" s="333"/>
      <c r="AE112" s="333"/>
      <c r="AO112" s="333"/>
      <c r="AY112" s="333"/>
      <c r="BI112" s="333"/>
      <c r="BJ112" s="333"/>
      <c r="BK112" s="333"/>
      <c r="BL112" s="333"/>
      <c r="BM112" s="333"/>
      <c r="BN112" s="333"/>
      <c r="BO112" s="333"/>
      <c r="BP112" s="333"/>
      <c r="BS112" s="333"/>
      <c r="CC112" s="333"/>
      <c r="CM112" s="333"/>
      <c r="CW112" s="333"/>
      <c r="DG112" s="333"/>
      <c r="DQ112" s="333"/>
      <c r="EA112" s="333"/>
      <c r="EK112" s="333"/>
      <c r="EU112" s="333"/>
      <c r="FE112" s="333"/>
      <c r="FO112" s="333"/>
      <c r="FY112" s="333"/>
      <c r="GI112" s="333"/>
      <c r="GS112" s="333"/>
      <c r="HC112" s="333"/>
      <c r="HM112" s="333"/>
      <c r="HW112" s="333"/>
      <c r="IG112" s="333"/>
    </row>
    <row r="113" s="3" customFormat="true" x14ac:dyDescent="0.25">
      <c r="A113" s="333"/>
      <c r="K113" s="333"/>
      <c r="U113" s="333"/>
      <c r="AE113" s="333"/>
      <c r="AO113" s="333"/>
      <c r="AY113" s="333"/>
      <c r="BI113" s="333"/>
      <c r="BJ113" s="333"/>
      <c r="BK113" s="333"/>
      <c r="BL113" s="333"/>
      <c r="BM113" s="333"/>
      <c r="BN113" s="333"/>
      <c r="BO113" s="333"/>
      <c r="BP113" s="333"/>
      <c r="BS113" s="333"/>
      <c r="CC113" s="333"/>
      <c r="CM113" s="333"/>
      <c r="CW113" s="333"/>
      <c r="DG113" s="333"/>
      <c r="DQ113" s="333"/>
      <c r="EA113" s="333"/>
      <c r="EK113" s="333"/>
      <c r="EU113" s="333"/>
      <c r="FE113" s="333"/>
      <c r="FO113" s="333"/>
      <c r="FY113" s="333"/>
      <c r="GI113" s="333"/>
      <c r="GS113" s="333"/>
      <c r="HC113" s="333"/>
      <c r="HM113" s="333"/>
      <c r="HW113" s="333"/>
      <c r="IG113" s="333"/>
    </row>
    <row r="114" s="3" customFormat="true" x14ac:dyDescent="0.25">
      <c r="A114" s="333"/>
      <c r="K114" s="333"/>
      <c r="U114" s="333"/>
      <c r="AE114" s="333"/>
      <c r="AO114" s="333"/>
      <c r="AY114" s="333"/>
      <c r="BI114" s="333"/>
      <c r="BJ114" s="333"/>
      <c r="BK114" s="333"/>
      <c r="BL114" s="333"/>
      <c r="BM114" s="333"/>
      <c r="BN114" s="333"/>
      <c r="BO114" s="333"/>
      <c r="BP114" s="333"/>
      <c r="BS114" s="333"/>
      <c r="CC114" s="333"/>
      <c r="CM114" s="333"/>
      <c r="CW114" s="333"/>
      <c r="DG114" s="333"/>
      <c r="DQ114" s="333"/>
      <c r="EA114" s="333"/>
      <c r="EK114" s="333"/>
      <c r="EU114" s="333"/>
      <c r="FE114" s="333"/>
      <c r="FO114" s="333"/>
      <c r="FY114" s="333"/>
      <c r="GI114" s="333"/>
      <c r="GS114" s="333"/>
      <c r="HC114" s="333"/>
      <c r="HM114" s="333"/>
      <c r="HW114" s="333"/>
      <c r="IG114" s="333"/>
    </row>
    <row r="115" s="3" customFormat="true" x14ac:dyDescent="0.25">
      <c r="A115" s="333"/>
      <c r="K115" s="333"/>
      <c r="U115" s="333"/>
      <c r="AE115" s="333"/>
      <c r="AO115" s="333"/>
      <c r="AY115" s="333"/>
      <c r="BI115" s="333"/>
      <c r="BJ115" s="333"/>
      <c r="BK115" s="333"/>
      <c r="BL115" s="333"/>
      <c r="BM115" s="333"/>
      <c r="BN115" s="333"/>
      <c r="BO115" s="333"/>
      <c r="BP115" s="333"/>
      <c r="BS115" s="333"/>
      <c r="CC115" s="333"/>
      <c r="CM115" s="333"/>
      <c r="CW115" s="333"/>
      <c r="DG115" s="333"/>
      <c r="DQ115" s="333"/>
      <c r="EA115" s="333"/>
      <c r="EK115" s="333"/>
      <c r="EU115" s="333"/>
      <c r="FE115" s="333"/>
      <c r="FO115" s="333"/>
      <c r="FY115" s="333"/>
      <c r="GI115" s="333"/>
      <c r="GS115" s="333"/>
      <c r="HC115" s="333"/>
      <c r="HM115" s="333"/>
      <c r="HW115" s="333"/>
      <c r="IG115" s="333"/>
    </row>
    <row r="116" s="3" customFormat="true" x14ac:dyDescent="0.25">
      <c r="A116" s="333"/>
      <c r="K116" s="333"/>
      <c r="U116" s="333"/>
      <c r="AE116" s="333"/>
      <c r="AO116" s="333"/>
      <c r="AY116" s="333"/>
      <c r="BI116" s="333"/>
      <c r="BJ116" s="333"/>
      <c r="BK116" s="333"/>
      <c r="BL116" s="333"/>
      <c r="BM116" s="333"/>
      <c r="BN116" s="333"/>
      <c r="BO116" s="333"/>
      <c r="BP116" s="333"/>
      <c r="BS116" s="333"/>
      <c r="CC116" s="333"/>
      <c r="CM116" s="333"/>
      <c r="CW116" s="333"/>
      <c r="DG116" s="333"/>
      <c r="DQ116" s="333"/>
      <c r="EA116" s="333"/>
      <c r="EK116" s="333"/>
      <c r="EU116" s="333"/>
      <c r="FE116" s="333"/>
      <c r="FO116" s="333"/>
      <c r="FY116" s="333"/>
      <c r="GI116" s="333"/>
      <c r="GS116" s="333"/>
      <c r="HC116" s="333"/>
      <c r="HM116" s="333"/>
      <c r="HW116" s="333"/>
      <c r="IG116" s="333"/>
    </row>
    <row r="117" s="3" customFormat="true" x14ac:dyDescent="0.25">
      <c r="A117" s="333"/>
      <c r="K117" s="333"/>
      <c r="U117" s="333"/>
      <c r="AE117" s="333"/>
      <c r="AO117" s="333"/>
      <c r="AY117" s="333"/>
      <c r="BI117" s="333"/>
      <c r="BJ117" s="333"/>
      <c r="BK117" s="333"/>
      <c r="BL117" s="333"/>
      <c r="BM117" s="333"/>
      <c r="BN117" s="333"/>
      <c r="BO117" s="333"/>
      <c r="BP117" s="333"/>
      <c r="BS117" s="333"/>
      <c r="CC117" s="333"/>
      <c r="CM117" s="333"/>
      <c r="CW117" s="333"/>
      <c r="DG117" s="333"/>
      <c r="DQ117" s="333"/>
      <c r="EA117" s="333"/>
      <c r="EK117" s="333"/>
      <c r="EU117" s="333"/>
      <c r="FE117" s="333"/>
      <c r="FO117" s="333"/>
      <c r="FY117" s="333"/>
      <c r="GI117" s="333"/>
      <c r="GS117" s="333"/>
      <c r="HC117" s="333"/>
      <c r="HM117" s="333"/>
      <c r="HW117" s="333"/>
      <c r="IG117" s="333"/>
    </row>
    <row r="118" s="3" customFormat="true" x14ac:dyDescent="0.25">
      <c r="A118" s="333"/>
      <c r="K118" s="333"/>
      <c r="U118" s="333"/>
      <c r="AE118" s="333"/>
      <c r="AO118" s="333"/>
      <c r="AY118" s="333"/>
      <c r="BI118" s="333"/>
      <c r="BJ118" s="333"/>
      <c r="BK118" s="333"/>
      <c r="BL118" s="333"/>
      <c r="BM118" s="333"/>
      <c r="BN118" s="333"/>
      <c r="BO118" s="333"/>
      <c r="BP118" s="333"/>
      <c r="BS118" s="333"/>
      <c r="CC118" s="333"/>
      <c r="CM118" s="333"/>
      <c r="CW118" s="333"/>
      <c r="DG118" s="333"/>
      <c r="DQ118" s="333"/>
      <c r="EA118" s="333"/>
      <c r="EK118" s="333"/>
      <c r="EU118" s="333"/>
      <c r="FE118" s="333"/>
      <c r="FO118" s="333"/>
      <c r="FY118" s="333"/>
      <c r="GI118" s="333"/>
      <c r="GS118" s="333"/>
      <c r="HC118" s="333"/>
      <c r="HM118" s="333"/>
      <c r="HW118" s="333"/>
      <c r="IG118" s="333"/>
    </row>
    <row r="119" s="3" customFormat="true" x14ac:dyDescent="0.25">
      <c r="A119" s="333"/>
      <c r="K119" s="333"/>
      <c r="U119" s="333"/>
      <c r="AE119" s="333"/>
      <c r="AO119" s="333"/>
      <c r="AY119" s="333"/>
      <c r="BI119" s="333"/>
      <c r="BJ119" s="333"/>
      <c r="BK119" s="333"/>
      <c r="BL119" s="333"/>
      <c r="BM119" s="333"/>
      <c r="BN119" s="333"/>
      <c r="BO119" s="333"/>
      <c r="BP119" s="333"/>
      <c r="BS119" s="333"/>
      <c r="CC119" s="333"/>
      <c r="CM119" s="333"/>
      <c r="CW119" s="333"/>
      <c r="DG119" s="333"/>
      <c r="DQ119" s="333"/>
      <c r="EA119" s="333"/>
      <c r="EK119" s="333"/>
      <c r="EU119" s="333"/>
      <c r="FE119" s="333"/>
      <c r="FO119" s="333"/>
      <c r="FY119" s="333"/>
      <c r="GI119" s="333"/>
      <c r="GS119" s="333"/>
      <c r="HC119" s="333"/>
      <c r="HM119" s="333"/>
      <c r="HW119" s="333"/>
      <c r="IG119" s="333"/>
    </row>
    <row r="120" s="3" customFormat="true" x14ac:dyDescent="0.25">
      <c r="A120" s="333"/>
      <c r="K120" s="333"/>
      <c r="U120" s="333"/>
      <c r="AE120" s="333"/>
      <c r="AO120" s="333"/>
      <c r="AY120" s="333"/>
      <c r="BI120" s="333"/>
      <c r="BJ120" s="333"/>
      <c r="BK120" s="333"/>
      <c r="BL120" s="333"/>
      <c r="BM120" s="333"/>
      <c r="BN120" s="333"/>
      <c r="BO120" s="333"/>
      <c r="BP120" s="333"/>
      <c r="BS120" s="333"/>
      <c r="CC120" s="333"/>
      <c r="CM120" s="333"/>
      <c r="CW120" s="333"/>
      <c r="DG120" s="333"/>
      <c r="DQ120" s="333"/>
      <c r="EA120" s="333"/>
      <c r="EK120" s="333"/>
      <c r="EU120" s="333"/>
      <c r="FE120" s="333"/>
      <c r="FO120" s="333"/>
      <c r="FY120" s="333"/>
      <c r="GI120" s="333"/>
      <c r="GS120" s="333"/>
      <c r="HC120" s="333"/>
      <c r="HM120" s="333"/>
      <c r="HW120" s="333"/>
      <c r="IG120" s="333"/>
    </row>
    <row r="121" s="3" customFormat="true" x14ac:dyDescent="0.25">
      <c r="A121" s="333"/>
      <c r="K121" s="333"/>
      <c r="U121" s="333"/>
      <c r="AE121" s="333"/>
      <c r="AO121" s="333"/>
      <c r="AY121" s="333"/>
      <c r="BI121" s="333"/>
      <c r="BJ121" s="333"/>
      <c r="BK121" s="333"/>
      <c r="BL121" s="333"/>
      <c r="BM121" s="333"/>
      <c r="BN121" s="333"/>
      <c r="BO121" s="333"/>
      <c r="BP121" s="333"/>
      <c r="BS121" s="333"/>
      <c r="CC121" s="333"/>
      <c r="CM121" s="333"/>
      <c r="CW121" s="333"/>
      <c r="DG121" s="333"/>
      <c r="DQ121" s="333"/>
      <c r="EA121" s="333"/>
      <c r="EK121" s="333"/>
      <c r="EU121" s="333"/>
      <c r="FE121" s="333"/>
      <c r="FO121" s="333"/>
      <c r="FY121" s="333"/>
      <c r="GI121" s="333"/>
      <c r="GS121" s="333"/>
      <c r="HC121" s="333"/>
      <c r="HM121" s="333"/>
      <c r="HW121" s="333"/>
      <c r="IG121" s="333"/>
    </row>
    <row r="122" s="3" customFormat="true" x14ac:dyDescent="0.25">
      <c r="A122" s="333"/>
      <c r="K122" s="333"/>
      <c r="U122" s="333"/>
      <c r="AE122" s="333"/>
      <c r="AO122" s="333"/>
      <c r="AY122" s="333"/>
      <c r="BI122" s="333"/>
      <c r="BJ122" s="333"/>
      <c r="BK122" s="333"/>
      <c r="BL122" s="333"/>
      <c r="BM122" s="333"/>
      <c r="BN122" s="333"/>
      <c r="BO122" s="333"/>
      <c r="BP122" s="333"/>
      <c r="BS122" s="333"/>
      <c r="CC122" s="333"/>
      <c r="CM122" s="333"/>
      <c r="CW122" s="333"/>
      <c r="DG122" s="333"/>
      <c r="DQ122" s="333"/>
      <c r="EA122" s="333"/>
      <c r="EK122" s="333"/>
      <c r="EU122" s="333"/>
      <c r="FE122" s="333"/>
      <c r="FO122" s="333"/>
      <c r="FY122" s="333"/>
      <c r="GI122" s="333"/>
      <c r="GS122" s="333"/>
      <c r="HC122" s="333"/>
      <c r="HM122" s="333"/>
      <c r="HW122" s="333"/>
      <c r="IG122" s="333"/>
    </row>
    <row r="123" s="3" customFormat="true" x14ac:dyDescent="0.25">
      <c r="A123" s="333"/>
      <c r="K123" s="333"/>
      <c r="U123" s="333"/>
      <c r="AE123" s="333"/>
      <c r="AO123" s="333"/>
      <c r="AY123" s="333"/>
      <c r="BI123" s="333"/>
      <c r="BJ123" s="333"/>
      <c r="BK123" s="333"/>
      <c r="BL123" s="333"/>
      <c r="BM123" s="333"/>
      <c r="BN123" s="333"/>
      <c r="BO123" s="333"/>
      <c r="BP123" s="333"/>
      <c r="BS123" s="333"/>
      <c r="CC123" s="333"/>
      <c r="CM123" s="333"/>
      <c r="CW123" s="333"/>
      <c r="DG123" s="333"/>
      <c r="DQ123" s="333"/>
      <c r="EA123" s="333"/>
      <c r="EK123" s="333"/>
      <c r="EU123" s="333"/>
      <c r="FE123" s="333"/>
      <c r="FO123" s="333"/>
      <c r="FY123" s="333"/>
      <c r="GI123" s="333"/>
      <c r="GS123" s="333"/>
      <c r="HC123" s="333"/>
      <c r="HM123" s="333"/>
      <c r="HW123" s="333"/>
      <c r="IG123" s="333"/>
    </row>
    <row r="124" s="3" customFormat="true" x14ac:dyDescent="0.25">
      <c r="A124" s="333"/>
      <c r="K124" s="333"/>
      <c r="U124" s="333"/>
      <c r="AE124" s="333"/>
      <c r="AO124" s="333"/>
      <c r="AY124" s="333"/>
      <c r="BI124" s="333"/>
      <c r="BJ124" s="333"/>
      <c r="BK124" s="333"/>
      <c r="BL124" s="333"/>
      <c r="BM124" s="333"/>
      <c r="BN124" s="333"/>
      <c r="BO124" s="333"/>
      <c r="BP124" s="333"/>
      <c r="BS124" s="333"/>
      <c r="CC124" s="333"/>
      <c r="CM124" s="333"/>
      <c r="CW124" s="333"/>
      <c r="DG124" s="333"/>
      <c r="DQ124" s="333"/>
      <c r="EA124" s="333"/>
      <c r="EK124" s="333"/>
      <c r="EU124" s="333"/>
      <c r="FE124" s="333"/>
      <c r="FO124" s="333"/>
      <c r="FY124" s="333"/>
      <c r="GI124" s="333"/>
      <c r="GS124" s="333"/>
      <c r="HC124" s="333"/>
      <c r="HM124" s="333"/>
      <c r="HW124" s="333"/>
      <c r="IG124" s="333"/>
    </row>
    <row r="125" s="3" customFormat="true" x14ac:dyDescent="0.25">
      <c r="A125" s="333"/>
      <c r="K125" s="333"/>
      <c r="U125" s="333"/>
      <c r="AE125" s="333"/>
      <c r="AO125" s="333"/>
      <c r="AY125" s="333"/>
      <c r="BI125" s="333"/>
      <c r="BJ125" s="333"/>
      <c r="BK125" s="333"/>
      <c r="BL125" s="333"/>
      <c r="BM125" s="333"/>
      <c r="BN125" s="333"/>
      <c r="BO125" s="333"/>
      <c r="BP125" s="333"/>
      <c r="BS125" s="333"/>
      <c r="CC125" s="333"/>
      <c r="CM125" s="333"/>
      <c r="CW125" s="333"/>
      <c r="DG125" s="333"/>
      <c r="DQ125" s="333"/>
      <c r="EA125" s="333"/>
      <c r="EK125" s="333"/>
      <c r="EU125" s="333"/>
      <c r="FE125" s="333"/>
      <c r="FO125" s="333"/>
      <c r="FY125" s="333"/>
      <c r="GI125" s="333"/>
      <c r="GS125" s="333"/>
      <c r="HC125" s="333"/>
      <c r="HM125" s="333"/>
      <c r="HW125" s="333"/>
      <c r="IG125" s="333"/>
    </row>
    <row r="126" s="3" customFormat="true" x14ac:dyDescent="0.25">
      <c r="A126" s="333"/>
      <c r="K126" s="333"/>
      <c r="U126" s="333"/>
      <c r="AE126" s="333"/>
      <c r="AO126" s="333"/>
      <c r="AY126" s="333"/>
      <c r="BI126" s="333"/>
      <c r="BJ126" s="333"/>
      <c r="BK126" s="333"/>
      <c r="BL126" s="333"/>
      <c r="BM126" s="333"/>
      <c r="BN126" s="333"/>
      <c r="BO126" s="333"/>
      <c r="BP126" s="333"/>
      <c r="BS126" s="333"/>
      <c r="CC126" s="333"/>
      <c r="CM126" s="333"/>
      <c r="CW126" s="333"/>
      <c r="DG126" s="333"/>
      <c r="DQ126" s="333"/>
      <c r="EA126" s="333"/>
      <c r="EK126" s="333"/>
      <c r="EU126" s="333"/>
      <c r="FE126" s="333"/>
      <c r="FO126" s="333"/>
      <c r="FY126" s="333"/>
      <c r="GI126" s="333"/>
      <c r="GS126" s="333"/>
      <c r="HC126" s="333"/>
      <c r="HM126" s="333"/>
      <c r="HW126" s="333"/>
      <c r="IG126" s="333"/>
    </row>
    <row r="127" s="3" customFormat="true" x14ac:dyDescent="0.25">
      <c r="A127" s="333"/>
      <c r="K127" s="333"/>
      <c r="U127" s="333"/>
      <c r="AE127" s="333"/>
      <c r="AO127" s="333"/>
      <c r="AY127" s="333"/>
      <c r="BI127" s="333"/>
      <c r="BJ127" s="333"/>
      <c r="BK127" s="333"/>
      <c r="BL127" s="333"/>
      <c r="BM127" s="333"/>
      <c r="BN127" s="333"/>
      <c r="BO127" s="333"/>
      <c r="BP127" s="333"/>
      <c r="BS127" s="333"/>
      <c r="CC127" s="333"/>
      <c r="CM127" s="333"/>
      <c r="CW127" s="333"/>
      <c r="DG127" s="333"/>
      <c r="DQ127" s="333"/>
      <c r="EA127" s="333"/>
      <c r="EK127" s="333"/>
      <c r="EU127" s="333"/>
      <c r="FE127" s="333"/>
      <c r="FO127" s="333"/>
      <c r="FY127" s="333"/>
      <c r="GI127" s="333"/>
      <c r="GS127" s="333"/>
      <c r="HC127" s="333"/>
      <c r="HM127" s="333"/>
      <c r="HW127" s="333"/>
      <c r="IG127" s="333"/>
    </row>
    <row r="128" s="3" customFormat="true" x14ac:dyDescent="0.25">
      <c r="A128" s="333"/>
      <c r="K128" s="333"/>
      <c r="U128" s="333"/>
      <c r="AE128" s="333"/>
      <c r="AO128" s="333"/>
      <c r="AY128" s="333"/>
      <c r="BI128" s="333"/>
      <c r="BJ128" s="333"/>
      <c r="BK128" s="333"/>
      <c r="BL128" s="333"/>
      <c r="BM128" s="333"/>
      <c r="BN128" s="333"/>
      <c r="BO128" s="333"/>
      <c r="BP128" s="333"/>
      <c r="BS128" s="333"/>
      <c r="CC128" s="333"/>
      <c r="CM128" s="333"/>
      <c r="CW128" s="333"/>
      <c r="DG128" s="333"/>
      <c r="DQ128" s="333"/>
      <c r="EA128" s="333"/>
      <c r="EK128" s="333"/>
      <c r="EU128" s="333"/>
      <c r="FE128" s="333"/>
      <c r="FO128" s="333"/>
      <c r="FY128" s="333"/>
      <c r="GI128" s="333"/>
      <c r="GS128" s="333"/>
      <c r="HC128" s="333"/>
      <c r="HM128" s="333"/>
      <c r="HW128" s="333"/>
      <c r="IG128" s="333"/>
    </row>
    <row r="129" s="3" customFormat="true" x14ac:dyDescent="0.25">
      <c r="A129" s="333"/>
      <c r="K129" s="333"/>
      <c r="U129" s="333"/>
      <c r="AE129" s="333"/>
      <c r="AO129" s="333"/>
      <c r="AY129" s="333"/>
      <c r="BI129" s="333"/>
      <c r="BJ129" s="333"/>
      <c r="BK129" s="333"/>
      <c r="BL129" s="333"/>
      <c r="BM129" s="333"/>
      <c r="BN129" s="333"/>
      <c r="BO129" s="333"/>
      <c r="BP129" s="333"/>
      <c r="BS129" s="333"/>
      <c r="CC129" s="333"/>
      <c r="CM129" s="333"/>
      <c r="CW129" s="333"/>
      <c r="DG129" s="333"/>
      <c r="DQ129" s="333"/>
      <c r="EA129" s="333"/>
      <c r="EK129" s="333"/>
      <c r="EU129" s="333"/>
      <c r="FE129" s="333"/>
      <c r="FO129" s="333"/>
      <c r="FY129" s="333"/>
      <c r="GI129" s="333"/>
      <c r="GS129" s="333"/>
      <c r="HC129" s="333"/>
      <c r="HM129" s="333"/>
      <c r="HW129" s="333"/>
      <c r="IG129" s="333"/>
    </row>
    <row r="130" s="3" customFormat="true" x14ac:dyDescent="0.25">
      <c r="A130" s="333"/>
      <c r="K130" s="333"/>
      <c r="U130" s="333"/>
      <c r="AE130" s="333"/>
      <c r="AO130" s="333"/>
      <c r="AY130" s="333"/>
      <c r="BI130" s="333"/>
      <c r="BJ130" s="333"/>
      <c r="BK130" s="333"/>
      <c r="BL130" s="333"/>
      <c r="BM130" s="333"/>
      <c r="BN130" s="333"/>
      <c r="BO130" s="333"/>
      <c r="BP130" s="333"/>
      <c r="BS130" s="333"/>
      <c r="CC130" s="333"/>
      <c r="CM130" s="333"/>
      <c r="CW130" s="333"/>
      <c r="DG130" s="333"/>
      <c r="DQ130" s="333"/>
      <c r="EA130" s="333"/>
      <c r="EK130" s="333"/>
      <c r="EU130" s="333"/>
      <c r="FE130" s="333"/>
      <c r="FO130" s="333"/>
      <c r="FY130" s="333"/>
      <c r="GI130" s="333"/>
      <c r="GS130" s="333"/>
      <c r="HC130" s="333"/>
      <c r="HM130" s="333"/>
      <c r="HW130" s="333"/>
      <c r="IG130" s="333"/>
    </row>
    <row r="131" s="3" customFormat="true" x14ac:dyDescent="0.25">
      <c r="A131" s="333"/>
      <c r="K131" s="333"/>
      <c r="U131" s="333"/>
      <c r="AE131" s="333"/>
      <c r="AO131" s="333"/>
      <c r="AY131" s="333"/>
      <c r="BI131" s="333"/>
      <c r="BJ131" s="333"/>
      <c r="BK131" s="333"/>
      <c r="BL131" s="333"/>
      <c r="BM131" s="333"/>
      <c r="BN131" s="333"/>
      <c r="BO131" s="333"/>
      <c r="BP131" s="333"/>
      <c r="BS131" s="333"/>
      <c r="CC131" s="333"/>
      <c r="CM131" s="333"/>
      <c r="CW131" s="333"/>
      <c r="DG131" s="333"/>
      <c r="DQ131" s="333"/>
      <c r="EA131" s="333"/>
      <c r="EK131" s="333"/>
      <c r="EU131" s="333"/>
      <c r="FE131" s="333"/>
      <c r="FO131" s="333"/>
      <c r="FY131" s="333"/>
      <c r="GI131" s="333"/>
      <c r="GS131" s="333"/>
      <c r="HC131" s="333"/>
      <c r="HM131" s="333"/>
      <c r="HW131" s="333"/>
      <c r="IG131" s="333"/>
    </row>
    <row r="132" s="3" customFormat="true" x14ac:dyDescent="0.25">
      <c r="A132" s="333"/>
      <c r="K132" s="333"/>
      <c r="U132" s="333"/>
      <c r="AE132" s="333"/>
      <c r="AO132" s="333"/>
      <c r="AY132" s="333"/>
      <c r="BI132" s="333"/>
      <c r="BJ132" s="333"/>
      <c r="BK132" s="333"/>
      <c r="BL132" s="333"/>
      <c r="BM132" s="333"/>
      <c r="BN132" s="333"/>
      <c r="BO132" s="333"/>
      <c r="BP132" s="333"/>
      <c r="BS132" s="333"/>
      <c r="CC132" s="333"/>
      <c r="CM132" s="333"/>
      <c r="CW132" s="333"/>
      <c r="DG132" s="333"/>
      <c r="DQ132" s="333"/>
      <c r="EA132" s="333"/>
      <c r="EK132" s="333"/>
      <c r="EU132" s="333"/>
      <c r="FE132" s="333"/>
      <c r="FO132" s="333"/>
      <c r="FY132" s="333"/>
      <c r="GI132" s="333"/>
      <c r="GS132" s="333"/>
      <c r="HC132" s="333"/>
      <c r="HM132" s="333"/>
      <c r="HW132" s="333"/>
      <c r="IG132" s="333"/>
    </row>
    <row r="133" s="3" customFormat="true" x14ac:dyDescent="0.25">
      <c r="A133" s="333"/>
      <c r="K133" s="333"/>
      <c r="U133" s="333"/>
      <c r="AE133" s="333"/>
      <c r="AO133" s="333"/>
      <c r="AY133" s="333"/>
      <c r="BI133" s="333"/>
      <c r="BJ133" s="333"/>
      <c r="BK133" s="333"/>
      <c r="BL133" s="333"/>
      <c r="BM133" s="333"/>
      <c r="BN133" s="333"/>
      <c r="BO133" s="333"/>
      <c r="BP133" s="333"/>
      <c r="BS133" s="333"/>
      <c r="CC133" s="333"/>
      <c r="CM133" s="333"/>
      <c r="CW133" s="333"/>
      <c r="DG133" s="333"/>
      <c r="DQ133" s="333"/>
      <c r="EA133" s="333"/>
      <c r="EK133" s="333"/>
      <c r="EU133" s="333"/>
      <c r="FE133" s="333"/>
      <c r="FO133" s="333"/>
      <c r="FY133" s="333"/>
      <c r="GI133" s="333"/>
      <c r="GS133" s="333"/>
      <c r="HC133" s="333"/>
      <c r="HM133" s="333"/>
      <c r="HW133" s="333"/>
      <c r="IG133" s="333"/>
    </row>
    <row r="134" s="3" customFormat="true" x14ac:dyDescent="0.25">
      <c r="A134" s="333"/>
      <c r="K134" s="333"/>
      <c r="U134" s="333"/>
      <c r="AE134" s="333"/>
      <c r="AO134" s="333"/>
      <c r="AY134" s="333"/>
      <c r="BI134" s="333"/>
      <c r="BJ134" s="333"/>
      <c r="BK134" s="333"/>
      <c r="BL134" s="333"/>
      <c r="BM134" s="333"/>
      <c r="BN134" s="333"/>
      <c r="BO134" s="333"/>
      <c r="BP134" s="333"/>
      <c r="BS134" s="333"/>
      <c r="CC134" s="333"/>
      <c r="CM134" s="333"/>
      <c r="CW134" s="333"/>
      <c r="DG134" s="333"/>
      <c r="DQ134" s="333"/>
      <c r="EA134" s="333"/>
      <c r="EK134" s="333"/>
      <c r="EU134" s="333"/>
      <c r="FE134" s="333"/>
      <c r="FO134" s="333"/>
      <c r="FY134" s="333"/>
      <c r="GI134" s="333"/>
      <c r="GS134" s="333"/>
      <c r="HC134" s="333"/>
      <c r="HM134" s="333"/>
      <c r="HW134" s="333"/>
      <c r="IG134" s="333"/>
    </row>
    <row r="135" s="3" customFormat="true" x14ac:dyDescent="0.25">
      <c r="A135" s="333"/>
      <c r="K135" s="333"/>
      <c r="U135" s="333"/>
      <c r="AE135" s="333"/>
      <c r="AO135" s="333"/>
      <c r="AY135" s="333"/>
      <c r="BI135" s="333"/>
      <c r="BJ135" s="333"/>
      <c r="BK135" s="333"/>
      <c r="BL135" s="333"/>
      <c r="BM135" s="333"/>
      <c r="BN135" s="333"/>
      <c r="BO135" s="333"/>
      <c r="BP135" s="333"/>
      <c r="BS135" s="333"/>
      <c r="CC135" s="333"/>
      <c r="CM135" s="333"/>
      <c r="CW135" s="333"/>
      <c r="DG135" s="333"/>
      <c r="DQ135" s="333"/>
      <c r="EA135" s="333"/>
      <c r="EK135" s="333"/>
      <c r="EU135" s="333"/>
      <c r="FE135" s="333"/>
      <c r="FO135" s="333"/>
      <c r="FY135" s="333"/>
      <c r="GI135" s="333"/>
      <c r="GS135" s="333"/>
      <c r="HC135" s="333"/>
      <c r="HM135" s="333"/>
      <c r="HW135" s="333"/>
      <c r="IG135" s="333"/>
    </row>
    <row r="136" s="3" customFormat="true" x14ac:dyDescent="0.25">
      <c r="A136" s="333"/>
      <c r="K136" s="333"/>
      <c r="U136" s="333"/>
      <c r="AE136" s="333"/>
      <c r="AO136" s="333"/>
      <c r="AY136" s="333"/>
      <c r="BI136" s="333"/>
      <c r="BJ136" s="333"/>
      <c r="BK136" s="333"/>
      <c r="BL136" s="333"/>
      <c r="BM136" s="333"/>
      <c r="BN136" s="333"/>
      <c r="BO136" s="333"/>
      <c r="BP136" s="333"/>
      <c r="BS136" s="333"/>
      <c r="CC136" s="333"/>
      <c r="CM136" s="333"/>
      <c r="CW136" s="333"/>
      <c r="DG136" s="333"/>
      <c r="DQ136" s="333"/>
      <c r="EA136" s="333"/>
      <c r="EK136" s="333"/>
      <c r="EU136" s="333"/>
      <c r="FE136" s="333"/>
      <c r="FO136" s="333"/>
      <c r="FY136" s="333"/>
      <c r="GI136" s="333"/>
      <c r="GS136" s="333"/>
      <c r="HC136" s="333"/>
      <c r="HM136" s="333"/>
      <c r="HW136" s="333"/>
      <c r="IG136" s="333"/>
    </row>
    <row r="137" s="3" customFormat="true" x14ac:dyDescent="0.25">
      <c r="A137" s="333"/>
      <c r="K137" s="333"/>
      <c r="U137" s="333"/>
      <c r="AE137" s="333"/>
      <c r="AO137" s="333"/>
      <c r="AY137" s="333"/>
      <c r="BI137" s="333"/>
      <c r="BJ137" s="333"/>
      <c r="BK137" s="333"/>
      <c r="BL137" s="333"/>
      <c r="BM137" s="333"/>
      <c r="BN137" s="333"/>
      <c r="BO137" s="333"/>
      <c r="BP137" s="333"/>
      <c r="BS137" s="333"/>
      <c r="CC137" s="333"/>
      <c r="CM137" s="333"/>
      <c r="CW137" s="333"/>
      <c r="DG137" s="333"/>
      <c r="DQ137" s="333"/>
      <c r="EA137" s="333"/>
      <c r="EK137" s="333"/>
      <c r="EU137" s="333"/>
      <c r="FE137" s="333"/>
      <c r="FO137" s="333"/>
      <c r="FY137" s="333"/>
      <c r="GI137" s="333"/>
      <c r="GS137" s="333"/>
      <c r="HC137" s="333"/>
      <c r="HM137" s="333"/>
      <c r="HW137" s="333"/>
      <c r="IG137" s="333"/>
    </row>
    <row r="138" s="3" customFormat="true" x14ac:dyDescent="0.25">
      <c r="A138" s="333"/>
      <c r="K138" s="333"/>
      <c r="U138" s="333"/>
      <c r="AE138" s="333"/>
      <c r="AO138" s="333"/>
      <c r="AY138" s="333"/>
      <c r="BI138" s="333"/>
      <c r="BJ138" s="333"/>
      <c r="BK138" s="333"/>
      <c r="BL138" s="333"/>
      <c r="BM138" s="333"/>
      <c r="BN138" s="333"/>
      <c r="BO138" s="333"/>
      <c r="BP138" s="333"/>
      <c r="BS138" s="333"/>
      <c r="CC138" s="333"/>
      <c r="CM138" s="333"/>
      <c r="CW138" s="333"/>
      <c r="DG138" s="333"/>
      <c r="DQ138" s="333"/>
      <c r="EA138" s="333"/>
      <c r="EK138" s="333"/>
      <c r="EU138" s="333"/>
      <c r="FE138" s="333"/>
      <c r="FO138" s="333"/>
      <c r="FY138" s="333"/>
      <c r="GI138" s="333"/>
      <c r="GS138" s="333"/>
      <c r="HC138" s="333"/>
      <c r="HM138" s="333"/>
      <c r="HW138" s="333"/>
      <c r="IG138" s="333"/>
    </row>
    <row r="139" s="3" customFormat="true" x14ac:dyDescent="0.25">
      <c r="A139" s="333"/>
      <c r="K139" s="333"/>
      <c r="U139" s="333"/>
      <c r="AE139" s="333"/>
      <c r="AO139" s="333"/>
      <c r="AY139" s="333"/>
      <c r="BI139" s="333"/>
      <c r="BJ139" s="333"/>
      <c r="BK139" s="333"/>
      <c r="BL139" s="333"/>
      <c r="BM139" s="333"/>
      <c r="BN139" s="333"/>
      <c r="BO139" s="333"/>
      <c r="BP139" s="333"/>
      <c r="BS139" s="333"/>
      <c r="CC139" s="333"/>
      <c r="CM139" s="333"/>
      <c r="CW139" s="333"/>
      <c r="DG139" s="333"/>
      <c r="DQ139" s="333"/>
      <c r="EA139" s="333"/>
      <c r="EK139" s="333"/>
      <c r="EU139" s="333"/>
      <c r="FE139" s="333"/>
      <c r="FO139" s="333"/>
      <c r="FY139" s="333"/>
      <c r="GI139" s="333"/>
      <c r="GS139" s="333"/>
      <c r="HC139" s="333"/>
      <c r="HM139" s="333"/>
      <c r="HW139" s="333"/>
      <c r="IG139" s="333"/>
    </row>
    <row r="140" s="3" customFormat="true" x14ac:dyDescent="0.25">
      <c r="A140" s="333"/>
      <c r="K140" s="333"/>
      <c r="U140" s="333"/>
      <c r="AE140" s="333"/>
      <c r="AO140" s="333"/>
      <c r="AY140" s="333"/>
      <c r="BI140" s="333"/>
      <c r="BJ140" s="333"/>
      <c r="BK140" s="333"/>
      <c r="BL140" s="333"/>
      <c r="BM140" s="333"/>
      <c r="BN140" s="333"/>
      <c r="BO140" s="333"/>
      <c r="BP140" s="333"/>
      <c r="BS140" s="333"/>
      <c r="CC140" s="333"/>
      <c r="CM140" s="333"/>
      <c r="CW140" s="333"/>
      <c r="DG140" s="333"/>
      <c r="DQ140" s="333"/>
      <c r="EA140" s="333"/>
      <c r="EK140" s="333"/>
      <c r="EU140" s="333"/>
      <c r="FE140" s="333"/>
      <c r="FO140" s="333"/>
      <c r="FY140" s="333"/>
      <c r="GI140" s="333"/>
      <c r="GS140" s="333"/>
      <c r="HC140" s="333"/>
      <c r="HM140" s="333"/>
      <c r="HW140" s="333"/>
      <c r="IG140" s="333"/>
    </row>
    <row r="141" s="3" customFormat="true" x14ac:dyDescent="0.25">
      <c r="A141" s="333"/>
      <c r="K141" s="333"/>
      <c r="U141" s="333"/>
      <c r="AE141" s="333"/>
      <c r="AO141" s="333"/>
      <c r="AY141" s="333"/>
      <c r="BI141" s="333"/>
      <c r="BJ141" s="333"/>
      <c r="BK141" s="333"/>
      <c r="BL141" s="333"/>
      <c r="BM141" s="333"/>
      <c r="BN141" s="333"/>
      <c r="BO141" s="333"/>
      <c r="BP141" s="333"/>
      <c r="BS141" s="333"/>
      <c r="CC141" s="333"/>
      <c r="CM141" s="333"/>
      <c r="CW141" s="333"/>
      <c r="DG141" s="333"/>
      <c r="DQ141" s="333"/>
      <c r="EA141" s="333"/>
      <c r="EK141" s="333"/>
      <c r="EU141" s="333"/>
      <c r="FE141" s="333"/>
      <c r="FO141" s="333"/>
      <c r="FY141" s="333"/>
      <c r="GI141" s="333"/>
      <c r="GS141" s="333"/>
      <c r="HC141" s="333"/>
      <c r="HM141" s="333"/>
      <c r="HW141" s="333"/>
      <c r="IG141" s="333"/>
    </row>
    <row r="142" s="3" customFormat="true" x14ac:dyDescent="0.25">
      <c r="A142" s="333"/>
      <c r="K142" s="333"/>
      <c r="U142" s="333"/>
      <c r="AE142" s="333"/>
      <c r="AO142" s="333"/>
      <c r="AY142" s="333"/>
      <c r="BI142" s="333"/>
      <c r="BJ142" s="333"/>
      <c r="BK142" s="333"/>
      <c r="BL142" s="333"/>
      <c r="BM142" s="333"/>
      <c r="BN142" s="333"/>
      <c r="BO142" s="333"/>
      <c r="BP142" s="333"/>
      <c r="BS142" s="333"/>
      <c r="CC142" s="333"/>
      <c r="CM142" s="333"/>
      <c r="CW142" s="333"/>
      <c r="DG142" s="333"/>
      <c r="DQ142" s="333"/>
      <c r="EA142" s="333"/>
      <c r="EK142" s="333"/>
      <c r="EU142" s="333"/>
      <c r="FE142" s="333"/>
      <c r="FO142" s="333"/>
      <c r="FY142" s="333"/>
      <c r="GI142" s="333"/>
      <c r="GS142" s="333"/>
      <c r="HC142" s="333"/>
      <c r="HM142" s="333"/>
      <c r="HW142" s="333"/>
      <c r="IG142" s="333"/>
    </row>
    <row r="143" s="3" customFormat="true" x14ac:dyDescent="0.25">
      <c r="A143" s="333"/>
      <c r="K143" s="333"/>
      <c r="U143" s="333"/>
      <c r="AE143" s="333"/>
      <c r="AO143" s="333"/>
      <c r="AY143" s="333"/>
      <c r="BI143" s="333"/>
      <c r="BJ143" s="333"/>
      <c r="BK143" s="333"/>
      <c r="BL143" s="333"/>
      <c r="BM143" s="333"/>
      <c r="BN143" s="333"/>
      <c r="BO143" s="333"/>
      <c r="BP143" s="333"/>
      <c r="BS143" s="333"/>
      <c r="CC143" s="333"/>
      <c r="CM143" s="333"/>
      <c r="CW143" s="333"/>
      <c r="DG143" s="333"/>
      <c r="DQ143" s="333"/>
      <c r="EA143" s="333"/>
      <c r="EK143" s="333"/>
      <c r="EU143" s="333"/>
      <c r="FE143" s="333"/>
      <c r="FO143" s="333"/>
      <c r="FY143" s="333"/>
      <c r="GI143" s="333"/>
      <c r="GS143" s="333"/>
      <c r="HC143" s="333"/>
      <c r="HM143" s="333"/>
      <c r="HW143" s="333"/>
      <c r="IG143" s="333"/>
    </row>
    <row r="144" s="3" customFormat="true" x14ac:dyDescent="0.25">
      <c r="A144" s="333"/>
      <c r="K144" s="333"/>
      <c r="U144" s="333"/>
      <c r="AE144" s="333"/>
      <c r="AO144" s="333"/>
      <c r="AY144" s="333"/>
      <c r="BI144" s="333"/>
      <c r="BJ144" s="333"/>
      <c r="BK144" s="333"/>
      <c r="BL144" s="333"/>
      <c r="BM144" s="333"/>
      <c r="BN144" s="333"/>
      <c r="BO144" s="333"/>
      <c r="BP144" s="333"/>
      <c r="BS144" s="333"/>
      <c r="CC144" s="333"/>
      <c r="CM144" s="333"/>
      <c r="CW144" s="333"/>
      <c r="DG144" s="333"/>
      <c r="DQ144" s="333"/>
      <c r="EA144" s="333"/>
      <c r="EK144" s="333"/>
      <c r="EU144" s="333"/>
      <c r="FE144" s="333"/>
      <c r="FO144" s="333"/>
      <c r="FY144" s="333"/>
      <c r="GI144" s="333"/>
      <c r="GS144" s="333"/>
      <c r="HC144" s="333"/>
      <c r="HM144" s="333"/>
      <c r="HW144" s="333"/>
      <c r="IG144" s="333"/>
    </row>
    <row r="145" s="3" customFormat="true" x14ac:dyDescent="0.25">
      <c r="A145" s="333"/>
      <c r="K145" s="333"/>
      <c r="U145" s="333"/>
      <c r="AE145" s="333"/>
      <c r="AO145" s="333"/>
      <c r="AY145" s="333"/>
      <c r="BI145" s="333"/>
      <c r="BJ145" s="333"/>
      <c r="BK145" s="333"/>
      <c r="BL145" s="333"/>
      <c r="BM145" s="333"/>
      <c r="BN145" s="333"/>
      <c r="BO145" s="333"/>
      <c r="BP145" s="333"/>
      <c r="BS145" s="333"/>
      <c r="CC145" s="333"/>
      <c r="CM145" s="333"/>
      <c r="CW145" s="333"/>
      <c r="DG145" s="333"/>
      <c r="DQ145" s="333"/>
      <c r="EA145" s="333"/>
      <c r="EK145" s="333"/>
      <c r="EU145" s="333"/>
      <c r="FE145" s="333"/>
      <c r="FO145" s="333"/>
      <c r="FY145" s="333"/>
      <c r="GI145" s="333"/>
      <c r="GS145" s="333"/>
      <c r="HC145" s="333"/>
      <c r="HM145" s="333"/>
      <c r="HW145" s="333"/>
      <c r="IG145" s="333"/>
    </row>
    <row r="146" s="3" customFormat="true" x14ac:dyDescent="0.25">
      <c r="A146" s="333"/>
      <c r="K146" s="333"/>
      <c r="U146" s="333"/>
      <c r="AE146" s="333"/>
      <c r="AO146" s="333"/>
      <c r="AY146" s="333"/>
      <c r="BI146" s="333"/>
      <c r="BJ146" s="333"/>
      <c r="BK146" s="333"/>
      <c r="BL146" s="333"/>
      <c r="BM146" s="333"/>
      <c r="BN146" s="333"/>
      <c r="BO146" s="333"/>
      <c r="BP146" s="333"/>
      <c r="BS146" s="333"/>
      <c r="CC146" s="333"/>
      <c r="CM146" s="333"/>
      <c r="CW146" s="333"/>
      <c r="DG146" s="333"/>
      <c r="DQ146" s="333"/>
      <c r="EA146" s="333"/>
      <c r="EK146" s="333"/>
      <c r="EU146" s="333"/>
      <c r="FE146" s="333"/>
      <c r="FO146" s="333"/>
      <c r="FY146" s="333"/>
      <c r="GI146" s="333"/>
      <c r="GS146" s="333"/>
      <c r="HC146" s="333"/>
      <c r="HM146" s="333"/>
      <c r="HW146" s="333"/>
      <c r="IG146" s="333"/>
    </row>
    <row r="147" s="3" customFormat="true" x14ac:dyDescent="0.25">
      <c r="A147" s="333"/>
      <c r="K147" s="333"/>
      <c r="U147" s="333"/>
      <c r="AE147" s="333"/>
      <c r="AO147" s="333"/>
      <c r="AY147" s="333"/>
      <c r="BI147" s="333"/>
      <c r="BJ147" s="333"/>
      <c r="BK147" s="333"/>
      <c r="BL147" s="333"/>
      <c r="BM147" s="333"/>
      <c r="BN147" s="333"/>
      <c r="BO147" s="333"/>
      <c r="BP147" s="333"/>
      <c r="BS147" s="333"/>
      <c r="CC147" s="333"/>
      <c r="CM147" s="333"/>
      <c r="CW147" s="333"/>
      <c r="DG147" s="333"/>
      <c r="DQ147" s="333"/>
      <c r="EA147" s="333"/>
      <c r="EK147" s="333"/>
      <c r="EU147" s="333"/>
      <c r="FE147" s="333"/>
      <c r="FO147" s="333"/>
      <c r="FY147" s="333"/>
      <c r="GI147" s="333"/>
      <c r="GS147" s="333"/>
      <c r="HC147" s="333"/>
      <c r="HM147" s="333"/>
      <c r="HW147" s="333"/>
      <c r="IG147" s="333"/>
    </row>
    <row r="148" s="3" customFormat="true" x14ac:dyDescent="0.25">
      <c r="A148" s="333"/>
      <c r="K148" s="333"/>
      <c r="U148" s="333"/>
      <c r="AE148" s="333"/>
      <c r="AO148" s="333"/>
      <c r="AY148" s="333"/>
      <c r="BI148" s="333"/>
      <c r="BJ148" s="333"/>
      <c r="BK148" s="333"/>
      <c r="BL148" s="333"/>
      <c r="BM148" s="333"/>
      <c r="BN148" s="333"/>
      <c r="BO148" s="333"/>
      <c r="BP148" s="333"/>
      <c r="BS148" s="333"/>
      <c r="CC148" s="333"/>
      <c r="CM148" s="333"/>
      <c r="CW148" s="333"/>
      <c r="DG148" s="333"/>
      <c r="DQ148" s="333"/>
      <c r="EA148" s="333"/>
      <c r="EK148" s="333"/>
      <c r="EU148" s="333"/>
      <c r="FE148" s="333"/>
      <c r="FO148" s="333"/>
      <c r="FY148" s="333"/>
      <c r="GI148" s="333"/>
      <c r="GS148" s="333"/>
      <c r="HC148" s="333"/>
      <c r="HM148" s="333"/>
      <c r="HW148" s="333"/>
      <c r="IG148" s="333"/>
    </row>
    <row r="149" s="3" customFormat="true" x14ac:dyDescent="0.25">
      <c r="A149" s="333"/>
      <c r="K149" s="333"/>
      <c r="U149" s="333"/>
      <c r="AE149" s="333"/>
      <c r="AO149" s="333"/>
      <c r="AY149" s="333"/>
      <c r="BI149" s="333"/>
      <c r="BJ149" s="333"/>
      <c r="BK149" s="333"/>
      <c r="BL149" s="333"/>
      <c r="BM149" s="333"/>
      <c r="BN149" s="333"/>
      <c r="BO149" s="333"/>
      <c r="BP149" s="333"/>
      <c r="BS149" s="333"/>
      <c r="CC149" s="333"/>
      <c r="CM149" s="333"/>
      <c r="CW149" s="333"/>
      <c r="DG149" s="333"/>
      <c r="DQ149" s="333"/>
      <c r="EA149" s="333"/>
      <c r="EK149" s="333"/>
      <c r="EU149" s="333"/>
      <c r="FE149" s="333"/>
      <c r="FO149" s="333"/>
      <c r="FY149" s="333"/>
      <c r="GI149" s="333"/>
      <c r="GS149" s="333"/>
      <c r="HC149" s="333"/>
      <c r="HM149" s="333"/>
      <c r="HW149" s="333"/>
      <c r="IG149" s="333"/>
    </row>
    <row r="150" s="3" customFormat="true" x14ac:dyDescent="0.25">
      <c r="A150" s="333"/>
      <c r="K150" s="333"/>
      <c r="U150" s="333"/>
      <c r="AE150" s="333"/>
      <c r="AO150" s="333"/>
      <c r="AY150" s="333"/>
      <c r="BI150" s="333"/>
      <c r="BJ150" s="333"/>
      <c r="BK150" s="333"/>
      <c r="BL150" s="333"/>
      <c r="BM150" s="333"/>
      <c r="BN150" s="333"/>
      <c r="BO150" s="333"/>
      <c r="BP150" s="333"/>
      <c r="BS150" s="333"/>
      <c r="CC150" s="333"/>
      <c r="CM150" s="333"/>
      <c r="CW150" s="333"/>
      <c r="DG150" s="333"/>
      <c r="DQ150" s="333"/>
      <c r="EA150" s="333"/>
      <c r="EK150" s="333"/>
      <c r="EU150" s="333"/>
      <c r="FE150" s="333"/>
      <c r="FO150" s="333"/>
      <c r="FY150" s="333"/>
      <c r="GI150" s="333"/>
      <c r="GS150" s="333"/>
      <c r="HC150" s="333"/>
      <c r="HM150" s="333"/>
      <c r="HW150" s="333"/>
      <c r="IG150" s="333"/>
    </row>
    <row r="151" s="3" customFormat="true" x14ac:dyDescent="0.25">
      <c r="A151" s="333"/>
      <c r="K151" s="333"/>
      <c r="U151" s="333"/>
      <c r="AE151" s="333"/>
      <c r="AO151" s="333"/>
      <c r="AY151" s="333"/>
      <c r="BI151" s="333"/>
      <c r="BJ151" s="333"/>
      <c r="BK151" s="333"/>
      <c r="BL151" s="333"/>
      <c r="BM151" s="333"/>
      <c r="BN151" s="333"/>
      <c r="BO151" s="333"/>
      <c r="BP151" s="333"/>
      <c r="BS151" s="333"/>
      <c r="CC151" s="333"/>
      <c r="CM151" s="333"/>
      <c r="CW151" s="333"/>
      <c r="DG151" s="333"/>
      <c r="DQ151" s="333"/>
      <c r="EA151" s="333"/>
      <c r="EK151" s="333"/>
      <c r="EU151" s="333"/>
      <c r="FE151" s="333"/>
      <c r="FO151" s="333"/>
      <c r="FY151" s="333"/>
      <c r="GI151" s="333"/>
      <c r="GS151" s="333"/>
      <c r="HC151" s="333"/>
      <c r="HM151" s="333"/>
      <c r="HW151" s="333"/>
      <c r="IG151" s="333"/>
    </row>
    <row r="152" s="3" customFormat="true" x14ac:dyDescent="0.25">
      <c r="A152" s="333"/>
      <c r="K152" s="333"/>
      <c r="U152" s="333"/>
      <c r="AE152" s="333"/>
      <c r="AO152" s="333"/>
      <c r="AY152" s="333"/>
      <c r="BI152" s="333"/>
      <c r="BJ152" s="333"/>
      <c r="BK152" s="333"/>
      <c r="BL152" s="333"/>
      <c r="BM152" s="333"/>
      <c r="BN152" s="333"/>
      <c r="BO152" s="333"/>
      <c r="BP152" s="333"/>
      <c r="BS152" s="333"/>
      <c r="CC152" s="333"/>
      <c r="CM152" s="333"/>
      <c r="CW152" s="333"/>
      <c r="DG152" s="333"/>
      <c r="DQ152" s="333"/>
      <c r="EA152" s="333"/>
      <c r="EK152" s="333"/>
      <c r="EU152" s="333"/>
      <c r="FE152" s="333"/>
      <c r="FO152" s="333"/>
      <c r="FY152" s="333"/>
      <c r="GI152" s="333"/>
      <c r="GS152" s="333"/>
      <c r="HC152" s="333"/>
      <c r="HM152" s="333"/>
      <c r="HW152" s="333"/>
      <c r="IG152" s="333"/>
    </row>
    <row r="153" s="3" customFormat="true" x14ac:dyDescent="0.25">
      <c r="A153" s="333"/>
      <c r="K153" s="333"/>
      <c r="U153" s="333"/>
      <c r="AE153" s="333"/>
      <c r="AO153" s="333"/>
      <c r="AY153" s="333"/>
      <c r="BI153" s="333"/>
      <c r="BJ153" s="333"/>
      <c r="BK153" s="333"/>
      <c r="BL153" s="333"/>
      <c r="BM153" s="333"/>
      <c r="BN153" s="333"/>
      <c r="BO153" s="333"/>
      <c r="BP153" s="333"/>
      <c r="BS153" s="333"/>
      <c r="CC153" s="333"/>
      <c r="CM153" s="333"/>
      <c r="CW153" s="333"/>
      <c r="DG153" s="333"/>
      <c r="DQ153" s="333"/>
      <c r="EA153" s="333"/>
      <c r="EK153" s="333"/>
      <c r="EU153" s="333"/>
      <c r="FE153" s="333"/>
      <c r="FO153" s="333"/>
      <c r="FY153" s="333"/>
      <c r="GI153" s="333"/>
      <c r="GS153" s="333"/>
      <c r="HC153" s="333"/>
      <c r="HM153" s="333"/>
      <c r="HW153" s="333"/>
      <c r="IG153" s="333"/>
    </row>
    <row r="154" s="3" customFormat="true" x14ac:dyDescent="0.25">
      <c r="A154" s="333"/>
      <c r="K154" s="333"/>
      <c r="U154" s="333"/>
      <c r="AE154" s="333"/>
      <c r="AO154" s="333"/>
      <c r="AY154" s="333"/>
      <c r="BI154" s="333"/>
      <c r="BJ154" s="333"/>
      <c r="BK154" s="333"/>
      <c r="BL154" s="333"/>
      <c r="BM154" s="333"/>
      <c r="BN154" s="333"/>
      <c r="BO154" s="333"/>
      <c r="BP154" s="333"/>
      <c r="BS154" s="333"/>
      <c r="CC154" s="333"/>
      <c r="CM154" s="333"/>
      <c r="CW154" s="333"/>
      <c r="DG154" s="333"/>
      <c r="DQ154" s="333"/>
      <c r="EA154" s="333"/>
      <c r="EK154" s="333"/>
      <c r="EU154" s="333"/>
      <c r="FE154" s="333"/>
      <c r="FO154" s="333"/>
      <c r="FY154" s="333"/>
      <c r="GI154" s="333"/>
      <c r="GS154" s="333"/>
      <c r="HC154" s="333"/>
      <c r="HM154" s="333"/>
      <c r="HW154" s="333"/>
      <c r="IG154" s="333"/>
    </row>
    <row r="155" s="3" customFormat="true" x14ac:dyDescent="0.25">
      <c r="A155" s="333"/>
      <c r="K155" s="333"/>
      <c r="U155" s="333"/>
      <c r="AE155" s="333"/>
      <c r="AO155" s="333"/>
      <c r="AY155" s="333"/>
      <c r="BI155" s="333"/>
      <c r="BJ155" s="333"/>
      <c r="BK155" s="333"/>
      <c r="BL155" s="333"/>
      <c r="BM155" s="333"/>
      <c r="BN155" s="333"/>
      <c r="BO155" s="333"/>
      <c r="BP155" s="333"/>
      <c r="BS155" s="333"/>
      <c r="CC155" s="333"/>
      <c r="CM155" s="333"/>
      <c r="CW155" s="333"/>
      <c r="DG155" s="333"/>
      <c r="DQ155" s="333"/>
      <c r="EA155" s="333"/>
      <c r="EK155" s="333"/>
      <c r="EU155" s="333"/>
      <c r="FE155" s="333"/>
      <c r="FO155" s="333"/>
      <c r="FY155" s="333"/>
      <c r="GI155" s="333"/>
      <c r="GS155" s="333"/>
      <c r="HC155" s="333"/>
      <c r="HM155" s="333"/>
      <c r="HW155" s="333"/>
      <c r="IG155" s="333"/>
    </row>
    <row r="156" s="3" customFormat="true" x14ac:dyDescent="0.25">
      <c r="A156" s="333"/>
      <c r="K156" s="333"/>
      <c r="U156" s="333"/>
      <c r="AE156" s="333"/>
      <c r="AO156" s="333"/>
      <c r="AY156" s="333"/>
      <c r="BI156" s="333"/>
      <c r="BJ156" s="333"/>
      <c r="BK156" s="333"/>
      <c r="BL156" s="333"/>
      <c r="BM156" s="333"/>
      <c r="BN156" s="333"/>
      <c r="BO156" s="333"/>
      <c r="BP156" s="333"/>
      <c r="BS156" s="333"/>
      <c r="CC156" s="333"/>
      <c r="CM156" s="333"/>
      <c r="CW156" s="333"/>
      <c r="DG156" s="333"/>
      <c r="DQ156" s="333"/>
      <c r="EA156" s="333"/>
      <c r="EK156" s="333"/>
      <c r="EU156" s="333"/>
      <c r="FE156" s="333"/>
      <c r="FO156" s="333"/>
      <c r="FY156" s="333"/>
      <c r="GI156" s="333"/>
      <c r="GS156" s="333"/>
      <c r="HC156" s="333"/>
      <c r="HM156" s="333"/>
      <c r="HW156" s="333"/>
      <c r="IG156" s="333"/>
    </row>
    <row r="157" s="3" customFormat="true" x14ac:dyDescent="0.25">
      <c r="A157" s="333"/>
      <c r="K157" s="333"/>
      <c r="U157" s="333"/>
      <c r="AE157" s="333"/>
      <c r="AO157" s="333"/>
      <c r="AY157" s="333"/>
      <c r="BI157" s="333"/>
      <c r="BJ157" s="333"/>
      <c r="BK157" s="333"/>
      <c r="BL157" s="333"/>
      <c r="BM157" s="333"/>
      <c r="BN157" s="333"/>
      <c r="BO157" s="333"/>
      <c r="BP157" s="333"/>
      <c r="BS157" s="333"/>
      <c r="CC157" s="333"/>
      <c r="CM157" s="333"/>
      <c r="CW157" s="333"/>
      <c r="DG157" s="333"/>
      <c r="DQ157" s="333"/>
      <c r="EA157" s="333"/>
      <c r="EK157" s="333"/>
      <c r="EU157" s="333"/>
      <c r="FE157" s="333"/>
      <c r="FO157" s="333"/>
      <c r="FY157" s="333"/>
      <c r="GI157" s="333"/>
      <c r="GS157" s="333"/>
      <c r="HC157" s="333"/>
      <c r="HM157" s="333"/>
      <c r="HW157" s="333"/>
      <c r="IG157" s="333"/>
    </row>
    <row r="158" s="3" customFormat="true" x14ac:dyDescent="0.25">
      <c r="A158" s="333"/>
      <c r="K158" s="333"/>
      <c r="U158" s="333"/>
      <c r="AE158" s="333"/>
      <c r="AO158" s="333"/>
      <c r="AY158" s="333"/>
      <c r="BI158" s="333"/>
      <c r="BJ158" s="333"/>
      <c r="BK158" s="333"/>
      <c r="BL158" s="333"/>
      <c r="BM158" s="333"/>
      <c r="BN158" s="333"/>
      <c r="BO158" s="333"/>
      <c r="BP158" s="333"/>
      <c r="BS158" s="333"/>
      <c r="CC158" s="333"/>
      <c r="CM158" s="333"/>
      <c r="CW158" s="333"/>
      <c r="DG158" s="333"/>
      <c r="DQ158" s="333"/>
      <c r="EA158" s="333"/>
      <c r="EK158" s="333"/>
      <c r="EU158" s="333"/>
      <c r="FE158" s="333"/>
      <c r="FO158" s="333"/>
      <c r="FY158" s="333"/>
      <c r="GI158" s="333"/>
      <c r="GS158" s="333"/>
      <c r="HC158" s="333"/>
      <c r="HM158" s="333"/>
      <c r="HW158" s="333"/>
      <c r="IG158" s="333"/>
    </row>
    <row r="159" s="3" customFormat="true" x14ac:dyDescent="0.25">
      <c r="A159" s="333"/>
      <c r="K159" s="333"/>
      <c r="U159" s="333"/>
      <c r="AE159" s="333"/>
      <c r="AO159" s="333"/>
      <c r="AY159" s="333"/>
      <c r="BI159" s="333"/>
      <c r="BJ159" s="333"/>
      <c r="BK159" s="333"/>
      <c r="BL159" s="333"/>
      <c r="BM159" s="333"/>
      <c r="BN159" s="333"/>
      <c r="BO159" s="333"/>
      <c r="BP159" s="333"/>
      <c r="BS159" s="333"/>
      <c r="CC159" s="333"/>
      <c r="CM159" s="333"/>
      <c r="CW159" s="333"/>
      <c r="DG159" s="333"/>
      <c r="DQ159" s="333"/>
      <c r="EA159" s="333"/>
      <c r="EK159" s="333"/>
      <c r="EU159" s="333"/>
      <c r="FE159" s="333"/>
      <c r="FO159" s="333"/>
      <c r="FY159" s="333"/>
      <c r="GI159" s="333"/>
      <c r="GS159" s="333"/>
      <c r="HC159" s="333"/>
      <c r="HM159" s="333"/>
      <c r="HW159" s="333"/>
      <c r="IG159" s="333"/>
    </row>
    <row r="160" s="3" customFormat="true" x14ac:dyDescent="0.25">
      <c r="A160" s="333"/>
      <c r="K160" s="333"/>
      <c r="U160" s="333"/>
      <c r="AE160" s="333"/>
      <c r="AO160" s="333"/>
      <c r="AY160" s="333"/>
      <c r="BI160" s="333"/>
      <c r="BJ160" s="333"/>
      <c r="BK160" s="333"/>
      <c r="BL160" s="333"/>
      <c r="BM160" s="333"/>
      <c r="BN160" s="333"/>
      <c r="BO160" s="333"/>
      <c r="BP160" s="333"/>
      <c r="BS160" s="333"/>
      <c r="CC160" s="333"/>
      <c r="CM160" s="333"/>
      <c r="CW160" s="333"/>
      <c r="DG160" s="333"/>
      <c r="DQ160" s="333"/>
      <c r="EA160" s="333"/>
      <c r="EK160" s="333"/>
      <c r="EU160" s="333"/>
      <c r="FE160" s="333"/>
      <c r="FO160" s="333"/>
      <c r="FY160" s="333"/>
      <c r="GI160" s="333"/>
      <c r="GS160" s="333"/>
      <c r="HC160" s="333"/>
      <c r="HM160" s="333"/>
      <c r="HW160" s="333"/>
      <c r="IG160" s="333"/>
    </row>
    <row r="161" s="3" customFormat="true" x14ac:dyDescent="0.25">
      <c r="A161" s="333"/>
      <c r="K161" s="333"/>
      <c r="U161" s="333"/>
      <c r="AE161" s="333"/>
      <c r="AO161" s="333"/>
      <c r="AY161" s="333"/>
      <c r="BI161" s="333"/>
      <c r="BJ161" s="333"/>
      <c r="BK161" s="333"/>
      <c r="BL161" s="333"/>
      <c r="BM161" s="333"/>
      <c r="BN161" s="333"/>
      <c r="BO161" s="333"/>
      <c r="BP161" s="333"/>
      <c r="BS161" s="333"/>
      <c r="CC161" s="333"/>
      <c r="CM161" s="333"/>
      <c r="CW161" s="333"/>
      <c r="DG161" s="333"/>
      <c r="DQ161" s="333"/>
      <c r="EA161" s="333"/>
      <c r="EK161" s="333"/>
      <c r="EU161" s="333"/>
      <c r="FE161" s="333"/>
      <c r="FO161" s="333"/>
      <c r="FY161" s="333"/>
      <c r="GI161" s="333"/>
      <c r="GS161" s="333"/>
      <c r="HC161" s="333"/>
      <c r="HM161" s="333"/>
      <c r="HW161" s="333"/>
      <c r="IG161" s="333"/>
    </row>
    <row r="162" s="3" customFormat="true" x14ac:dyDescent="0.25">
      <c r="A162" s="333"/>
      <c r="K162" s="333"/>
      <c r="U162" s="333"/>
      <c r="AE162" s="333"/>
      <c r="AO162" s="333"/>
      <c r="AY162" s="333"/>
      <c r="BI162" s="333"/>
      <c r="BJ162" s="333"/>
      <c r="BK162" s="333"/>
      <c r="BL162" s="333"/>
      <c r="BM162" s="333"/>
      <c r="BN162" s="333"/>
      <c r="BO162" s="333"/>
      <c r="BP162" s="333"/>
      <c r="BS162" s="333"/>
      <c r="CC162" s="333"/>
      <c r="CM162" s="333"/>
      <c r="CW162" s="333"/>
      <c r="DG162" s="333"/>
      <c r="DQ162" s="333"/>
      <c r="EA162" s="333"/>
      <c r="EK162" s="333"/>
      <c r="EU162" s="333"/>
      <c r="FE162" s="333"/>
      <c r="FO162" s="333"/>
      <c r="FY162" s="333"/>
      <c r="GI162" s="333"/>
      <c r="GS162" s="333"/>
      <c r="HC162" s="333"/>
      <c r="HM162" s="333"/>
      <c r="HW162" s="333"/>
      <c r="IG162" s="333"/>
    </row>
    <row r="163" s="3" customFormat="true" x14ac:dyDescent="0.25">
      <c r="A163" s="333"/>
      <c r="K163" s="333"/>
      <c r="U163" s="333"/>
      <c r="AE163" s="333"/>
      <c r="AO163" s="333"/>
      <c r="AY163" s="333"/>
      <c r="BI163" s="333"/>
      <c r="BJ163" s="333"/>
      <c r="BK163" s="333"/>
      <c r="BL163" s="333"/>
      <c r="BM163" s="333"/>
      <c r="BN163" s="333"/>
      <c r="BO163" s="333"/>
      <c r="BP163" s="333"/>
      <c r="BS163" s="333"/>
      <c r="CC163" s="333"/>
      <c r="CM163" s="333"/>
      <c r="CW163" s="333"/>
      <c r="DG163" s="333"/>
      <c r="DQ163" s="333"/>
      <c r="EA163" s="333"/>
      <c r="EK163" s="333"/>
      <c r="EU163" s="333"/>
      <c r="FE163" s="333"/>
      <c r="FO163" s="333"/>
      <c r="FY163" s="333"/>
      <c r="GI163" s="333"/>
      <c r="GS163" s="333"/>
      <c r="HC163" s="333"/>
      <c r="HM163" s="333"/>
      <c r="HW163" s="333"/>
      <c r="IG163" s="333"/>
    </row>
    <row r="164" s="3" customFormat="true" x14ac:dyDescent="0.25">
      <c r="A164" s="333"/>
      <c r="K164" s="333"/>
      <c r="U164" s="333"/>
      <c r="AE164" s="333"/>
      <c r="AO164" s="333"/>
      <c r="AY164" s="333"/>
      <c r="BI164" s="333"/>
      <c r="BJ164" s="333"/>
      <c r="BK164" s="333"/>
      <c r="BL164" s="333"/>
      <c r="BM164" s="333"/>
      <c r="BN164" s="333"/>
      <c r="BO164" s="333"/>
      <c r="BP164" s="333"/>
      <c r="BS164" s="333"/>
      <c r="CC164" s="333"/>
      <c r="CM164" s="333"/>
      <c r="CW164" s="333"/>
      <c r="DG164" s="333"/>
      <c r="DQ164" s="333"/>
      <c r="EA164" s="333"/>
      <c r="EK164" s="333"/>
      <c r="EU164" s="333"/>
      <c r="FE164" s="333"/>
      <c r="FO164" s="333"/>
      <c r="FY164" s="333"/>
      <c r="GI164" s="333"/>
      <c r="GS164" s="333"/>
      <c r="HC164" s="333"/>
      <c r="HM164" s="333"/>
      <c r="HW164" s="333"/>
      <c r="IG164" s="333"/>
    </row>
    <row r="165" s="3" customFormat="true" x14ac:dyDescent="0.25">
      <c r="A165" s="333"/>
      <c r="K165" s="333"/>
      <c r="U165" s="333"/>
      <c r="AE165" s="333"/>
      <c r="AO165" s="333"/>
      <c r="AY165" s="333"/>
      <c r="BI165" s="333"/>
      <c r="BJ165" s="333"/>
      <c r="BK165" s="333"/>
      <c r="BL165" s="333"/>
      <c r="BM165" s="333"/>
      <c r="BN165" s="333"/>
      <c r="BO165" s="333"/>
      <c r="BP165" s="333"/>
      <c r="BS165" s="333"/>
      <c r="CC165" s="333"/>
      <c r="CM165" s="333"/>
      <c r="CW165" s="333"/>
      <c r="DG165" s="333"/>
      <c r="DQ165" s="333"/>
      <c r="EA165" s="333"/>
      <c r="EK165" s="333"/>
      <c r="EU165" s="333"/>
      <c r="FE165" s="333"/>
      <c r="FO165" s="333"/>
      <c r="FY165" s="333"/>
      <c r="GI165" s="333"/>
      <c r="GS165" s="333"/>
      <c r="HC165" s="333"/>
      <c r="HM165" s="333"/>
      <c r="HW165" s="333"/>
      <c r="IG165" s="333"/>
    </row>
    <row r="166" s="3" customFormat="true" x14ac:dyDescent="0.25">
      <c r="A166" s="333"/>
      <c r="K166" s="333"/>
      <c r="U166" s="333"/>
      <c r="AE166" s="333"/>
      <c r="AO166" s="333"/>
      <c r="AY166" s="333"/>
      <c r="BI166" s="333"/>
      <c r="BJ166" s="333"/>
      <c r="BK166" s="333"/>
      <c r="BL166" s="333"/>
      <c r="BM166" s="333"/>
      <c r="BN166" s="333"/>
      <c r="BO166" s="333"/>
      <c r="BP166" s="333"/>
      <c r="BS166" s="333"/>
      <c r="CC166" s="333"/>
      <c r="CM166" s="333"/>
      <c r="CW166" s="333"/>
      <c r="DG166" s="333"/>
      <c r="DQ166" s="333"/>
      <c r="EA166" s="333"/>
      <c r="EK166" s="333"/>
      <c r="EU166" s="333"/>
      <c r="FE166" s="333"/>
      <c r="FO166" s="333"/>
      <c r="FY166" s="333"/>
      <c r="GI166" s="333"/>
      <c r="GS166" s="333"/>
      <c r="HC166" s="333"/>
      <c r="HM166" s="333"/>
      <c r="HW166" s="333"/>
      <c r="IG166" s="333"/>
    </row>
    <row r="167" s="3" customFormat="true" x14ac:dyDescent="0.25">
      <c r="A167" s="333"/>
      <c r="K167" s="333"/>
      <c r="U167" s="333"/>
      <c r="AE167" s="333"/>
      <c r="AO167" s="333"/>
      <c r="AY167" s="333"/>
      <c r="BI167" s="333"/>
      <c r="BJ167" s="333"/>
      <c r="BK167" s="333"/>
      <c r="BL167" s="333"/>
      <c r="BM167" s="333"/>
      <c r="BN167" s="333"/>
      <c r="BO167" s="333"/>
      <c r="BP167" s="333"/>
      <c r="BS167" s="333"/>
      <c r="CC167" s="333"/>
      <c r="CM167" s="333"/>
      <c r="CW167" s="333"/>
      <c r="DG167" s="333"/>
      <c r="DQ167" s="333"/>
      <c r="EA167" s="333"/>
      <c r="EK167" s="333"/>
      <c r="EU167" s="333"/>
      <c r="FE167" s="333"/>
      <c r="FO167" s="333"/>
      <c r="FY167" s="333"/>
      <c r="GI167" s="333"/>
      <c r="GS167" s="333"/>
      <c r="HC167" s="333"/>
      <c r="HM167" s="333"/>
      <c r="HW167" s="333"/>
      <c r="IG167" s="333"/>
    </row>
    <row r="168" s="3" customFormat="true" x14ac:dyDescent="0.25">
      <c r="A168" s="333"/>
      <c r="K168" s="333"/>
      <c r="U168" s="333"/>
      <c r="AE168" s="333"/>
      <c r="AO168" s="333"/>
      <c r="AY168" s="333"/>
      <c r="BI168" s="333"/>
      <c r="BJ168" s="333"/>
      <c r="BK168" s="333"/>
      <c r="BL168" s="333"/>
      <c r="BM168" s="333"/>
      <c r="BN168" s="333"/>
      <c r="BO168" s="333"/>
      <c r="BP168" s="333"/>
      <c r="BS168" s="333"/>
      <c r="CC168" s="333"/>
      <c r="CM168" s="333"/>
      <c r="CW168" s="333"/>
      <c r="DG168" s="333"/>
      <c r="DQ168" s="333"/>
      <c r="EA168" s="333"/>
      <c r="EK168" s="333"/>
      <c r="EU168" s="333"/>
      <c r="FE168" s="333"/>
      <c r="FO168" s="333"/>
      <c r="FY168" s="333"/>
      <c r="GI168" s="333"/>
      <c r="GS168" s="333"/>
      <c r="HC168" s="333"/>
      <c r="HM168" s="333"/>
      <c r="HW168" s="333"/>
      <c r="IG168" s="333"/>
    </row>
    <row r="169" s="3" customFormat="true" x14ac:dyDescent="0.25">
      <c r="A169" s="333"/>
      <c r="K169" s="333"/>
      <c r="U169" s="333"/>
      <c r="AE169" s="333"/>
      <c r="AO169" s="333"/>
      <c r="AY169" s="333"/>
      <c r="BI169" s="333"/>
      <c r="BJ169" s="333"/>
      <c r="BK169" s="333"/>
      <c r="BL169" s="333"/>
      <c r="BM169" s="333"/>
      <c r="BN169" s="333"/>
      <c r="BO169" s="333"/>
      <c r="BP169" s="333"/>
      <c r="BS169" s="333"/>
      <c r="CC169" s="333"/>
      <c r="CM169" s="333"/>
      <c r="CW169" s="333"/>
      <c r="DG169" s="333"/>
      <c r="DQ169" s="333"/>
      <c r="EA169" s="333"/>
      <c r="EK169" s="333"/>
      <c r="EU169" s="333"/>
      <c r="FE169" s="333"/>
      <c r="FO169" s="333"/>
      <c r="FY169" s="333"/>
      <c r="GI169" s="333"/>
      <c r="GS169" s="333"/>
      <c r="HC169" s="333"/>
      <c r="HM169" s="333"/>
      <c r="HW169" s="333"/>
      <c r="IG169" s="333"/>
    </row>
    <row r="170" s="3" customFormat="true" x14ac:dyDescent="0.25">
      <c r="A170" s="333"/>
      <c r="K170" s="333"/>
      <c r="U170" s="333"/>
      <c r="AE170" s="333"/>
      <c r="AO170" s="333"/>
      <c r="AY170" s="333"/>
      <c r="BI170" s="333"/>
      <c r="BJ170" s="333"/>
      <c r="BK170" s="333"/>
      <c r="BL170" s="333"/>
      <c r="BM170" s="333"/>
      <c r="BN170" s="333"/>
      <c r="BO170" s="333"/>
      <c r="BP170" s="333"/>
      <c r="BS170" s="333"/>
      <c r="CC170" s="333"/>
      <c r="CM170" s="333"/>
      <c r="CW170" s="333"/>
      <c r="DG170" s="333"/>
      <c r="DQ170" s="333"/>
      <c r="EA170" s="333"/>
      <c r="EK170" s="333"/>
      <c r="EU170" s="333"/>
      <c r="FE170" s="333"/>
      <c r="FO170" s="333"/>
      <c r="FY170" s="333"/>
      <c r="GI170" s="333"/>
      <c r="GS170" s="333"/>
      <c r="HC170" s="333"/>
      <c r="HM170" s="333"/>
      <c r="HW170" s="333"/>
      <c r="IG170" s="333"/>
    </row>
    <row r="171" s="3" customFormat="true" x14ac:dyDescent="0.25">
      <c r="A171" s="333"/>
      <c r="K171" s="333"/>
      <c r="U171" s="333"/>
      <c r="AE171" s="333"/>
      <c r="AO171" s="333"/>
      <c r="AY171" s="333"/>
      <c r="BI171" s="333"/>
      <c r="BJ171" s="333"/>
      <c r="BK171" s="333"/>
      <c r="BL171" s="333"/>
      <c r="BM171" s="333"/>
      <c r="BN171" s="333"/>
      <c r="BO171" s="333"/>
      <c r="BP171" s="333"/>
      <c r="BS171" s="333"/>
      <c r="CC171" s="333"/>
      <c r="CM171" s="333"/>
      <c r="CW171" s="333"/>
      <c r="DG171" s="333"/>
      <c r="DQ171" s="333"/>
      <c r="EA171" s="333"/>
      <c r="EK171" s="333"/>
      <c r="EU171" s="333"/>
      <c r="FE171" s="333"/>
      <c r="FO171" s="333"/>
      <c r="FY171" s="333"/>
      <c r="GI171" s="333"/>
      <c r="GS171" s="333"/>
      <c r="HC171" s="333"/>
      <c r="HM171" s="333"/>
      <c r="HW171" s="333"/>
      <c r="IG171" s="333"/>
    </row>
    <row r="172" s="3" customFormat="true" x14ac:dyDescent="0.25">
      <c r="A172" s="333"/>
      <c r="K172" s="333"/>
      <c r="U172" s="333"/>
      <c r="AE172" s="333"/>
      <c r="AO172" s="333"/>
      <c r="AY172" s="333"/>
      <c r="BI172" s="333"/>
      <c r="BJ172" s="333"/>
      <c r="BK172" s="333"/>
      <c r="BL172" s="333"/>
      <c r="BM172" s="333"/>
      <c r="BN172" s="333"/>
      <c r="BO172" s="333"/>
      <c r="BP172" s="333"/>
      <c r="BS172" s="333"/>
      <c r="CC172" s="333"/>
      <c r="CM172" s="333"/>
      <c r="CW172" s="333"/>
      <c r="DG172" s="333"/>
      <c r="DQ172" s="333"/>
      <c r="EA172" s="333"/>
      <c r="EK172" s="333"/>
      <c r="EU172" s="333"/>
      <c r="FE172" s="333"/>
      <c r="FO172" s="333"/>
      <c r="FY172" s="333"/>
      <c r="GI172" s="333"/>
      <c r="GS172" s="333"/>
      <c r="HC172" s="333"/>
      <c r="HM172" s="333"/>
      <c r="HW172" s="333"/>
      <c r="IG172" s="333"/>
    </row>
    <row r="173" s="3" customFormat="true" x14ac:dyDescent="0.25">
      <c r="A173" s="333"/>
      <c r="K173" s="333"/>
      <c r="U173" s="333"/>
      <c r="AE173" s="333"/>
      <c r="AO173" s="333"/>
      <c r="AY173" s="333"/>
      <c r="BI173" s="333"/>
      <c r="BJ173" s="333"/>
      <c r="BK173" s="333"/>
      <c r="BL173" s="333"/>
      <c r="BM173" s="333"/>
      <c r="BN173" s="333"/>
      <c r="BO173" s="333"/>
      <c r="BP173" s="333"/>
      <c r="BS173" s="333"/>
      <c r="CC173" s="333"/>
      <c r="CM173" s="333"/>
      <c r="CW173" s="333"/>
      <c r="DG173" s="333"/>
      <c r="DQ173" s="333"/>
      <c r="EA173" s="333"/>
      <c r="EK173" s="333"/>
      <c r="EU173" s="333"/>
      <c r="FE173" s="333"/>
      <c r="FO173" s="333"/>
      <c r="FY173" s="333"/>
      <c r="GI173" s="333"/>
      <c r="GS173" s="333"/>
      <c r="HC173" s="333"/>
      <c r="HM173" s="333"/>
      <c r="HW173" s="333"/>
      <c r="IG173" s="333"/>
    </row>
    <row r="174" s="3" customFormat="true" x14ac:dyDescent="0.25">
      <c r="A174" s="333"/>
      <c r="K174" s="333"/>
      <c r="U174" s="333"/>
      <c r="AE174" s="333"/>
      <c r="AO174" s="333"/>
      <c r="AY174" s="333"/>
      <c r="BI174" s="333"/>
      <c r="BJ174" s="333"/>
      <c r="BK174" s="333"/>
      <c r="BL174" s="333"/>
      <c r="BM174" s="333"/>
      <c r="BN174" s="333"/>
      <c r="BO174" s="333"/>
      <c r="BP174" s="333"/>
      <c r="BS174" s="333"/>
      <c r="CC174" s="333"/>
      <c r="CM174" s="333"/>
      <c r="CW174" s="333"/>
      <c r="DG174" s="333"/>
      <c r="DQ174" s="333"/>
      <c r="EA174" s="333"/>
      <c r="EK174" s="333"/>
      <c r="EU174" s="333"/>
      <c r="FE174" s="333"/>
      <c r="FO174" s="333"/>
      <c r="FY174" s="333"/>
      <c r="GI174" s="333"/>
      <c r="GS174" s="333"/>
      <c r="HC174" s="333"/>
      <c r="HM174" s="333"/>
      <c r="HW174" s="333"/>
      <c r="IG174" s="333"/>
    </row>
    <row r="175" s="3" customFormat="true" x14ac:dyDescent="0.25">
      <c r="A175" s="333"/>
      <c r="K175" s="333"/>
      <c r="U175" s="333"/>
      <c r="AE175" s="333"/>
      <c r="AO175" s="333"/>
      <c r="AY175" s="333"/>
      <c r="BI175" s="333"/>
      <c r="BJ175" s="333"/>
      <c r="BK175" s="333"/>
      <c r="BL175" s="333"/>
      <c r="BM175" s="333"/>
      <c r="BN175" s="333"/>
      <c r="BO175" s="333"/>
      <c r="BP175" s="333"/>
      <c r="BS175" s="333"/>
      <c r="CC175" s="333"/>
      <c r="CM175" s="333"/>
      <c r="CW175" s="333"/>
      <c r="DG175" s="333"/>
      <c r="DQ175" s="333"/>
      <c r="EA175" s="333"/>
      <c r="EK175" s="333"/>
      <c r="EU175" s="333"/>
      <c r="FE175" s="333"/>
      <c r="FO175" s="333"/>
      <c r="FY175" s="333"/>
      <c r="GI175" s="333"/>
      <c r="GS175" s="333"/>
      <c r="HC175" s="333"/>
      <c r="HM175" s="333"/>
      <c r="HW175" s="333"/>
      <c r="IG175" s="333"/>
    </row>
    <row r="176" s="3" customFormat="true" x14ac:dyDescent="0.25">
      <c r="A176" s="333"/>
      <c r="K176" s="333"/>
      <c r="U176" s="333"/>
      <c r="AE176" s="333"/>
      <c r="AO176" s="333"/>
      <c r="AY176" s="333"/>
      <c r="BI176" s="333"/>
      <c r="BJ176" s="333"/>
      <c r="BK176" s="333"/>
      <c r="BL176" s="333"/>
      <c r="BM176" s="333"/>
      <c r="BN176" s="333"/>
      <c r="BO176" s="333"/>
      <c r="BP176" s="333"/>
      <c r="BS176" s="333"/>
      <c r="CC176" s="333"/>
      <c r="CM176" s="333"/>
      <c r="CW176" s="333"/>
      <c r="DG176" s="333"/>
      <c r="DQ176" s="333"/>
      <c r="EA176" s="333"/>
      <c r="EK176" s="333"/>
      <c r="EU176" s="333"/>
      <c r="FE176" s="333"/>
      <c r="FO176" s="333"/>
      <c r="FY176" s="333"/>
      <c r="GI176" s="333"/>
      <c r="GS176" s="333"/>
      <c r="HC176" s="333"/>
      <c r="HM176" s="333"/>
      <c r="HW176" s="333"/>
      <c r="IG176" s="333"/>
    </row>
    <row r="177" s="3" customFormat="true" x14ac:dyDescent="0.25">
      <c r="A177" s="333"/>
      <c r="K177" s="333"/>
      <c r="U177" s="333"/>
      <c r="AE177" s="333"/>
      <c r="AO177" s="333"/>
      <c r="AY177" s="333"/>
      <c r="BI177" s="333"/>
      <c r="BJ177" s="333"/>
      <c r="BK177" s="333"/>
      <c r="BL177" s="333"/>
      <c r="BM177" s="333"/>
      <c r="BN177" s="333"/>
      <c r="BO177" s="333"/>
      <c r="BP177" s="333"/>
      <c r="BS177" s="333"/>
      <c r="CC177" s="333"/>
      <c r="CM177" s="333"/>
      <c r="CW177" s="333"/>
      <c r="DG177" s="333"/>
      <c r="DQ177" s="333"/>
      <c r="EA177" s="333"/>
      <c r="EK177" s="333"/>
      <c r="EU177" s="333"/>
      <c r="FE177" s="333"/>
      <c r="FO177" s="333"/>
      <c r="FY177" s="333"/>
      <c r="GI177" s="333"/>
      <c r="GS177" s="333"/>
      <c r="HC177" s="333"/>
      <c r="HM177" s="333"/>
      <c r="HW177" s="333"/>
      <c r="IG177" s="333"/>
    </row>
    <row r="178" s="3" customFormat="true" x14ac:dyDescent="0.25">
      <c r="A178" s="333"/>
      <c r="K178" s="333"/>
      <c r="U178" s="333"/>
      <c r="AE178" s="333"/>
      <c r="AO178" s="333"/>
      <c r="AY178" s="333"/>
      <c r="BI178" s="333"/>
      <c r="BJ178" s="333"/>
      <c r="BK178" s="333"/>
      <c r="BL178" s="333"/>
      <c r="BM178" s="333"/>
      <c r="BN178" s="333"/>
      <c r="BO178" s="333"/>
      <c r="BP178" s="333"/>
      <c r="BS178" s="333"/>
      <c r="CC178" s="333"/>
      <c r="CM178" s="333"/>
      <c r="CW178" s="333"/>
      <c r="DG178" s="333"/>
      <c r="DQ178" s="333"/>
      <c r="EA178" s="333"/>
      <c r="EK178" s="333"/>
      <c r="EU178" s="333"/>
      <c r="FE178" s="333"/>
      <c r="FO178" s="333"/>
      <c r="FY178" s="333"/>
      <c r="GI178" s="333"/>
      <c r="GS178" s="333"/>
      <c r="HC178" s="333"/>
      <c r="HM178" s="333"/>
      <c r="HW178" s="333"/>
      <c r="IG178" s="333"/>
    </row>
    <row r="179" s="3" customFormat="true" x14ac:dyDescent="0.25">
      <c r="A179" s="333"/>
      <c r="K179" s="333"/>
      <c r="U179" s="333"/>
      <c r="AE179" s="333"/>
      <c r="AO179" s="333"/>
      <c r="AY179" s="333"/>
      <c r="BI179" s="333"/>
      <c r="BJ179" s="333"/>
      <c r="BK179" s="333"/>
      <c r="BL179" s="333"/>
      <c r="BM179" s="333"/>
      <c r="BN179" s="333"/>
      <c r="BO179" s="333"/>
      <c r="BP179" s="333"/>
      <c r="BS179" s="333"/>
      <c r="CC179" s="333"/>
      <c r="CM179" s="333"/>
      <c r="CW179" s="333"/>
      <c r="DG179" s="333"/>
      <c r="DQ179" s="333"/>
      <c r="EA179" s="333"/>
      <c r="EK179" s="333"/>
      <c r="EU179" s="333"/>
      <c r="FE179" s="333"/>
      <c r="FO179" s="333"/>
      <c r="FY179" s="333"/>
      <c r="GI179" s="333"/>
      <c r="GS179" s="333"/>
      <c r="HC179" s="333"/>
      <c r="HM179" s="333"/>
      <c r="HW179" s="333"/>
      <c r="IG179" s="333"/>
    </row>
    <row r="180" s="3" customFormat="true" x14ac:dyDescent="0.25">
      <c r="A180" s="333"/>
      <c r="K180" s="333"/>
      <c r="U180" s="333"/>
      <c r="AE180" s="333"/>
      <c r="AO180" s="333"/>
      <c r="AY180" s="333"/>
      <c r="BI180" s="333"/>
      <c r="BJ180" s="333"/>
      <c r="BK180" s="333"/>
      <c r="BL180" s="333"/>
      <c r="BM180" s="333"/>
      <c r="BN180" s="333"/>
      <c r="BO180" s="333"/>
      <c r="BP180" s="333"/>
      <c r="BS180" s="333"/>
      <c r="CC180" s="333"/>
      <c r="CM180" s="333"/>
      <c r="CW180" s="333"/>
      <c r="DG180" s="333"/>
      <c r="DQ180" s="333"/>
      <c r="EA180" s="333"/>
      <c r="EK180" s="333"/>
      <c r="EU180" s="333"/>
      <c r="FE180" s="333"/>
      <c r="FO180" s="333"/>
      <c r="FY180" s="333"/>
      <c r="GI180" s="333"/>
      <c r="GS180" s="333"/>
      <c r="HC180" s="333"/>
      <c r="HM180" s="333"/>
      <c r="HW180" s="333"/>
      <c r="IG180" s="333"/>
    </row>
    <row r="181" s="3" customFormat="true" x14ac:dyDescent="0.25">
      <c r="A181" s="333"/>
      <c r="K181" s="333"/>
      <c r="U181" s="333"/>
      <c r="AE181" s="333"/>
      <c r="AO181" s="333"/>
      <c r="AY181" s="333"/>
      <c r="BI181" s="333"/>
      <c r="BJ181" s="333"/>
      <c r="BK181" s="333"/>
      <c r="BL181" s="333"/>
      <c r="BM181" s="333"/>
      <c r="BN181" s="333"/>
      <c r="BO181" s="333"/>
      <c r="BP181" s="333"/>
      <c r="BS181" s="333"/>
      <c r="CC181" s="333"/>
      <c r="CM181" s="333"/>
      <c r="CW181" s="333"/>
      <c r="DG181" s="333"/>
      <c r="DQ181" s="333"/>
      <c r="EA181" s="333"/>
      <c r="EK181" s="333"/>
      <c r="EU181" s="333"/>
      <c r="FE181" s="333"/>
      <c r="FO181" s="333"/>
      <c r="FY181" s="333"/>
      <c r="GI181" s="333"/>
      <c r="GS181" s="333"/>
      <c r="HC181" s="333"/>
      <c r="HM181" s="333"/>
      <c r="HW181" s="333"/>
      <c r="IG181" s="333"/>
    </row>
    <row r="182" s="3" customFormat="true" x14ac:dyDescent="0.25">
      <c r="A182" s="333"/>
      <c r="K182" s="333"/>
      <c r="U182" s="333"/>
      <c r="AE182" s="333"/>
      <c r="AO182" s="333"/>
      <c r="AY182" s="333"/>
      <c r="BI182" s="333"/>
      <c r="BJ182" s="333"/>
      <c r="BK182" s="333"/>
      <c r="BL182" s="333"/>
      <c r="BM182" s="333"/>
      <c r="BN182" s="333"/>
      <c r="BO182" s="333"/>
      <c r="BP182" s="333"/>
      <c r="BS182" s="333"/>
      <c r="CC182" s="333"/>
      <c r="CM182" s="333"/>
      <c r="CW182" s="333"/>
      <c r="DG182" s="333"/>
      <c r="DQ182" s="333"/>
      <c r="EA182" s="333"/>
      <c r="EK182" s="333"/>
      <c r="EU182" s="333"/>
      <c r="FE182" s="333"/>
      <c r="FO182" s="333"/>
      <c r="FY182" s="333"/>
      <c r="GI182" s="333"/>
      <c r="GS182" s="333"/>
      <c r="HC182" s="333"/>
      <c r="HM182" s="333"/>
      <c r="HW182" s="333"/>
      <c r="IG182" s="333"/>
    </row>
    <row r="183" s="3" customFormat="true" x14ac:dyDescent="0.25">
      <c r="A183" s="333"/>
      <c r="K183" s="333"/>
      <c r="U183" s="333"/>
      <c r="AE183" s="333"/>
      <c r="AO183" s="333"/>
      <c r="AY183" s="333"/>
      <c r="BI183" s="333"/>
      <c r="BJ183" s="333"/>
      <c r="BK183" s="333"/>
      <c r="BL183" s="333"/>
      <c r="BM183" s="333"/>
      <c r="BN183" s="333"/>
      <c r="BO183" s="333"/>
      <c r="BP183" s="333"/>
      <c r="BS183" s="333"/>
      <c r="CC183" s="333"/>
      <c r="CM183" s="333"/>
      <c r="CW183" s="333"/>
      <c r="DG183" s="333"/>
      <c r="DQ183" s="333"/>
      <c r="EA183" s="333"/>
      <c r="EK183" s="333"/>
      <c r="EU183" s="333"/>
      <c r="FE183" s="333"/>
      <c r="FO183" s="333"/>
      <c r="FY183" s="333"/>
      <c r="GI183" s="333"/>
      <c r="GS183" s="333"/>
      <c r="HC183" s="333"/>
      <c r="HM183" s="333"/>
      <c r="HW183" s="333"/>
      <c r="IG183" s="333"/>
    </row>
    <row r="184" s="3" customFormat="true" x14ac:dyDescent="0.25">
      <c r="A184" s="333"/>
      <c r="K184" s="333"/>
      <c r="U184" s="333"/>
      <c r="AE184" s="333"/>
      <c r="AO184" s="333"/>
      <c r="AY184" s="333"/>
      <c r="BI184" s="333"/>
      <c r="BJ184" s="333"/>
      <c r="BK184" s="333"/>
      <c r="BL184" s="333"/>
      <c r="BM184" s="333"/>
      <c r="BN184" s="333"/>
      <c r="BO184" s="333"/>
      <c r="BP184" s="333"/>
      <c r="BS184" s="333"/>
      <c r="CC184" s="333"/>
      <c r="CM184" s="333"/>
      <c r="CW184" s="333"/>
      <c r="DG184" s="333"/>
      <c r="DQ184" s="333"/>
      <c r="EA184" s="333"/>
      <c r="EK184" s="333"/>
      <c r="EU184" s="333"/>
      <c r="FE184" s="333"/>
      <c r="FO184" s="333"/>
      <c r="FY184" s="333"/>
      <c r="GI184" s="333"/>
      <c r="GS184" s="333"/>
      <c r="HC184" s="333"/>
      <c r="HM184" s="333"/>
      <c r="HW184" s="333"/>
      <c r="IG184" s="333"/>
    </row>
    <row r="185" s="3" customFormat="true" x14ac:dyDescent="0.25">
      <c r="A185" s="333"/>
      <c r="K185" s="333"/>
      <c r="U185" s="333"/>
      <c r="AE185" s="333"/>
      <c r="AO185" s="333"/>
      <c r="AY185" s="333"/>
      <c r="BI185" s="333"/>
      <c r="BJ185" s="333"/>
      <c r="BK185" s="333"/>
      <c r="BL185" s="333"/>
      <c r="BM185" s="333"/>
      <c r="BN185" s="333"/>
      <c r="BO185" s="333"/>
      <c r="BP185" s="333"/>
      <c r="BS185" s="333"/>
      <c r="CC185" s="333"/>
      <c r="CM185" s="333"/>
      <c r="CW185" s="333"/>
      <c r="DG185" s="333"/>
      <c r="DQ185" s="333"/>
      <c r="EA185" s="333"/>
      <c r="EK185" s="333"/>
      <c r="EU185" s="333"/>
      <c r="FE185" s="333"/>
      <c r="FO185" s="333"/>
      <c r="FY185" s="333"/>
      <c r="GI185" s="333"/>
      <c r="GS185" s="333"/>
      <c r="HC185" s="333"/>
      <c r="HM185" s="333"/>
      <c r="HW185" s="333"/>
      <c r="IG185" s="333"/>
    </row>
    <row r="186" s="3" customFormat="true" x14ac:dyDescent="0.25">
      <c r="A186" s="333"/>
      <c r="K186" s="333"/>
      <c r="U186" s="333"/>
      <c r="AE186" s="333"/>
      <c r="AO186" s="333"/>
      <c r="AY186" s="333"/>
      <c r="BI186" s="333"/>
      <c r="BJ186" s="333"/>
      <c r="BK186" s="333"/>
      <c r="BL186" s="333"/>
      <c r="BM186" s="333"/>
      <c r="BN186" s="333"/>
      <c r="BO186" s="333"/>
      <c r="BP186" s="333"/>
      <c r="BS186" s="333"/>
      <c r="CC186" s="333"/>
      <c r="CM186" s="333"/>
      <c r="CW186" s="333"/>
      <c r="DG186" s="333"/>
      <c r="DQ186" s="333"/>
      <c r="EA186" s="333"/>
      <c r="EK186" s="333"/>
      <c r="EU186" s="333"/>
      <c r="FE186" s="333"/>
      <c r="FO186" s="333"/>
      <c r="FY186" s="333"/>
      <c r="GI186" s="333"/>
      <c r="GS186" s="333"/>
      <c r="HC186" s="333"/>
      <c r="HM186" s="333"/>
      <c r="HW186" s="333"/>
      <c r="IG186" s="333"/>
    </row>
    <row r="187" s="3" customFormat="true" x14ac:dyDescent="0.25">
      <c r="A187" s="333"/>
      <c r="K187" s="333"/>
      <c r="U187" s="333"/>
      <c r="AE187" s="333"/>
      <c r="AO187" s="333"/>
      <c r="AY187" s="333"/>
      <c r="BI187" s="333"/>
      <c r="BJ187" s="333"/>
      <c r="BK187" s="333"/>
      <c r="BL187" s="333"/>
      <c r="BM187" s="333"/>
      <c r="BN187" s="333"/>
      <c r="BO187" s="333"/>
      <c r="BP187" s="333"/>
      <c r="BS187" s="333"/>
      <c r="CC187" s="333"/>
      <c r="CM187" s="333"/>
      <c r="CW187" s="333"/>
      <c r="DG187" s="333"/>
      <c r="DQ187" s="333"/>
      <c r="EA187" s="333"/>
      <c r="EK187" s="333"/>
      <c r="EU187" s="333"/>
      <c r="FE187" s="333"/>
      <c r="FO187" s="333"/>
      <c r="FY187" s="333"/>
      <c r="GI187" s="333"/>
      <c r="GS187" s="333"/>
      <c r="HC187" s="333"/>
      <c r="HM187" s="333"/>
      <c r="HW187" s="333"/>
      <c r="IG187" s="333"/>
    </row>
    <row r="188" s="3" customFormat="true" x14ac:dyDescent="0.25">
      <c r="A188" s="333"/>
      <c r="K188" s="333"/>
      <c r="U188" s="333"/>
      <c r="AE188" s="333"/>
      <c r="AO188" s="333"/>
      <c r="AY188" s="333"/>
      <c r="BI188" s="333"/>
      <c r="BJ188" s="333"/>
      <c r="BK188" s="333"/>
      <c r="BL188" s="333"/>
      <c r="BM188" s="333"/>
      <c r="BN188" s="333"/>
      <c r="BO188" s="333"/>
      <c r="BP188" s="333"/>
      <c r="BS188" s="333"/>
      <c r="CC188" s="333"/>
      <c r="CM188" s="333"/>
      <c r="CW188" s="333"/>
      <c r="DG188" s="333"/>
      <c r="DQ188" s="333"/>
      <c r="EA188" s="333"/>
      <c r="EK188" s="333"/>
      <c r="EU188" s="333"/>
      <c r="FE188" s="333"/>
      <c r="FO188" s="333"/>
      <c r="FY188" s="333"/>
      <c r="GI188" s="333"/>
      <c r="GS188" s="333"/>
      <c r="HC188" s="333"/>
      <c r="HM188" s="333"/>
      <c r="HW188" s="333"/>
      <c r="IG188" s="333"/>
    </row>
    <row r="189" s="3" customFormat="true" x14ac:dyDescent="0.25">
      <c r="A189" s="333"/>
      <c r="K189" s="333"/>
      <c r="U189" s="333"/>
      <c r="AE189" s="333"/>
      <c r="AO189" s="333"/>
      <c r="AY189" s="333"/>
      <c r="BI189" s="333"/>
      <c r="BJ189" s="333"/>
      <c r="BK189" s="333"/>
      <c r="BL189" s="333"/>
      <c r="BM189" s="333"/>
      <c r="BN189" s="333"/>
      <c r="BO189" s="333"/>
      <c r="BP189" s="333"/>
      <c r="BS189" s="333"/>
      <c r="CC189" s="333"/>
      <c r="CM189" s="333"/>
      <c r="CW189" s="333"/>
      <c r="DG189" s="333"/>
      <c r="DQ189" s="333"/>
      <c r="EA189" s="333"/>
      <c r="EK189" s="333"/>
      <c r="EU189" s="333"/>
      <c r="FE189" s="333"/>
      <c r="FO189" s="333"/>
      <c r="FY189" s="333"/>
      <c r="GI189" s="333"/>
      <c r="GS189" s="333"/>
      <c r="HC189" s="333"/>
      <c r="HM189" s="333"/>
      <c r="HW189" s="333"/>
      <c r="IG189" s="333"/>
    </row>
    <row r="190" s="3" customFormat="true" x14ac:dyDescent="0.25">
      <c r="A190" s="333"/>
      <c r="K190" s="333"/>
      <c r="U190" s="333"/>
      <c r="AE190" s="333"/>
      <c r="AO190" s="333"/>
      <c r="AY190" s="333"/>
      <c r="BI190" s="333"/>
      <c r="BJ190" s="333"/>
      <c r="BK190" s="333"/>
      <c r="BL190" s="333"/>
      <c r="BM190" s="333"/>
      <c r="BN190" s="333"/>
      <c r="BO190" s="333"/>
      <c r="BP190" s="333"/>
      <c r="BS190" s="333"/>
      <c r="CC190" s="333"/>
      <c r="CM190" s="333"/>
      <c r="CW190" s="333"/>
      <c r="DG190" s="333"/>
      <c r="DQ190" s="333"/>
      <c r="EA190" s="333"/>
      <c r="EK190" s="333"/>
      <c r="EU190" s="333"/>
      <c r="FE190" s="333"/>
      <c r="FO190" s="333"/>
      <c r="FY190" s="333"/>
      <c r="GI190" s="333"/>
      <c r="GS190" s="333"/>
      <c r="HC190" s="333"/>
      <c r="HM190" s="333"/>
      <c r="HW190" s="333"/>
      <c r="IG190" s="333"/>
    </row>
    <row r="191" s="3" customFormat="true" x14ac:dyDescent="0.25">
      <c r="A191" s="333"/>
      <c r="K191" s="333"/>
      <c r="U191" s="333"/>
      <c r="AE191" s="333"/>
      <c r="AO191" s="333"/>
      <c r="AY191" s="333"/>
      <c r="BI191" s="333"/>
      <c r="BJ191" s="333"/>
      <c r="BK191" s="333"/>
      <c r="BL191" s="333"/>
      <c r="BM191" s="333"/>
      <c r="BN191" s="333"/>
      <c r="BO191" s="333"/>
      <c r="BP191" s="333"/>
      <c r="BS191" s="333"/>
      <c r="CC191" s="333"/>
      <c r="CM191" s="333"/>
      <c r="CW191" s="333"/>
      <c r="DG191" s="333"/>
      <c r="DQ191" s="333"/>
      <c r="EA191" s="333"/>
      <c r="EK191" s="333"/>
      <c r="EU191" s="333"/>
      <c r="FE191" s="333"/>
      <c r="FO191" s="333"/>
      <c r="FY191" s="333"/>
      <c r="GI191" s="333"/>
      <c r="GS191" s="333"/>
      <c r="HC191" s="333"/>
      <c r="HM191" s="333"/>
      <c r="HW191" s="333"/>
      <c r="IG191" s="333"/>
    </row>
    <row r="192" s="3" customFormat="true" x14ac:dyDescent="0.25">
      <c r="A192" s="333"/>
      <c r="K192" s="333"/>
      <c r="U192" s="333"/>
      <c r="AE192" s="333"/>
      <c r="AO192" s="333"/>
      <c r="AY192" s="333"/>
      <c r="BI192" s="333"/>
      <c r="BJ192" s="333"/>
      <c r="BK192" s="333"/>
      <c r="BL192" s="333"/>
      <c r="BM192" s="333"/>
      <c r="BN192" s="333"/>
      <c r="BO192" s="333"/>
      <c r="BP192" s="333"/>
      <c r="BS192" s="333"/>
      <c r="CC192" s="333"/>
      <c r="CM192" s="333"/>
      <c r="CW192" s="333"/>
      <c r="DG192" s="333"/>
      <c r="DQ192" s="333"/>
      <c r="EA192" s="333"/>
      <c r="EK192" s="333"/>
      <c r="EU192" s="333"/>
      <c r="FE192" s="333"/>
      <c r="FO192" s="333"/>
      <c r="FY192" s="333"/>
      <c r="GI192" s="333"/>
      <c r="GS192" s="333"/>
      <c r="HC192" s="333"/>
      <c r="HM192" s="333"/>
      <c r="HW192" s="333"/>
      <c r="IG192" s="333"/>
    </row>
    <row r="193" s="3" customFormat="true" x14ac:dyDescent="0.25">
      <c r="A193" s="333"/>
      <c r="K193" s="333"/>
      <c r="U193" s="333"/>
      <c r="AE193" s="333"/>
      <c r="AO193" s="333"/>
      <c r="AY193" s="333"/>
      <c r="BI193" s="333"/>
      <c r="BJ193" s="333"/>
      <c r="BK193" s="333"/>
      <c r="BL193" s="333"/>
      <c r="BM193" s="333"/>
      <c r="BN193" s="333"/>
      <c r="BO193" s="333"/>
      <c r="BP193" s="333"/>
      <c r="BS193" s="333"/>
      <c r="CC193" s="333"/>
      <c r="CM193" s="333"/>
      <c r="CW193" s="333"/>
      <c r="DG193" s="333"/>
      <c r="DQ193" s="333"/>
      <c r="EA193" s="333"/>
      <c r="EK193" s="333"/>
      <c r="EU193" s="333"/>
      <c r="FE193" s="333"/>
      <c r="FO193" s="333"/>
      <c r="FY193" s="333"/>
      <c r="GI193" s="333"/>
      <c r="GS193" s="333"/>
      <c r="HC193" s="333"/>
      <c r="HM193" s="333"/>
      <c r="HW193" s="333"/>
      <c r="IG193" s="333"/>
    </row>
    <row r="194" s="3" customFormat="true" x14ac:dyDescent="0.25">
      <c r="A194" s="333"/>
      <c r="K194" s="333"/>
      <c r="U194" s="333"/>
      <c r="AE194" s="333"/>
      <c r="AO194" s="333"/>
      <c r="AY194" s="333"/>
      <c r="BI194" s="333"/>
      <c r="BJ194" s="333"/>
      <c r="BK194" s="333"/>
      <c r="BL194" s="333"/>
      <c r="BM194" s="333"/>
      <c r="BN194" s="333"/>
      <c r="BO194" s="333"/>
      <c r="BP194" s="333"/>
      <c r="BS194" s="333"/>
      <c r="CC194" s="333"/>
      <c r="CM194" s="333"/>
      <c r="CW194" s="333"/>
      <c r="DG194" s="333"/>
      <c r="DQ194" s="333"/>
      <c r="EA194" s="333"/>
      <c r="EK194" s="333"/>
      <c r="EU194" s="333"/>
      <c r="FE194" s="333"/>
      <c r="FO194" s="333"/>
      <c r="FY194" s="333"/>
      <c r="GI194" s="333"/>
      <c r="GS194" s="333"/>
      <c r="HC194" s="333"/>
      <c r="HM194" s="333"/>
      <c r="HW194" s="333"/>
      <c r="IG194" s="333"/>
    </row>
    <row r="195" s="3" customFormat="true" x14ac:dyDescent="0.25">
      <c r="A195" s="333"/>
      <c r="K195" s="333"/>
      <c r="U195" s="333"/>
      <c r="AE195" s="333"/>
      <c r="AO195" s="333"/>
      <c r="AY195" s="333"/>
      <c r="BI195" s="333"/>
      <c r="BJ195" s="333"/>
      <c r="BK195" s="333"/>
      <c r="BL195" s="333"/>
      <c r="BM195" s="333"/>
      <c r="BN195" s="333"/>
      <c r="BO195" s="333"/>
      <c r="BP195" s="333"/>
      <c r="BS195" s="333"/>
      <c r="CC195" s="333"/>
      <c r="CM195" s="333"/>
      <c r="CW195" s="333"/>
      <c r="DG195" s="333"/>
      <c r="DQ195" s="333"/>
      <c r="EA195" s="333"/>
      <c r="EK195" s="333"/>
      <c r="EU195" s="333"/>
      <c r="FE195" s="333"/>
      <c r="FO195" s="333"/>
      <c r="FY195" s="333"/>
      <c r="GI195" s="333"/>
      <c r="GS195" s="333"/>
      <c r="HC195" s="333"/>
      <c r="HM195" s="333"/>
      <c r="HW195" s="333"/>
      <c r="IG195" s="333"/>
    </row>
    <row r="196" s="3" customFormat="true" x14ac:dyDescent="0.25">
      <c r="A196" s="333"/>
      <c r="K196" s="333"/>
      <c r="U196" s="333"/>
      <c r="AE196" s="333"/>
      <c r="AO196" s="333"/>
      <c r="AY196" s="333"/>
      <c r="BI196" s="333"/>
      <c r="BJ196" s="333"/>
      <c r="BK196" s="333"/>
      <c r="BL196" s="333"/>
      <c r="BM196" s="333"/>
      <c r="BN196" s="333"/>
      <c r="BO196" s="333"/>
      <c r="BP196" s="333"/>
      <c r="BS196" s="333"/>
      <c r="CC196" s="333"/>
      <c r="CM196" s="333"/>
      <c r="CW196" s="333"/>
      <c r="DG196" s="333"/>
      <c r="DQ196" s="333"/>
      <c r="EA196" s="333"/>
      <c r="EK196" s="333"/>
      <c r="EU196" s="333"/>
      <c r="FE196" s="333"/>
      <c r="FO196" s="333"/>
      <c r="FY196" s="333"/>
      <c r="GI196" s="333"/>
      <c r="GS196" s="333"/>
      <c r="HC196" s="333"/>
      <c r="HM196" s="333"/>
      <c r="HW196" s="333"/>
      <c r="IG196" s="333"/>
    </row>
    <row r="197" s="3" customFormat="true" x14ac:dyDescent="0.25">
      <c r="A197" s="333"/>
      <c r="K197" s="333"/>
      <c r="U197" s="333"/>
      <c r="AE197" s="333"/>
      <c r="AO197" s="333"/>
      <c r="AY197" s="333"/>
      <c r="BI197" s="333"/>
      <c r="BJ197" s="333"/>
      <c r="BK197" s="333"/>
      <c r="BL197" s="333"/>
      <c r="BM197" s="333"/>
      <c r="BN197" s="333"/>
      <c r="BO197" s="333"/>
      <c r="BP197" s="333"/>
      <c r="BS197" s="333"/>
      <c r="CC197" s="333"/>
      <c r="CM197" s="333"/>
      <c r="CW197" s="333"/>
      <c r="DG197" s="333"/>
      <c r="DQ197" s="333"/>
      <c r="EA197" s="333"/>
      <c r="EK197" s="333"/>
      <c r="EU197" s="333"/>
      <c r="FE197" s="333"/>
      <c r="FO197" s="333"/>
      <c r="FY197" s="333"/>
      <c r="GI197" s="333"/>
      <c r="GS197" s="333"/>
      <c r="HC197" s="333"/>
      <c r="HM197" s="333"/>
      <c r="HW197" s="333"/>
      <c r="IG197" s="333"/>
    </row>
    <row r="198" s="3" customFormat="true" x14ac:dyDescent="0.25">
      <c r="A198" s="333"/>
      <c r="K198" s="333"/>
      <c r="U198" s="333"/>
      <c r="AE198" s="333"/>
      <c r="AO198" s="333"/>
      <c r="AY198" s="333"/>
      <c r="BI198" s="333"/>
      <c r="BJ198" s="333"/>
      <c r="BK198" s="333"/>
      <c r="BL198" s="333"/>
      <c r="BM198" s="333"/>
      <c r="BN198" s="333"/>
      <c r="BO198" s="333"/>
      <c r="BP198" s="333"/>
      <c r="BS198" s="333"/>
      <c r="CC198" s="333"/>
      <c r="CM198" s="333"/>
      <c r="CW198" s="333"/>
      <c r="DG198" s="333"/>
      <c r="DQ198" s="333"/>
      <c r="EA198" s="333"/>
      <c r="EK198" s="333"/>
      <c r="EU198" s="333"/>
      <c r="FE198" s="333"/>
      <c r="FO198" s="333"/>
      <c r="FY198" s="333"/>
      <c r="GI198" s="333"/>
      <c r="GS198" s="333"/>
      <c r="HC198" s="333"/>
      <c r="HM198" s="333"/>
      <c r="HW198" s="333"/>
      <c r="IG198" s="333"/>
    </row>
    <row r="199" s="3" customFormat="true" x14ac:dyDescent="0.25">
      <c r="A199" s="333"/>
      <c r="K199" s="333"/>
      <c r="U199" s="333"/>
      <c r="AE199" s="333"/>
      <c r="AO199" s="333"/>
      <c r="AY199" s="333"/>
      <c r="BI199" s="333"/>
      <c r="BJ199" s="333"/>
      <c r="BK199" s="333"/>
      <c r="BL199" s="333"/>
      <c r="BM199" s="333"/>
      <c r="BN199" s="333"/>
      <c r="BO199" s="333"/>
      <c r="BP199" s="333"/>
      <c r="BS199" s="333"/>
      <c r="CC199" s="333"/>
      <c r="CM199" s="333"/>
      <c r="CW199" s="333"/>
      <c r="DG199" s="333"/>
      <c r="DQ199" s="333"/>
      <c r="EA199" s="333"/>
      <c r="EK199" s="333"/>
      <c r="EU199" s="333"/>
      <c r="FE199" s="333"/>
      <c r="FO199" s="333"/>
      <c r="FY199" s="333"/>
      <c r="GI199" s="333"/>
      <c r="GS199" s="333"/>
      <c r="HC199" s="333"/>
      <c r="HM199" s="333"/>
      <c r="HW199" s="333"/>
      <c r="IG199" s="333"/>
    </row>
    <row r="200" s="3" customFormat="true" x14ac:dyDescent="0.25">
      <c r="A200" s="333"/>
      <c r="K200" s="333"/>
      <c r="U200" s="333"/>
      <c r="AE200" s="333"/>
      <c r="AO200" s="333"/>
      <c r="AY200" s="333"/>
      <c r="BI200" s="333"/>
      <c r="BJ200" s="333"/>
      <c r="BK200" s="333"/>
      <c r="BL200" s="333"/>
      <c r="BM200" s="333"/>
      <c r="BN200" s="333"/>
      <c r="BO200" s="333"/>
      <c r="BP200" s="333"/>
      <c r="BS200" s="333"/>
      <c r="CC200" s="333"/>
      <c r="CM200" s="333"/>
      <c r="CW200" s="333"/>
      <c r="DG200" s="333"/>
      <c r="DQ200" s="333"/>
      <c r="EA200" s="333"/>
      <c r="EK200" s="333"/>
      <c r="EU200" s="333"/>
      <c r="FE200" s="333"/>
      <c r="FO200" s="333"/>
      <c r="FY200" s="333"/>
      <c r="GI200" s="333"/>
      <c r="GS200" s="333"/>
      <c r="HC200" s="333"/>
      <c r="HM200" s="333"/>
      <c r="HW200" s="333"/>
      <c r="IG200" s="333"/>
    </row>
    <row r="201" s="3" customFormat="true" x14ac:dyDescent="0.25">
      <c r="A201" s="333"/>
      <c r="K201" s="333"/>
      <c r="U201" s="333"/>
      <c r="AE201" s="333"/>
      <c r="AO201" s="333"/>
      <c r="AY201" s="333"/>
      <c r="BI201" s="333"/>
      <c r="BJ201" s="333"/>
      <c r="BK201" s="333"/>
      <c r="BL201" s="333"/>
      <c r="BM201" s="333"/>
      <c r="BN201" s="333"/>
      <c r="BO201" s="333"/>
      <c r="BP201" s="333"/>
      <c r="BS201" s="333"/>
      <c r="CC201" s="333"/>
      <c r="CM201" s="333"/>
      <c r="CW201" s="333"/>
      <c r="DG201" s="333"/>
      <c r="DQ201" s="333"/>
      <c r="EA201" s="333"/>
      <c r="EK201" s="333"/>
      <c r="EU201" s="333"/>
      <c r="FE201" s="333"/>
      <c r="FO201" s="333"/>
      <c r="FY201" s="333"/>
      <c r="GI201" s="333"/>
      <c r="GS201" s="333"/>
      <c r="HC201" s="333"/>
      <c r="HM201" s="333"/>
      <c r="HW201" s="333"/>
      <c r="IG201" s="333"/>
    </row>
    <row r="202" s="3" customFormat="true" x14ac:dyDescent="0.25">
      <c r="A202" s="333"/>
      <c r="K202" s="333"/>
      <c r="U202" s="333"/>
      <c r="AE202" s="333"/>
      <c r="AO202" s="333"/>
      <c r="AY202" s="333"/>
      <c r="BI202" s="333"/>
      <c r="BJ202" s="333"/>
      <c r="BK202" s="333"/>
      <c r="BL202" s="333"/>
      <c r="BM202" s="333"/>
      <c r="BN202" s="333"/>
      <c r="BO202" s="333"/>
      <c r="BP202" s="333"/>
      <c r="BS202" s="333"/>
      <c r="CC202" s="333"/>
      <c r="CM202" s="333"/>
      <c r="CW202" s="333"/>
      <c r="DG202" s="333"/>
      <c r="DQ202" s="333"/>
      <c r="EA202" s="333"/>
      <c r="EK202" s="333"/>
      <c r="EU202" s="333"/>
      <c r="FE202" s="333"/>
      <c r="FO202" s="333"/>
      <c r="FY202" s="333"/>
      <c r="GI202" s="333"/>
      <c r="GS202" s="333"/>
      <c r="HC202" s="333"/>
      <c r="HM202" s="333"/>
      <c r="HW202" s="333"/>
      <c r="IG202" s="333"/>
    </row>
    <row r="203" s="3" customFormat="true" x14ac:dyDescent="0.25">
      <c r="A203" s="333"/>
      <c r="K203" s="333"/>
      <c r="U203" s="333"/>
      <c r="AE203" s="333"/>
      <c r="AO203" s="333"/>
      <c r="AY203" s="333"/>
      <c r="BI203" s="333"/>
      <c r="BJ203" s="333"/>
      <c r="BK203" s="333"/>
      <c r="BL203" s="333"/>
      <c r="BM203" s="333"/>
      <c r="BN203" s="333"/>
      <c r="BO203" s="333"/>
      <c r="BP203" s="333"/>
      <c r="BS203" s="333"/>
      <c r="CC203" s="333"/>
      <c r="CM203" s="333"/>
      <c r="CW203" s="333"/>
      <c r="DG203" s="333"/>
      <c r="DQ203" s="333"/>
      <c r="EA203" s="333"/>
      <c r="EK203" s="333"/>
      <c r="EU203" s="333"/>
      <c r="FE203" s="333"/>
      <c r="FO203" s="333"/>
      <c r="FY203" s="333"/>
      <c r="GI203" s="333"/>
      <c r="GS203" s="333"/>
      <c r="HC203" s="333"/>
      <c r="HM203" s="333"/>
      <c r="HW203" s="333"/>
      <c r="IG203" s="333"/>
    </row>
    <row r="204" s="3" customFormat="true" x14ac:dyDescent="0.25">
      <c r="A204" s="333"/>
      <c r="K204" s="333"/>
      <c r="U204" s="333"/>
      <c r="AE204" s="333"/>
      <c r="AO204" s="333"/>
      <c r="AY204" s="333"/>
      <c r="BI204" s="333"/>
      <c r="BJ204" s="333"/>
      <c r="BK204" s="333"/>
      <c r="BL204" s="333"/>
      <c r="BM204" s="333"/>
      <c r="BN204" s="333"/>
      <c r="BO204" s="333"/>
      <c r="BP204" s="333"/>
      <c r="BS204" s="333"/>
      <c r="CC204" s="333"/>
      <c r="CM204" s="333"/>
      <c r="CW204" s="333"/>
      <c r="DG204" s="333"/>
      <c r="DQ204" s="333"/>
      <c r="EA204" s="333"/>
      <c r="EK204" s="333"/>
      <c r="EU204" s="333"/>
      <c r="FE204" s="333"/>
      <c r="FO204" s="333"/>
      <c r="FY204" s="333"/>
      <c r="GI204" s="333"/>
      <c r="GS204" s="333"/>
      <c r="HC204" s="333"/>
      <c r="HM204" s="333"/>
      <c r="HW204" s="333"/>
      <c r="IG204" s="333"/>
    </row>
    <row r="205" s="3" customFormat="true" x14ac:dyDescent="0.25">
      <c r="A205" s="333"/>
      <c r="K205" s="333"/>
      <c r="U205" s="333"/>
      <c r="AE205" s="333"/>
      <c r="AO205" s="333"/>
      <c r="AY205" s="333"/>
      <c r="BI205" s="333"/>
      <c r="BJ205" s="333"/>
      <c r="BK205" s="333"/>
      <c r="BL205" s="333"/>
      <c r="BM205" s="333"/>
      <c r="BN205" s="333"/>
      <c r="BO205" s="333"/>
      <c r="BP205" s="333"/>
      <c r="BS205" s="333"/>
      <c r="CC205" s="333"/>
      <c r="CM205" s="333"/>
      <c r="CW205" s="333"/>
      <c r="DG205" s="333"/>
      <c r="DQ205" s="333"/>
      <c r="EA205" s="333"/>
      <c r="EK205" s="333"/>
      <c r="EU205" s="333"/>
      <c r="FE205" s="333"/>
      <c r="FO205" s="333"/>
      <c r="FY205" s="333"/>
      <c r="GI205" s="333"/>
      <c r="GS205" s="333"/>
      <c r="HC205" s="333"/>
      <c r="HM205" s="333"/>
      <c r="HW205" s="333"/>
      <c r="IG205" s="333"/>
    </row>
    <row r="206" s="3" customFormat="true" x14ac:dyDescent="0.25">
      <c r="A206" s="333"/>
      <c r="K206" s="333"/>
      <c r="U206" s="333"/>
      <c r="AE206" s="333"/>
      <c r="AO206" s="333"/>
      <c r="AY206" s="333"/>
      <c r="BI206" s="333"/>
      <c r="BJ206" s="333"/>
      <c r="BK206" s="333"/>
      <c r="BL206" s="333"/>
      <c r="BM206" s="333"/>
      <c r="BN206" s="333"/>
      <c r="BO206" s="333"/>
      <c r="BP206" s="333"/>
      <c r="BS206" s="333"/>
      <c r="CC206" s="333"/>
      <c r="CM206" s="333"/>
      <c r="CW206" s="333"/>
      <c r="DG206" s="333"/>
      <c r="DQ206" s="333"/>
      <c r="EA206" s="333"/>
      <c r="EK206" s="333"/>
      <c r="EU206" s="333"/>
      <c r="FE206" s="333"/>
      <c r="FO206" s="333"/>
      <c r="FY206" s="333"/>
      <c r="GI206" s="333"/>
      <c r="GS206" s="333"/>
      <c r="HC206" s="333"/>
      <c r="HM206" s="333"/>
      <c r="HW206" s="333"/>
      <c r="IG206" s="333"/>
    </row>
    <row r="207" s="3" customFormat="true" x14ac:dyDescent="0.25">
      <c r="A207" s="333"/>
      <c r="K207" s="333"/>
      <c r="U207" s="333"/>
      <c r="AE207" s="333"/>
      <c r="AO207" s="333"/>
      <c r="AY207" s="333"/>
      <c r="BI207" s="333"/>
      <c r="BJ207" s="333"/>
      <c r="BK207" s="333"/>
      <c r="BL207" s="333"/>
      <c r="BM207" s="333"/>
      <c r="BN207" s="333"/>
      <c r="BO207" s="333"/>
      <c r="BP207" s="333"/>
      <c r="BS207" s="333"/>
      <c r="CC207" s="333"/>
      <c r="CM207" s="333"/>
      <c r="CW207" s="333"/>
      <c r="DG207" s="333"/>
      <c r="DQ207" s="333"/>
      <c r="EA207" s="333"/>
      <c r="EK207" s="333"/>
      <c r="EU207" s="333"/>
      <c r="FE207" s="333"/>
      <c r="FO207" s="333"/>
      <c r="FY207" s="333"/>
      <c r="GI207" s="333"/>
      <c r="GS207" s="333"/>
      <c r="HC207" s="333"/>
      <c r="HM207" s="333"/>
      <c r="HW207" s="333"/>
      <c r="IG207" s="333"/>
    </row>
    <row r="208" s="3" customFormat="true" x14ac:dyDescent="0.25">
      <c r="A208" s="333"/>
      <c r="K208" s="333"/>
      <c r="U208" s="333"/>
      <c r="AE208" s="333"/>
      <c r="AO208" s="333"/>
      <c r="AY208" s="333"/>
      <c r="BI208" s="333"/>
      <c r="BJ208" s="333"/>
      <c r="BK208" s="333"/>
      <c r="BL208" s="333"/>
      <c r="BM208" s="333"/>
      <c r="BN208" s="333"/>
      <c r="BO208" s="333"/>
      <c r="BP208" s="333"/>
      <c r="BS208" s="333"/>
      <c r="CC208" s="333"/>
      <c r="CM208" s="333"/>
      <c r="CW208" s="333"/>
      <c r="DG208" s="333"/>
      <c r="DQ208" s="333"/>
      <c r="EA208" s="333"/>
      <c r="EK208" s="333"/>
      <c r="EU208" s="333"/>
      <c r="FE208" s="333"/>
      <c r="FO208" s="333"/>
      <c r="FY208" s="333"/>
      <c r="GI208" s="333"/>
      <c r="GS208" s="333"/>
      <c r="HC208" s="333"/>
      <c r="HM208" s="333"/>
      <c r="HW208" s="333"/>
      <c r="IG208" s="333"/>
    </row>
    <row r="209" s="3" customFormat="true" x14ac:dyDescent="0.25">
      <c r="A209" s="333"/>
      <c r="K209" s="333"/>
      <c r="U209" s="333"/>
      <c r="AE209" s="333"/>
      <c r="AO209" s="333"/>
      <c r="AY209" s="333"/>
      <c r="BI209" s="333"/>
      <c r="BJ209" s="333"/>
      <c r="BK209" s="333"/>
      <c r="BL209" s="333"/>
      <c r="BM209" s="333"/>
      <c r="BN209" s="333"/>
      <c r="BO209" s="333"/>
      <c r="BP209" s="333"/>
      <c r="BS209" s="333"/>
      <c r="CC209" s="333"/>
      <c r="CM209" s="333"/>
      <c r="CW209" s="333"/>
      <c r="DG209" s="333"/>
      <c r="DQ209" s="333"/>
      <c r="EA209" s="333"/>
      <c r="EK209" s="333"/>
      <c r="EU209" s="333"/>
      <c r="FE209" s="333"/>
      <c r="FO209" s="333"/>
      <c r="FY209" s="333"/>
      <c r="GI209" s="333"/>
      <c r="GS209" s="333"/>
      <c r="HC209" s="333"/>
      <c r="HM209" s="333"/>
      <c r="HW209" s="333"/>
      <c r="IG209" s="333"/>
    </row>
    <row r="210" s="3" customFormat="true" x14ac:dyDescent="0.25">
      <c r="A210" s="333"/>
      <c r="K210" s="333"/>
      <c r="U210" s="333"/>
      <c r="AE210" s="333"/>
      <c r="AO210" s="333"/>
      <c r="AY210" s="333"/>
      <c r="BI210" s="333"/>
      <c r="BJ210" s="333"/>
      <c r="BK210" s="333"/>
      <c r="BL210" s="333"/>
      <c r="BM210" s="333"/>
      <c r="BN210" s="333"/>
      <c r="BO210" s="333"/>
      <c r="BP210" s="333"/>
      <c r="BS210" s="333"/>
      <c r="CC210" s="333"/>
      <c r="CM210" s="333"/>
      <c r="CW210" s="333"/>
      <c r="DG210" s="333"/>
      <c r="DQ210" s="333"/>
      <c r="EA210" s="333"/>
      <c r="EK210" s="333"/>
      <c r="EU210" s="333"/>
      <c r="FE210" s="333"/>
      <c r="FO210" s="333"/>
      <c r="FY210" s="333"/>
      <c r="GI210" s="333"/>
      <c r="GS210" s="333"/>
      <c r="HC210" s="333"/>
      <c r="HM210" s="333"/>
      <c r="HW210" s="333"/>
      <c r="IG210" s="333"/>
    </row>
    <row r="211" s="3" customFormat="true" x14ac:dyDescent="0.25">
      <c r="A211" s="333"/>
      <c r="K211" s="333"/>
      <c r="U211" s="333"/>
      <c r="AE211" s="333"/>
      <c r="AO211" s="333"/>
      <c r="AY211" s="333"/>
      <c r="BI211" s="333"/>
      <c r="BJ211" s="333"/>
      <c r="BK211" s="333"/>
      <c r="BL211" s="333"/>
      <c r="BM211" s="333"/>
      <c r="BN211" s="333"/>
      <c r="BO211" s="333"/>
      <c r="BP211" s="333"/>
      <c r="BS211" s="333"/>
      <c r="CC211" s="333"/>
      <c r="CM211" s="333"/>
      <c r="CW211" s="333"/>
      <c r="DG211" s="333"/>
      <c r="DQ211" s="333"/>
      <c r="EA211" s="333"/>
      <c r="EK211" s="333"/>
      <c r="EU211" s="333"/>
      <c r="FE211" s="333"/>
      <c r="FO211" s="333"/>
      <c r="FY211" s="333"/>
      <c r="GI211" s="333"/>
      <c r="GS211" s="333"/>
      <c r="HC211" s="333"/>
      <c r="HM211" s="333"/>
      <c r="HW211" s="333"/>
      <c r="IG211" s="333"/>
    </row>
    <row r="212" s="3" customFormat="true" x14ac:dyDescent="0.25">
      <c r="A212" s="333"/>
      <c r="K212" s="333"/>
      <c r="U212" s="333"/>
      <c r="AE212" s="333"/>
      <c r="AO212" s="333"/>
      <c r="AY212" s="333"/>
      <c r="BI212" s="333"/>
      <c r="BJ212" s="333"/>
      <c r="BK212" s="333"/>
      <c r="BL212" s="333"/>
      <c r="BM212" s="333"/>
      <c r="BN212" s="333"/>
      <c r="BO212" s="333"/>
      <c r="BP212" s="333"/>
      <c r="BS212" s="333"/>
      <c r="CC212" s="333"/>
      <c r="CM212" s="333"/>
      <c r="CW212" s="333"/>
      <c r="DG212" s="333"/>
      <c r="DQ212" s="333"/>
      <c r="EA212" s="333"/>
      <c r="EK212" s="333"/>
      <c r="EU212" s="333"/>
      <c r="FE212" s="333"/>
      <c r="FO212" s="333"/>
      <c r="FY212" s="333"/>
      <c r="GI212" s="333"/>
      <c r="GS212" s="333"/>
      <c r="HC212" s="333"/>
      <c r="HM212" s="333"/>
      <c r="HW212" s="333"/>
      <c r="IG212" s="333"/>
    </row>
    <row r="213" s="3" customFormat="true" x14ac:dyDescent="0.25">
      <c r="A213" s="333"/>
      <c r="K213" s="333"/>
      <c r="U213" s="333"/>
      <c r="AE213" s="333"/>
      <c r="AO213" s="333"/>
      <c r="AY213" s="333"/>
      <c r="BI213" s="333"/>
      <c r="BJ213" s="333"/>
      <c r="BK213" s="333"/>
      <c r="BL213" s="333"/>
      <c r="BM213" s="333"/>
      <c r="BN213" s="333"/>
      <c r="BO213" s="333"/>
      <c r="BP213" s="333"/>
      <c r="BS213" s="333"/>
      <c r="CC213" s="333"/>
      <c r="CM213" s="333"/>
      <c r="CW213" s="333"/>
      <c r="DG213" s="333"/>
      <c r="DQ213" s="333"/>
      <c r="EA213" s="333"/>
      <c r="EK213" s="333"/>
      <c r="EU213" s="333"/>
      <c r="FE213" s="333"/>
      <c r="FO213" s="333"/>
      <c r="FY213" s="333"/>
      <c r="GI213" s="333"/>
      <c r="GS213" s="333"/>
      <c r="HC213" s="333"/>
      <c r="HM213" s="333"/>
      <c r="HW213" s="333"/>
      <c r="IG213" s="333"/>
    </row>
    <row r="214" s="3" customFormat="true" x14ac:dyDescent="0.25">
      <c r="A214" s="333"/>
      <c r="K214" s="333"/>
      <c r="U214" s="333"/>
      <c r="AE214" s="333"/>
      <c r="AO214" s="333"/>
      <c r="AY214" s="333"/>
      <c r="BI214" s="333"/>
      <c r="BJ214" s="333"/>
      <c r="BK214" s="333"/>
      <c r="BL214" s="333"/>
      <c r="BM214" s="333"/>
      <c r="BN214" s="333"/>
      <c r="BO214" s="333"/>
      <c r="BP214" s="333"/>
      <c r="BS214" s="333"/>
      <c r="CC214" s="333"/>
      <c r="CM214" s="333"/>
      <c r="CW214" s="333"/>
      <c r="DG214" s="333"/>
      <c r="DQ214" s="333"/>
      <c r="EA214" s="333"/>
      <c r="EK214" s="333"/>
      <c r="EU214" s="333"/>
      <c r="FE214" s="333"/>
      <c r="FO214" s="333"/>
      <c r="FY214" s="333"/>
      <c r="GI214" s="333"/>
      <c r="GS214" s="333"/>
      <c r="HC214" s="333"/>
      <c r="HM214" s="333"/>
      <c r="HW214" s="333"/>
      <c r="IG214" s="333"/>
    </row>
    <row r="215" s="3" customFormat="true" x14ac:dyDescent="0.25">
      <c r="A215" s="333"/>
      <c r="K215" s="333"/>
      <c r="U215" s="333"/>
      <c r="AE215" s="333"/>
      <c r="AO215" s="333"/>
      <c r="AY215" s="333"/>
      <c r="BI215" s="333"/>
      <c r="BJ215" s="333"/>
      <c r="BK215" s="333"/>
      <c r="BL215" s="333"/>
      <c r="BM215" s="333"/>
      <c r="BN215" s="333"/>
      <c r="BO215" s="333"/>
      <c r="BP215" s="333"/>
      <c r="BS215" s="333"/>
      <c r="CC215" s="333"/>
      <c r="CM215" s="333"/>
      <c r="CW215" s="333"/>
      <c r="DG215" s="333"/>
      <c r="DQ215" s="333"/>
      <c r="EA215" s="333"/>
      <c r="EK215" s="333"/>
      <c r="EU215" s="333"/>
      <c r="FE215" s="333"/>
      <c r="FO215" s="333"/>
      <c r="FY215" s="333"/>
      <c r="GI215" s="333"/>
      <c r="GS215" s="333"/>
      <c r="HC215" s="333"/>
      <c r="HM215" s="333"/>
      <c r="HW215" s="333"/>
      <c r="IG215" s="333"/>
    </row>
    <row r="216" s="3" customFormat="true" x14ac:dyDescent="0.25">
      <c r="A216" s="333"/>
      <c r="K216" s="333"/>
      <c r="U216" s="333"/>
      <c r="AE216" s="333"/>
      <c r="AO216" s="333"/>
      <c r="AY216" s="333"/>
      <c r="BI216" s="333"/>
      <c r="BJ216" s="333"/>
      <c r="BK216" s="333"/>
      <c r="BL216" s="333"/>
      <c r="BM216" s="333"/>
      <c r="BN216" s="333"/>
      <c r="BO216" s="333"/>
      <c r="BP216" s="333"/>
      <c r="BS216" s="333"/>
      <c r="CC216" s="333"/>
      <c r="CM216" s="333"/>
      <c r="CW216" s="333"/>
      <c r="DG216" s="333"/>
      <c r="DQ216" s="333"/>
      <c r="EA216" s="333"/>
      <c r="EK216" s="333"/>
      <c r="EU216" s="333"/>
      <c r="FE216" s="333"/>
      <c r="FO216" s="333"/>
      <c r="FY216" s="333"/>
      <c r="GI216" s="333"/>
      <c r="GS216" s="333"/>
      <c r="HC216" s="333"/>
      <c r="HM216" s="333"/>
      <c r="HW216" s="333"/>
      <c r="IG216" s="333"/>
    </row>
    <row r="217" s="3" customFormat="true" x14ac:dyDescent="0.25">
      <c r="A217" s="333"/>
      <c r="K217" s="333"/>
      <c r="U217" s="333"/>
      <c r="AE217" s="333"/>
      <c r="AO217" s="333"/>
      <c r="AY217" s="333"/>
      <c r="BI217" s="333"/>
      <c r="BJ217" s="333"/>
      <c r="BK217" s="333"/>
      <c r="BL217" s="333"/>
      <c r="BM217" s="333"/>
      <c r="BN217" s="333"/>
      <c r="BO217" s="333"/>
      <c r="BP217" s="333"/>
      <c r="BS217" s="333"/>
      <c r="CC217" s="333"/>
      <c r="CM217" s="333"/>
      <c r="CW217" s="333"/>
      <c r="DG217" s="333"/>
      <c r="DQ217" s="333"/>
      <c r="EA217" s="333"/>
      <c r="EK217" s="333"/>
      <c r="EU217" s="333"/>
      <c r="FE217" s="333"/>
      <c r="FO217" s="333"/>
      <c r="FY217" s="333"/>
      <c r="GI217" s="333"/>
      <c r="GS217" s="333"/>
      <c r="HC217" s="333"/>
      <c r="HM217" s="333"/>
      <c r="HW217" s="333"/>
      <c r="IG217" s="333"/>
    </row>
    <row r="218" s="3" customFormat="true" x14ac:dyDescent="0.25">
      <c r="A218" s="333"/>
      <c r="K218" s="333"/>
      <c r="U218" s="333"/>
      <c r="AE218" s="333"/>
      <c r="AO218" s="333"/>
      <c r="AY218" s="333"/>
      <c r="BI218" s="333"/>
      <c r="BJ218" s="333"/>
      <c r="BK218" s="333"/>
      <c r="BL218" s="333"/>
      <c r="BM218" s="333"/>
      <c r="BN218" s="333"/>
      <c r="BO218" s="333"/>
      <c r="BP218" s="333"/>
      <c r="BS218" s="333"/>
      <c r="CC218" s="333"/>
      <c r="CM218" s="333"/>
      <c r="CW218" s="333"/>
      <c r="DG218" s="333"/>
      <c r="DQ218" s="333"/>
      <c r="EA218" s="333"/>
      <c r="EK218" s="333"/>
      <c r="EU218" s="333"/>
      <c r="FE218" s="333"/>
      <c r="FO218" s="333"/>
      <c r="FY218" s="333"/>
      <c r="GI218" s="333"/>
      <c r="GS218" s="333"/>
      <c r="HC218" s="333"/>
      <c r="HM218" s="333"/>
      <c r="HW218" s="333"/>
      <c r="IG218" s="333"/>
    </row>
    <row r="219" s="3" customFormat="true" x14ac:dyDescent="0.25">
      <c r="A219" s="333"/>
      <c r="K219" s="333"/>
      <c r="U219" s="333"/>
      <c r="AE219" s="333"/>
      <c r="AO219" s="333"/>
      <c r="AY219" s="333"/>
      <c r="BI219" s="333"/>
      <c r="BJ219" s="333"/>
      <c r="BK219" s="333"/>
      <c r="BL219" s="333"/>
      <c r="BM219" s="333"/>
      <c r="BN219" s="333"/>
      <c r="BO219" s="333"/>
      <c r="BP219" s="333"/>
      <c r="BS219" s="333"/>
      <c r="CC219" s="333"/>
      <c r="CM219" s="333"/>
      <c r="CW219" s="333"/>
      <c r="DG219" s="333"/>
      <c r="DQ219" s="333"/>
      <c r="EA219" s="333"/>
      <c r="EK219" s="333"/>
      <c r="EU219" s="333"/>
      <c r="FE219" s="333"/>
      <c r="FO219" s="333"/>
      <c r="FY219" s="333"/>
      <c r="GI219" s="333"/>
      <c r="GS219" s="333"/>
      <c r="HC219" s="333"/>
      <c r="HM219" s="333"/>
      <c r="HW219" s="333"/>
      <c r="IG219" s="333"/>
    </row>
    <row r="220" s="3" customFormat="true" x14ac:dyDescent="0.25">
      <c r="A220" s="333"/>
      <c r="K220" s="333"/>
      <c r="U220" s="333"/>
      <c r="AE220" s="333"/>
      <c r="AO220" s="333"/>
      <c r="AY220" s="333"/>
      <c r="BI220" s="333"/>
      <c r="BJ220" s="333"/>
      <c r="BK220" s="333"/>
      <c r="BL220" s="333"/>
      <c r="BM220" s="333"/>
      <c r="BN220" s="333"/>
      <c r="BO220" s="333"/>
      <c r="BP220" s="333"/>
      <c r="BS220" s="333"/>
      <c r="CC220" s="333"/>
      <c r="CM220" s="333"/>
      <c r="CW220" s="333"/>
      <c r="DG220" s="333"/>
      <c r="DQ220" s="333"/>
      <c r="EA220" s="333"/>
      <c r="EK220" s="333"/>
      <c r="EU220" s="333"/>
      <c r="FE220" s="333"/>
      <c r="FO220" s="333"/>
      <c r="FY220" s="333"/>
      <c r="GI220" s="333"/>
      <c r="GS220" s="333"/>
      <c r="HC220" s="333"/>
      <c r="HM220" s="333"/>
      <c r="HW220" s="333"/>
      <c r="IG220" s="333"/>
    </row>
    <row r="221" s="3" customFormat="true" x14ac:dyDescent="0.25">
      <c r="A221" s="333"/>
      <c r="K221" s="333"/>
      <c r="U221" s="333"/>
      <c r="AE221" s="333"/>
      <c r="AO221" s="333"/>
      <c r="AY221" s="333"/>
      <c r="BI221" s="333"/>
      <c r="BJ221" s="333"/>
      <c r="BK221" s="333"/>
      <c r="BL221" s="333"/>
      <c r="BM221" s="333"/>
      <c r="BN221" s="333"/>
      <c r="BO221" s="333"/>
      <c r="BP221" s="333"/>
      <c r="BS221" s="333"/>
      <c r="CC221" s="333"/>
      <c r="CM221" s="333"/>
      <c r="CW221" s="333"/>
      <c r="DG221" s="333"/>
      <c r="DQ221" s="333"/>
      <c r="EA221" s="333"/>
      <c r="EK221" s="333"/>
      <c r="EU221" s="333"/>
      <c r="FE221" s="333"/>
      <c r="FO221" s="333"/>
      <c r="FY221" s="333"/>
      <c r="GI221" s="333"/>
      <c r="GS221" s="333"/>
      <c r="HC221" s="333"/>
      <c r="HM221" s="333"/>
      <c r="HW221" s="333"/>
      <c r="IG221" s="333"/>
    </row>
    <row r="222" s="3" customFormat="true" x14ac:dyDescent="0.25">
      <c r="A222" s="333"/>
      <c r="K222" s="333"/>
      <c r="U222" s="333"/>
      <c r="AE222" s="333"/>
      <c r="AO222" s="333"/>
      <c r="AY222" s="333"/>
      <c r="BI222" s="333"/>
      <c r="BJ222" s="333"/>
      <c r="BK222" s="333"/>
      <c r="BL222" s="333"/>
      <c r="BM222" s="333"/>
      <c r="BN222" s="333"/>
      <c r="BO222" s="333"/>
      <c r="BP222" s="333"/>
      <c r="BS222" s="333"/>
      <c r="CC222" s="333"/>
      <c r="CM222" s="333"/>
      <c r="CW222" s="333"/>
      <c r="DG222" s="333"/>
      <c r="DQ222" s="333"/>
      <c r="EA222" s="333"/>
      <c r="EK222" s="333"/>
      <c r="EU222" s="333"/>
      <c r="FE222" s="333"/>
      <c r="FO222" s="333"/>
      <c r="FY222" s="333"/>
      <c r="GI222" s="333"/>
      <c r="GS222" s="333"/>
      <c r="HC222" s="333"/>
      <c r="HM222" s="333"/>
      <c r="HW222" s="333"/>
      <c r="IG222" s="333"/>
    </row>
    <row r="223" s="3" customFormat="true" x14ac:dyDescent="0.25">
      <c r="A223" s="333"/>
      <c r="K223" s="333"/>
      <c r="U223" s="333"/>
      <c r="AE223" s="333"/>
      <c r="AO223" s="333"/>
      <c r="AY223" s="333"/>
      <c r="BI223" s="333"/>
      <c r="BJ223" s="333"/>
      <c r="BK223" s="333"/>
      <c r="BL223" s="333"/>
      <c r="BM223" s="333"/>
      <c r="BN223" s="333"/>
      <c r="BO223" s="333"/>
      <c r="BP223" s="333"/>
      <c r="BS223" s="333"/>
      <c r="CC223" s="333"/>
      <c r="CM223" s="333"/>
      <c r="CW223" s="333"/>
      <c r="DG223" s="333"/>
      <c r="DQ223" s="333"/>
      <c r="EA223" s="333"/>
      <c r="EK223" s="333"/>
      <c r="EU223" s="333"/>
      <c r="FE223" s="333"/>
      <c r="FO223" s="333"/>
      <c r="FY223" s="333"/>
      <c r="GI223" s="333"/>
      <c r="GS223" s="333"/>
      <c r="HC223" s="333"/>
      <c r="HM223" s="333"/>
      <c r="HW223" s="333"/>
      <c r="IG223" s="333"/>
    </row>
    <row r="224" s="3" customFormat="true" x14ac:dyDescent="0.25">
      <c r="A224" s="333"/>
      <c r="K224" s="333"/>
      <c r="U224" s="333"/>
      <c r="AE224" s="333"/>
      <c r="AO224" s="333"/>
      <c r="AY224" s="333"/>
      <c r="BI224" s="333"/>
      <c r="BJ224" s="333"/>
      <c r="BK224" s="333"/>
      <c r="BL224" s="333"/>
      <c r="BM224" s="333"/>
      <c r="BN224" s="333"/>
      <c r="BO224" s="333"/>
      <c r="BP224" s="333"/>
      <c r="BS224" s="333"/>
      <c r="CC224" s="333"/>
      <c r="CM224" s="333"/>
      <c r="CW224" s="333"/>
      <c r="DG224" s="333"/>
      <c r="DQ224" s="333"/>
      <c r="EA224" s="333"/>
      <c r="EK224" s="333"/>
      <c r="EU224" s="333"/>
      <c r="FE224" s="333"/>
      <c r="FO224" s="333"/>
      <c r="FY224" s="333"/>
      <c r="GI224" s="333"/>
      <c r="GS224" s="333"/>
      <c r="HC224" s="333"/>
      <c r="HM224" s="333"/>
      <c r="HW224" s="333"/>
      <c r="IG224" s="333"/>
    </row>
    <row r="225" s="3" customFormat="true" x14ac:dyDescent="0.25">
      <c r="A225" s="333"/>
      <c r="K225" s="333"/>
      <c r="U225" s="333"/>
      <c r="AE225" s="333"/>
      <c r="AO225" s="333"/>
      <c r="AY225" s="333"/>
      <c r="BI225" s="333"/>
      <c r="BJ225" s="333"/>
      <c r="BK225" s="333"/>
      <c r="BL225" s="333"/>
      <c r="BM225" s="333"/>
      <c r="BN225" s="333"/>
      <c r="BO225" s="333"/>
      <c r="BP225" s="333"/>
      <c r="BS225" s="333"/>
      <c r="CC225" s="333"/>
      <c r="CM225" s="333"/>
      <c r="CW225" s="333"/>
      <c r="DG225" s="333"/>
      <c r="DQ225" s="333"/>
      <c r="EA225" s="333"/>
      <c r="EK225" s="333"/>
      <c r="EU225" s="333"/>
      <c r="FE225" s="333"/>
      <c r="FO225" s="333"/>
      <c r="FY225" s="333"/>
      <c r="GI225" s="333"/>
      <c r="GS225" s="333"/>
      <c r="HC225" s="333"/>
      <c r="HM225" s="333"/>
      <c r="HW225" s="333"/>
      <c r="IG225" s="333"/>
    </row>
    <row r="226" s="3" customFormat="true" x14ac:dyDescent="0.25">
      <c r="A226" s="333"/>
      <c r="K226" s="333"/>
      <c r="U226" s="333"/>
      <c r="AE226" s="333"/>
      <c r="AO226" s="333"/>
      <c r="AY226" s="333"/>
      <c r="BI226" s="333"/>
      <c r="BJ226" s="333"/>
      <c r="BK226" s="333"/>
      <c r="BL226" s="333"/>
      <c r="BM226" s="333"/>
      <c r="BN226" s="333"/>
      <c r="BO226" s="333"/>
      <c r="BP226" s="333"/>
      <c r="BS226" s="333"/>
      <c r="CC226" s="333"/>
      <c r="CM226" s="333"/>
      <c r="CW226" s="333"/>
      <c r="DG226" s="333"/>
      <c r="DQ226" s="333"/>
      <c r="EA226" s="333"/>
      <c r="EK226" s="333"/>
      <c r="EU226" s="333"/>
      <c r="FE226" s="333"/>
      <c r="FO226" s="333"/>
      <c r="FY226" s="333"/>
      <c r="GI226" s="333"/>
      <c r="GS226" s="333"/>
      <c r="HC226" s="333"/>
      <c r="HM226" s="333"/>
      <c r="HW226" s="333"/>
      <c r="IG226" s="333"/>
    </row>
    <row r="227" s="3" customFormat="true" x14ac:dyDescent="0.25">
      <c r="A227" s="333"/>
      <c r="K227" s="333"/>
      <c r="U227" s="333"/>
      <c r="AE227" s="333"/>
      <c r="AO227" s="333"/>
      <c r="AY227" s="333"/>
      <c r="BI227" s="333"/>
      <c r="BJ227" s="333"/>
      <c r="BK227" s="333"/>
      <c r="BL227" s="333"/>
      <c r="BM227" s="333"/>
      <c r="BN227" s="333"/>
      <c r="BO227" s="333"/>
      <c r="BP227" s="333"/>
      <c r="BS227" s="333"/>
      <c r="CC227" s="333"/>
      <c r="CM227" s="333"/>
      <c r="CW227" s="333"/>
      <c r="DG227" s="333"/>
      <c r="DQ227" s="333"/>
      <c r="EA227" s="333"/>
      <c r="EK227" s="333"/>
      <c r="EU227" s="333"/>
      <c r="FE227" s="333"/>
      <c r="FO227" s="333"/>
      <c r="FY227" s="333"/>
      <c r="GI227" s="333"/>
      <c r="GS227" s="333"/>
      <c r="HC227" s="333"/>
      <c r="HM227" s="333"/>
      <c r="HW227" s="333"/>
      <c r="IG227" s="333"/>
    </row>
    <row r="228" s="3" customFormat="true" x14ac:dyDescent="0.25">
      <c r="A228" s="333"/>
      <c r="K228" s="333"/>
      <c r="U228" s="333"/>
      <c r="AE228" s="333"/>
      <c r="AO228" s="333"/>
      <c r="AY228" s="333"/>
      <c r="BI228" s="333"/>
      <c r="BJ228" s="333"/>
      <c r="BK228" s="333"/>
      <c r="BL228" s="333"/>
      <c r="BM228" s="333"/>
      <c r="BN228" s="333"/>
      <c r="BO228" s="333"/>
      <c r="BP228" s="333"/>
      <c r="BS228" s="333"/>
      <c r="CC228" s="333"/>
      <c r="CM228" s="333"/>
      <c r="CW228" s="333"/>
      <c r="DG228" s="333"/>
      <c r="DQ228" s="333"/>
      <c r="EA228" s="333"/>
      <c r="EK228" s="333"/>
      <c r="EU228" s="333"/>
      <c r="FE228" s="333"/>
      <c r="FO228" s="333"/>
      <c r="FY228" s="333"/>
      <c r="GI228" s="333"/>
      <c r="GS228" s="333"/>
      <c r="HC228" s="333"/>
      <c r="HM228" s="333"/>
      <c r="HW228" s="333"/>
      <c r="IG228" s="333"/>
    </row>
    <row r="229" s="3" customFormat="true" x14ac:dyDescent="0.25">
      <c r="A229" s="333"/>
      <c r="K229" s="333"/>
      <c r="U229" s="333"/>
      <c r="AE229" s="333"/>
      <c r="AO229" s="333"/>
      <c r="AY229" s="333"/>
      <c r="BI229" s="333"/>
      <c r="BJ229" s="333"/>
      <c r="BK229" s="333"/>
      <c r="BL229" s="333"/>
      <c r="BM229" s="333"/>
      <c r="BN229" s="333"/>
      <c r="BO229" s="333"/>
      <c r="BP229" s="333"/>
      <c r="BS229" s="333"/>
      <c r="CC229" s="333"/>
      <c r="CM229" s="333"/>
      <c r="CW229" s="333"/>
      <c r="DG229" s="333"/>
      <c r="DQ229" s="333"/>
      <c r="EA229" s="333"/>
      <c r="EK229" s="333"/>
      <c r="EU229" s="333"/>
      <c r="FE229" s="333"/>
      <c r="FO229" s="333"/>
      <c r="FY229" s="333"/>
      <c r="GI229" s="333"/>
      <c r="GS229" s="333"/>
      <c r="HC229" s="333"/>
      <c r="HM229" s="333"/>
      <c r="HW229" s="333"/>
      <c r="IG229" s="333"/>
    </row>
    <row r="230" s="3" customFormat="true" x14ac:dyDescent="0.25">
      <c r="A230" s="333"/>
      <c r="K230" s="333"/>
      <c r="U230" s="333"/>
      <c r="AE230" s="333"/>
      <c r="AO230" s="333"/>
      <c r="AY230" s="333"/>
      <c r="BI230" s="333"/>
      <c r="BJ230" s="333"/>
      <c r="BK230" s="333"/>
      <c r="BL230" s="333"/>
      <c r="BM230" s="333"/>
      <c r="BN230" s="333"/>
      <c r="BO230" s="333"/>
      <c r="BP230" s="333"/>
      <c r="BS230" s="333"/>
      <c r="CC230" s="333"/>
      <c r="CM230" s="333"/>
      <c r="CW230" s="333"/>
      <c r="DG230" s="333"/>
      <c r="DQ230" s="333"/>
      <c r="EA230" s="333"/>
      <c r="EK230" s="333"/>
      <c r="EU230" s="333"/>
      <c r="FE230" s="333"/>
      <c r="FO230" s="333"/>
      <c r="FY230" s="333"/>
      <c r="GI230" s="333"/>
      <c r="GS230" s="333"/>
      <c r="HC230" s="333"/>
      <c r="HM230" s="333"/>
      <c r="HW230" s="333"/>
      <c r="IG230" s="333"/>
    </row>
    <row r="231" s="3" customFormat="true" x14ac:dyDescent="0.25">
      <c r="A231" s="333"/>
      <c r="K231" s="333"/>
      <c r="U231" s="333"/>
      <c r="AE231" s="333"/>
      <c r="AO231" s="333"/>
      <c r="AY231" s="333"/>
      <c r="BI231" s="333"/>
      <c r="BJ231" s="333"/>
      <c r="BK231" s="333"/>
      <c r="BL231" s="333"/>
      <c r="BM231" s="333"/>
      <c r="BN231" s="333"/>
      <c r="BO231" s="333"/>
      <c r="BP231" s="333"/>
      <c r="BS231" s="333"/>
      <c r="CC231" s="333"/>
      <c r="CM231" s="333"/>
      <c r="CW231" s="333"/>
      <c r="DG231" s="333"/>
      <c r="DQ231" s="333"/>
      <c r="EA231" s="333"/>
      <c r="EK231" s="333"/>
      <c r="EU231" s="333"/>
      <c r="FE231" s="333"/>
      <c r="FO231" s="333"/>
      <c r="FY231" s="333"/>
      <c r="GI231" s="333"/>
      <c r="GS231" s="333"/>
      <c r="HC231" s="333"/>
      <c r="HM231" s="333"/>
      <c r="HW231" s="333"/>
      <c r="IG231" s="333"/>
    </row>
    <row r="232" s="3" customFormat="true" x14ac:dyDescent="0.25">
      <c r="A232" s="333"/>
      <c r="K232" s="333"/>
      <c r="U232" s="333"/>
      <c r="AE232" s="333"/>
      <c r="AO232" s="333"/>
      <c r="AY232" s="333"/>
      <c r="BI232" s="333"/>
      <c r="BJ232" s="333"/>
      <c r="BK232" s="333"/>
      <c r="BL232" s="333"/>
      <c r="BM232" s="333"/>
      <c r="BN232" s="333"/>
      <c r="BO232" s="333"/>
      <c r="BP232" s="333"/>
      <c r="BS232" s="333"/>
      <c r="CC232" s="333"/>
      <c r="CM232" s="333"/>
      <c r="CW232" s="333"/>
      <c r="DG232" s="333"/>
      <c r="DQ232" s="333"/>
      <c r="EA232" s="333"/>
      <c r="EK232" s="333"/>
      <c r="EU232" s="333"/>
      <c r="FE232" s="333"/>
      <c r="FO232" s="333"/>
      <c r="FY232" s="333"/>
      <c r="GI232" s="333"/>
      <c r="GS232" s="333"/>
      <c r="HC232" s="333"/>
      <c r="HM232" s="333"/>
      <c r="HW232" s="333"/>
      <c r="IG232" s="333"/>
    </row>
    <row r="233" s="3" customFormat="true" x14ac:dyDescent="0.25">
      <c r="A233" s="333"/>
      <c r="K233" s="333"/>
      <c r="U233" s="333"/>
      <c r="AE233" s="333"/>
      <c r="AO233" s="333"/>
      <c r="AY233" s="333"/>
      <c r="BI233" s="333"/>
      <c r="BJ233" s="333"/>
      <c r="BK233" s="333"/>
      <c r="BL233" s="333"/>
      <c r="BM233" s="333"/>
      <c r="BN233" s="333"/>
      <c r="BO233" s="333"/>
      <c r="BP233" s="333"/>
      <c r="BS233" s="333"/>
      <c r="CC233" s="333"/>
      <c r="CM233" s="333"/>
      <c r="CW233" s="333"/>
      <c r="DG233" s="333"/>
      <c r="DQ233" s="333"/>
      <c r="EA233" s="333"/>
      <c r="EK233" s="333"/>
      <c r="EU233" s="333"/>
      <c r="FE233" s="333"/>
      <c r="FO233" s="333"/>
      <c r="FY233" s="333"/>
      <c r="GI233" s="333"/>
      <c r="GS233" s="333"/>
      <c r="HC233" s="333"/>
      <c r="HM233" s="333"/>
      <c r="HW233" s="333"/>
      <c r="IG233" s="333"/>
    </row>
    <row r="234" s="3" customFormat="true" x14ac:dyDescent="0.25">
      <c r="A234" s="333"/>
      <c r="K234" s="333"/>
      <c r="U234" s="333"/>
      <c r="AE234" s="333"/>
      <c r="AO234" s="333"/>
      <c r="AY234" s="333"/>
      <c r="BI234" s="333"/>
      <c r="BJ234" s="333"/>
      <c r="BK234" s="333"/>
      <c r="BL234" s="333"/>
      <c r="BM234" s="333"/>
      <c r="BN234" s="333"/>
      <c r="BO234" s="333"/>
      <c r="BP234" s="333"/>
      <c r="BS234" s="333"/>
      <c r="CC234" s="333"/>
      <c r="CM234" s="333"/>
      <c r="CW234" s="333"/>
      <c r="DG234" s="333"/>
      <c r="DQ234" s="333"/>
      <c r="EA234" s="333"/>
      <c r="EK234" s="333"/>
      <c r="EU234" s="333"/>
      <c r="FE234" s="333"/>
      <c r="FO234" s="333"/>
      <c r="FY234" s="333"/>
      <c r="GI234" s="333"/>
      <c r="GS234" s="333"/>
      <c r="HC234" s="333"/>
      <c r="HM234" s="333"/>
      <c r="HW234" s="333"/>
      <c r="IG234" s="333"/>
    </row>
    <row r="235" s="3" customFormat="true" x14ac:dyDescent="0.25">
      <c r="A235" s="333"/>
      <c r="K235" s="333"/>
      <c r="U235" s="333"/>
      <c r="AE235" s="333"/>
      <c r="AO235" s="333"/>
      <c r="AY235" s="333"/>
      <c r="BI235" s="333"/>
      <c r="BJ235" s="333"/>
      <c r="BK235" s="333"/>
      <c r="BL235" s="333"/>
      <c r="BM235" s="333"/>
      <c r="BN235" s="333"/>
      <c r="BO235" s="333"/>
      <c r="BP235" s="333"/>
      <c r="BS235" s="333"/>
      <c r="CC235" s="333"/>
      <c r="CM235" s="333"/>
      <c r="CW235" s="333"/>
      <c r="DG235" s="333"/>
      <c r="DQ235" s="333"/>
      <c r="EA235" s="333"/>
      <c r="EK235" s="333"/>
      <c r="EU235" s="333"/>
      <c r="FE235" s="333"/>
      <c r="FO235" s="333"/>
      <c r="FY235" s="333"/>
      <c r="GI235" s="333"/>
      <c r="GS235" s="333"/>
      <c r="HC235" s="333"/>
      <c r="HM235" s="333"/>
      <c r="HW235" s="333"/>
      <c r="IG235" s="333"/>
    </row>
    <row r="236" s="3" customFormat="true" x14ac:dyDescent="0.25">
      <c r="A236" s="333"/>
      <c r="K236" s="333"/>
      <c r="U236" s="333"/>
      <c r="AE236" s="333"/>
      <c r="AO236" s="333"/>
      <c r="AY236" s="333"/>
      <c r="BI236" s="333"/>
      <c r="BJ236" s="333"/>
      <c r="BK236" s="333"/>
      <c r="BL236" s="333"/>
      <c r="BM236" s="333"/>
      <c r="BN236" s="333"/>
      <c r="BO236" s="333"/>
      <c r="BP236" s="333"/>
      <c r="BS236" s="333"/>
      <c r="CC236" s="333"/>
      <c r="CM236" s="333"/>
      <c r="CW236" s="333"/>
      <c r="DG236" s="333"/>
      <c r="DQ236" s="333"/>
      <c r="EA236" s="333"/>
      <c r="EK236" s="333"/>
      <c r="EU236" s="333"/>
      <c r="FE236" s="333"/>
      <c r="FO236" s="333"/>
      <c r="FY236" s="333"/>
      <c r="GI236" s="333"/>
      <c r="GS236" s="333"/>
      <c r="HC236" s="333"/>
      <c r="HM236" s="333"/>
      <c r="HW236" s="333"/>
      <c r="IG236" s="333"/>
    </row>
    <row r="237" s="3" customFormat="true" x14ac:dyDescent="0.25">
      <c r="A237" s="333"/>
      <c r="K237" s="333"/>
      <c r="U237" s="333"/>
      <c r="AE237" s="333"/>
      <c r="AO237" s="333"/>
      <c r="AY237" s="333"/>
      <c r="BI237" s="333"/>
      <c r="BJ237" s="333"/>
      <c r="BK237" s="333"/>
      <c r="BL237" s="333"/>
      <c r="BM237" s="333"/>
      <c r="BN237" s="333"/>
      <c r="BO237" s="333"/>
      <c r="BP237" s="333"/>
      <c r="BS237" s="333"/>
      <c r="CC237" s="333"/>
      <c r="CM237" s="333"/>
      <c r="CW237" s="333"/>
      <c r="DG237" s="333"/>
      <c r="DQ237" s="333"/>
      <c r="EA237" s="333"/>
      <c r="EK237" s="333"/>
      <c r="EU237" s="333"/>
      <c r="FE237" s="333"/>
      <c r="FO237" s="333"/>
      <c r="FY237" s="333"/>
      <c r="GI237" s="333"/>
      <c r="GS237" s="333"/>
      <c r="HC237" s="333"/>
      <c r="HM237" s="333"/>
      <c r="HW237" s="333"/>
      <c r="IG237" s="333"/>
    </row>
    <row r="238" s="3" customFormat="true" x14ac:dyDescent="0.25">
      <c r="A238" s="333"/>
      <c r="K238" s="333"/>
      <c r="U238" s="333"/>
      <c r="AE238" s="333"/>
      <c r="AO238" s="333"/>
      <c r="AY238" s="333"/>
      <c r="BI238" s="333"/>
      <c r="BJ238" s="333"/>
      <c r="BK238" s="333"/>
      <c r="BL238" s="333"/>
      <c r="BM238" s="333"/>
      <c r="BN238" s="333"/>
      <c r="BO238" s="333"/>
      <c r="BP238" s="333"/>
      <c r="BS238" s="333"/>
      <c r="CC238" s="333"/>
      <c r="CM238" s="333"/>
      <c r="CW238" s="333"/>
      <c r="DG238" s="333"/>
      <c r="DQ238" s="333"/>
      <c r="EA238" s="333"/>
      <c r="EK238" s="333"/>
      <c r="EU238" s="333"/>
      <c r="FE238" s="333"/>
      <c r="FO238" s="333"/>
      <c r="FY238" s="333"/>
      <c r="GI238" s="333"/>
      <c r="GS238" s="333"/>
      <c r="HC238" s="333"/>
      <c r="HM238" s="333"/>
      <c r="HW238" s="333"/>
      <c r="IG238" s="333"/>
    </row>
    <row r="239" s="3" customFormat="true" x14ac:dyDescent="0.25">
      <c r="A239" s="333"/>
      <c r="K239" s="333"/>
      <c r="U239" s="333"/>
      <c r="AE239" s="333"/>
      <c r="AO239" s="333"/>
      <c r="AY239" s="333"/>
      <c r="BI239" s="333"/>
      <c r="BJ239" s="333"/>
      <c r="BK239" s="333"/>
      <c r="BL239" s="333"/>
      <c r="BM239" s="333"/>
      <c r="BN239" s="333"/>
      <c r="BO239" s="333"/>
      <c r="BP239" s="333"/>
      <c r="BS239" s="333"/>
      <c r="CC239" s="333"/>
      <c r="CM239" s="333"/>
      <c r="CW239" s="333"/>
      <c r="DG239" s="333"/>
      <c r="DQ239" s="333"/>
      <c r="EA239" s="333"/>
      <c r="EK239" s="333"/>
      <c r="EU239" s="333"/>
      <c r="FE239" s="333"/>
      <c r="FO239" s="333"/>
      <c r="FY239" s="333"/>
      <c r="GI239" s="333"/>
      <c r="GS239" s="333"/>
      <c r="HC239" s="333"/>
      <c r="HM239" s="333"/>
      <c r="HW239" s="333"/>
      <c r="IG239" s="333"/>
    </row>
    <row r="240" s="3" customFormat="true" x14ac:dyDescent="0.25">
      <c r="A240" s="333"/>
      <c r="K240" s="333"/>
      <c r="U240" s="333"/>
      <c r="AE240" s="333"/>
      <c r="AO240" s="333"/>
      <c r="AY240" s="333"/>
      <c r="BI240" s="333"/>
      <c r="BJ240" s="333"/>
      <c r="BK240" s="333"/>
      <c r="BL240" s="333"/>
      <c r="BM240" s="333"/>
      <c r="BN240" s="333"/>
      <c r="BO240" s="333"/>
      <c r="BP240" s="333"/>
      <c r="BS240" s="333"/>
      <c r="CC240" s="333"/>
      <c r="CM240" s="333"/>
      <c r="CW240" s="333"/>
      <c r="DG240" s="333"/>
      <c r="DQ240" s="333"/>
      <c r="EA240" s="333"/>
      <c r="EK240" s="333"/>
      <c r="EU240" s="333"/>
      <c r="FE240" s="333"/>
      <c r="FO240" s="333"/>
      <c r="FY240" s="333"/>
      <c r="GI240" s="333"/>
      <c r="GS240" s="333"/>
      <c r="HC240" s="333"/>
      <c r="HM240" s="333"/>
      <c r="HW240" s="333"/>
      <c r="IG240" s="333"/>
    </row>
    <row r="241" s="3" customFormat="true" x14ac:dyDescent="0.25">
      <c r="A241" s="333"/>
      <c r="K241" s="333"/>
      <c r="U241" s="333"/>
      <c r="AE241" s="333"/>
      <c r="AO241" s="333"/>
      <c r="AY241" s="333"/>
      <c r="BI241" s="333"/>
      <c r="BJ241" s="333"/>
      <c r="BK241" s="333"/>
      <c r="BL241" s="333"/>
      <c r="BM241" s="333"/>
      <c r="BN241" s="333"/>
      <c r="BO241" s="333"/>
      <c r="BP241" s="333"/>
      <c r="BS241" s="333"/>
      <c r="CC241" s="333"/>
      <c r="CM241" s="333"/>
      <c r="CW241" s="333"/>
      <c r="DG241" s="333"/>
      <c r="DQ241" s="333"/>
      <c r="EA241" s="333"/>
      <c r="EK241" s="333"/>
      <c r="EU241" s="333"/>
      <c r="FE241" s="333"/>
      <c r="FO241" s="333"/>
      <c r="FY241" s="333"/>
      <c r="GI241" s="333"/>
      <c r="GS241" s="333"/>
      <c r="HC241" s="333"/>
      <c r="HM241" s="333"/>
      <c r="HW241" s="333"/>
      <c r="IG241" s="333"/>
    </row>
    <row r="242" s="3" customFormat="true" x14ac:dyDescent="0.25">
      <c r="A242" s="333"/>
      <c r="K242" s="333"/>
      <c r="U242" s="333"/>
      <c r="AE242" s="333"/>
      <c r="AO242" s="333"/>
      <c r="AY242" s="333"/>
      <c r="BI242" s="333"/>
      <c r="BJ242" s="333"/>
      <c r="BK242" s="333"/>
      <c r="BL242" s="333"/>
      <c r="BM242" s="333"/>
      <c r="BN242" s="333"/>
      <c r="BO242" s="333"/>
      <c r="BP242" s="333"/>
      <c r="BS242" s="333"/>
      <c r="CC242" s="333"/>
      <c r="CM242" s="333"/>
      <c r="CW242" s="333"/>
      <c r="DG242" s="333"/>
      <c r="DQ242" s="333"/>
      <c r="EA242" s="333"/>
      <c r="EK242" s="333"/>
      <c r="EU242" s="333"/>
      <c r="FE242" s="333"/>
      <c r="FO242" s="333"/>
      <c r="FY242" s="333"/>
      <c r="GI242" s="333"/>
      <c r="GS242" s="333"/>
      <c r="HC242" s="333"/>
      <c r="HM242" s="333"/>
      <c r="HW242" s="333"/>
      <c r="IG242" s="333"/>
    </row>
    <row r="243" s="3" customFormat="true" x14ac:dyDescent="0.25">
      <c r="A243" s="333"/>
      <c r="K243" s="333"/>
      <c r="U243" s="333"/>
      <c r="AE243" s="333"/>
      <c r="AO243" s="333"/>
      <c r="AY243" s="333"/>
      <c r="BI243" s="333"/>
      <c r="BJ243" s="333"/>
      <c r="BK243" s="333"/>
      <c r="BL243" s="333"/>
      <c r="BM243" s="333"/>
      <c r="BN243" s="333"/>
      <c r="BO243" s="333"/>
      <c r="BP243" s="333"/>
      <c r="BS243" s="333"/>
      <c r="CC243" s="333"/>
      <c r="CM243" s="333"/>
      <c r="CW243" s="333"/>
      <c r="DG243" s="333"/>
      <c r="DQ243" s="333"/>
      <c r="EA243" s="333"/>
      <c r="EK243" s="333"/>
      <c r="EU243" s="333"/>
      <c r="FE243" s="333"/>
      <c r="FO243" s="333"/>
      <c r="FY243" s="333"/>
      <c r="GI243" s="333"/>
      <c r="GS243" s="333"/>
      <c r="HC243" s="333"/>
      <c r="HM243" s="333"/>
      <c r="HW243" s="333"/>
      <c r="IG243" s="333"/>
    </row>
    <row r="244" s="3" customFormat="true" x14ac:dyDescent="0.25">
      <c r="A244" s="333"/>
      <c r="K244" s="333"/>
      <c r="U244" s="333"/>
      <c r="AE244" s="333"/>
      <c r="AO244" s="333"/>
      <c r="AY244" s="333"/>
      <c r="BI244" s="333"/>
      <c r="BJ244" s="333"/>
      <c r="BK244" s="333"/>
      <c r="BL244" s="333"/>
      <c r="BM244" s="333"/>
      <c r="BN244" s="333"/>
      <c r="BO244" s="333"/>
      <c r="BP244" s="333"/>
      <c r="BS244" s="333"/>
      <c r="CC244" s="333"/>
      <c r="CM244" s="333"/>
      <c r="CW244" s="333"/>
      <c r="DG244" s="333"/>
      <c r="DQ244" s="333"/>
      <c r="EA244" s="333"/>
      <c r="EK244" s="333"/>
      <c r="EU244" s="333"/>
      <c r="FE244" s="333"/>
      <c r="FO244" s="333"/>
      <c r="FY244" s="333"/>
      <c r="GI244" s="333"/>
      <c r="GS244" s="333"/>
      <c r="HC244" s="333"/>
      <c r="HM244" s="333"/>
      <c r="HW244" s="333"/>
      <c r="IG244" s="333"/>
    </row>
    <row r="245" s="3" customFormat="true" x14ac:dyDescent="0.25">
      <c r="A245" s="333"/>
      <c r="K245" s="333"/>
      <c r="U245" s="333"/>
      <c r="AE245" s="333"/>
      <c r="AO245" s="333"/>
      <c r="AY245" s="333"/>
      <c r="BI245" s="333"/>
      <c r="BJ245" s="333"/>
      <c r="BK245" s="333"/>
      <c r="BL245" s="333"/>
      <c r="BM245" s="333"/>
      <c r="BN245" s="333"/>
      <c r="BO245" s="333"/>
      <c r="BP245" s="333"/>
      <c r="BS245" s="333"/>
      <c r="CC245" s="333"/>
      <c r="CM245" s="333"/>
      <c r="CW245" s="333"/>
      <c r="DG245" s="333"/>
      <c r="DQ245" s="333"/>
      <c r="EA245" s="333"/>
      <c r="EK245" s="333"/>
      <c r="EU245" s="333"/>
      <c r="FE245" s="333"/>
      <c r="FO245" s="333"/>
      <c r="FY245" s="333"/>
      <c r="GI245" s="333"/>
      <c r="GS245" s="333"/>
      <c r="HC245" s="333"/>
      <c r="HM245" s="333"/>
      <c r="HW245" s="333"/>
      <c r="IG245" s="333"/>
    </row>
    <row r="246" s="3" customFormat="true" x14ac:dyDescent="0.25">
      <c r="A246" s="333"/>
      <c r="K246" s="333"/>
      <c r="U246" s="333"/>
      <c r="AE246" s="333"/>
      <c r="AO246" s="333"/>
      <c r="AY246" s="333"/>
      <c r="BI246" s="333"/>
      <c r="BJ246" s="333"/>
      <c r="BK246" s="333"/>
      <c r="BL246" s="333"/>
      <c r="BM246" s="333"/>
      <c r="BN246" s="333"/>
      <c r="BO246" s="333"/>
      <c r="BP246" s="333"/>
      <c r="BS246" s="333"/>
      <c r="CC246" s="333"/>
      <c r="CM246" s="333"/>
      <c r="CW246" s="333"/>
      <c r="DG246" s="333"/>
      <c r="DQ246" s="333"/>
      <c r="EA246" s="333"/>
      <c r="EK246" s="333"/>
      <c r="EU246" s="333"/>
      <c r="FE246" s="333"/>
      <c r="FO246" s="333"/>
      <c r="FY246" s="333"/>
      <c r="GI246" s="333"/>
      <c r="GS246" s="333"/>
      <c r="HC246" s="333"/>
      <c r="HM246" s="333"/>
      <c r="HW246" s="333"/>
      <c r="IG246" s="333"/>
    </row>
    <row r="247" s="3" customFormat="true" x14ac:dyDescent="0.25">
      <c r="A247" s="333"/>
      <c r="K247" s="333"/>
      <c r="U247" s="333"/>
      <c r="AE247" s="333"/>
      <c r="AO247" s="333"/>
      <c r="AY247" s="333"/>
      <c r="BI247" s="333"/>
      <c r="BJ247" s="333"/>
      <c r="BK247" s="333"/>
      <c r="BL247" s="333"/>
      <c r="BM247" s="333"/>
      <c r="BN247" s="333"/>
      <c r="BO247" s="333"/>
      <c r="BP247" s="333"/>
      <c r="BS247" s="333"/>
      <c r="CC247" s="333"/>
      <c r="CM247" s="333"/>
      <c r="CW247" s="333"/>
      <c r="DG247" s="333"/>
      <c r="DQ247" s="333"/>
      <c r="EA247" s="333"/>
      <c r="EK247" s="333"/>
      <c r="EU247" s="333"/>
      <c r="FE247" s="333"/>
      <c r="FO247" s="333"/>
      <c r="FY247" s="333"/>
      <c r="GI247" s="333"/>
      <c r="GS247" s="333"/>
      <c r="HC247" s="333"/>
      <c r="HM247" s="333"/>
      <c r="HW247" s="333"/>
      <c r="IG247" s="333"/>
    </row>
    <row r="248" s="3" customFormat="true" x14ac:dyDescent="0.25">
      <c r="A248" s="333"/>
      <c r="K248" s="333"/>
      <c r="U248" s="333"/>
      <c r="AE248" s="333"/>
      <c r="AO248" s="333"/>
      <c r="AY248" s="333"/>
      <c r="BI248" s="333"/>
      <c r="BJ248" s="333"/>
      <c r="BK248" s="333"/>
      <c r="BL248" s="333"/>
      <c r="BM248" s="333"/>
      <c r="BN248" s="333"/>
      <c r="BO248" s="333"/>
      <c r="BP248" s="333"/>
      <c r="BS248" s="333"/>
      <c r="CC248" s="333"/>
      <c r="CM248" s="333"/>
      <c r="CW248" s="333"/>
      <c r="DG248" s="333"/>
      <c r="DQ248" s="333"/>
      <c r="EA248" s="333"/>
      <c r="EK248" s="333"/>
      <c r="EU248" s="333"/>
      <c r="FE248" s="333"/>
      <c r="FO248" s="333"/>
      <c r="FY248" s="333"/>
      <c r="GI248" s="333"/>
      <c r="GS248" s="333"/>
      <c r="HC248" s="333"/>
      <c r="HM248" s="333"/>
      <c r="HW248" s="333"/>
      <c r="IG248" s="333"/>
    </row>
    <row r="249" s="3" customFormat="true" x14ac:dyDescent="0.25">
      <c r="A249" s="333"/>
      <c r="K249" s="333"/>
      <c r="U249" s="333"/>
      <c r="AE249" s="333"/>
      <c r="AO249" s="333"/>
      <c r="AY249" s="333"/>
      <c r="BI249" s="333"/>
      <c r="BJ249" s="333"/>
      <c r="BK249" s="333"/>
      <c r="BL249" s="333"/>
      <c r="BM249" s="333"/>
      <c r="BN249" s="333"/>
      <c r="BO249" s="333"/>
      <c r="BP249" s="333"/>
      <c r="BS249" s="333"/>
      <c r="CC249" s="333"/>
      <c r="CM249" s="333"/>
      <c r="CW249" s="333"/>
      <c r="DG249" s="333"/>
      <c r="DQ249" s="333"/>
      <c r="EA249" s="333"/>
      <c r="EK249" s="333"/>
      <c r="EU249" s="333"/>
      <c r="FE249" s="333"/>
      <c r="FO249" s="333"/>
      <c r="FY249" s="333"/>
      <c r="GI249" s="333"/>
      <c r="GS249" s="333"/>
      <c r="HC249" s="333"/>
      <c r="HM249" s="333"/>
      <c r="HW249" s="333"/>
      <c r="IG249" s="333"/>
    </row>
    <row r="250" s="3" customFormat="true" x14ac:dyDescent="0.25">
      <c r="A250" s="333"/>
      <c r="K250" s="333"/>
      <c r="U250" s="333"/>
      <c r="AE250" s="333"/>
      <c r="AO250" s="333"/>
      <c r="AY250" s="333"/>
      <c r="BI250" s="333"/>
      <c r="BJ250" s="333"/>
      <c r="BK250" s="333"/>
      <c r="BL250" s="333"/>
      <c r="BM250" s="333"/>
      <c r="BN250" s="333"/>
      <c r="BO250" s="333"/>
      <c r="BP250" s="333"/>
      <c r="BS250" s="333"/>
      <c r="CC250" s="333"/>
      <c r="CM250" s="333"/>
      <c r="CW250" s="333"/>
      <c r="DG250" s="333"/>
      <c r="DQ250" s="333"/>
      <c r="EA250" s="333"/>
      <c r="EK250" s="333"/>
      <c r="EU250" s="333"/>
      <c r="FE250" s="333"/>
      <c r="FO250" s="333"/>
      <c r="FY250" s="333"/>
      <c r="GI250" s="333"/>
      <c r="GS250" s="333"/>
      <c r="HC250" s="333"/>
      <c r="HM250" s="333"/>
      <c r="HW250" s="333"/>
      <c r="IG250" s="333"/>
    </row>
    <row r="251" s="3" customFormat="true" x14ac:dyDescent="0.25">
      <c r="A251" s="333"/>
      <c r="K251" s="333"/>
      <c r="U251" s="333"/>
      <c r="AE251" s="333"/>
      <c r="AO251" s="333"/>
      <c r="AY251" s="333"/>
      <c r="BI251" s="333"/>
      <c r="BJ251" s="333"/>
      <c r="BK251" s="333"/>
      <c r="BL251" s="333"/>
      <c r="BM251" s="333"/>
      <c r="BN251" s="333"/>
      <c r="BO251" s="333"/>
      <c r="BP251" s="333"/>
      <c r="BS251" s="333"/>
      <c r="CC251" s="333"/>
      <c r="CM251" s="333"/>
      <c r="CW251" s="333"/>
      <c r="DG251" s="333"/>
      <c r="DQ251" s="333"/>
      <c r="EA251" s="333"/>
      <c r="EK251" s="333"/>
      <c r="EU251" s="333"/>
      <c r="FE251" s="333"/>
      <c r="FO251" s="333"/>
      <c r="FY251" s="333"/>
      <c r="GI251" s="333"/>
      <c r="GS251" s="333"/>
      <c r="HC251" s="333"/>
      <c r="HM251" s="333"/>
      <c r="HW251" s="333"/>
      <c r="IG251" s="333"/>
    </row>
    <row r="252" s="3" customFormat="true" x14ac:dyDescent="0.25">
      <c r="A252" s="333"/>
      <c r="K252" s="333"/>
      <c r="U252" s="333"/>
      <c r="AE252" s="333"/>
      <c r="AO252" s="333"/>
      <c r="AY252" s="333"/>
      <c r="BI252" s="333"/>
      <c r="BJ252" s="333"/>
      <c r="BK252" s="333"/>
      <c r="BL252" s="333"/>
      <c r="BM252" s="333"/>
      <c r="BN252" s="333"/>
      <c r="BO252" s="333"/>
      <c r="BP252" s="333"/>
      <c r="BS252" s="333"/>
      <c r="CC252" s="333"/>
      <c r="CM252" s="333"/>
      <c r="CW252" s="333"/>
      <c r="DG252" s="333"/>
      <c r="DQ252" s="333"/>
      <c r="EA252" s="333"/>
      <c r="EK252" s="333"/>
      <c r="EU252" s="333"/>
      <c r="FE252" s="333"/>
      <c r="FO252" s="333"/>
      <c r="FY252" s="333"/>
      <c r="GI252" s="333"/>
      <c r="GS252" s="333"/>
      <c r="HC252" s="333"/>
      <c r="HM252" s="333"/>
      <c r="HW252" s="333"/>
      <c r="IG252" s="333"/>
    </row>
    <row r="253" s="3" customFormat="true" x14ac:dyDescent="0.25">
      <c r="A253" s="333"/>
      <c r="K253" s="333"/>
      <c r="U253" s="333"/>
      <c r="AE253" s="333"/>
      <c r="AO253" s="333"/>
      <c r="AY253" s="333"/>
      <c r="BI253" s="333"/>
      <c r="BJ253" s="333"/>
      <c r="BK253" s="333"/>
      <c r="BL253" s="333"/>
      <c r="BM253" s="333"/>
      <c r="BN253" s="333"/>
      <c r="BO253" s="333"/>
      <c r="BP253" s="333"/>
      <c r="BS253" s="333"/>
      <c r="CC253" s="333"/>
      <c r="CM253" s="333"/>
      <c r="CW253" s="333"/>
      <c r="DG253" s="333"/>
      <c r="DQ253" s="333"/>
      <c r="EA253" s="333"/>
      <c r="EK253" s="333"/>
      <c r="EU253" s="333"/>
      <c r="FE253" s="333"/>
      <c r="FO253" s="333"/>
      <c r="FY253" s="333"/>
      <c r="GI253" s="333"/>
      <c r="GS253" s="333"/>
      <c r="HC253" s="333"/>
      <c r="HM253" s="333"/>
      <c r="HW253" s="333"/>
      <c r="IG253" s="333"/>
    </row>
    <row r="254" s="3" customFormat="true" x14ac:dyDescent="0.25">
      <c r="A254" s="333"/>
      <c r="K254" s="333"/>
      <c r="U254" s="333"/>
      <c r="AE254" s="333"/>
      <c r="AO254" s="333"/>
      <c r="AY254" s="333"/>
      <c r="BI254" s="333"/>
      <c r="BJ254" s="333"/>
      <c r="BK254" s="333"/>
      <c r="BL254" s="333"/>
      <c r="BM254" s="333"/>
      <c r="BN254" s="333"/>
      <c r="BO254" s="333"/>
      <c r="BP254" s="333"/>
      <c r="BS254" s="333"/>
      <c r="CC254" s="333"/>
      <c r="CM254" s="333"/>
      <c r="CW254" s="333"/>
      <c r="DG254" s="333"/>
      <c r="DQ254" s="333"/>
      <c r="EA254" s="333"/>
      <c r="EK254" s="333"/>
      <c r="EU254" s="333"/>
      <c r="FE254" s="333"/>
      <c r="FO254" s="333"/>
      <c r="FY254" s="333"/>
      <c r="GI254" s="333"/>
      <c r="GS254" s="333"/>
      <c r="HC254" s="333"/>
      <c r="HM254" s="333"/>
      <c r="HW254" s="333"/>
      <c r="IG254" s="333"/>
    </row>
    <row r="255" s="3" customFormat="true" x14ac:dyDescent="0.25">
      <c r="A255" s="333"/>
      <c r="K255" s="333"/>
      <c r="U255" s="333"/>
      <c r="AE255" s="333"/>
      <c r="AO255" s="333"/>
      <c r="AY255" s="333"/>
      <c r="BI255" s="333"/>
      <c r="BJ255" s="333"/>
      <c r="BK255" s="333"/>
      <c r="BL255" s="333"/>
      <c r="BM255" s="333"/>
      <c r="BN255" s="333"/>
      <c r="BO255" s="333"/>
      <c r="BP255" s="333"/>
      <c r="BS255" s="333"/>
      <c r="CC255" s="333"/>
      <c r="CM255" s="333"/>
      <c r="CW255" s="333"/>
      <c r="DG255" s="333"/>
      <c r="DQ255" s="333"/>
      <c r="EA255" s="333"/>
      <c r="EK255" s="333"/>
      <c r="EU255" s="333"/>
      <c r="FE255" s="333"/>
      <c r="FO255" s="333"/>
      <c r="FY255" s="333"/>
      <c r="GI255" s="333"/>
      <c r="GS255" s="333"/>
      <c r="HC255" s="333"/>
      <c r="HM255" s="333"/>
      <c r="HW255" s="333"/>
      <c r="IG255" s="333"/>
    </row>
    <row r="256" s="3" customFormat="true" x14ac:dyDescent="0.25">
      <c r="A256" s="333"/>
      <c r="K256" s="333"/>
      <c r="U256" s="333"/>
      <c r="AE256" s="333"/>
      <c r="AO256" s="333"/>
      <c r="AY256" s="333"/>
      <c r="BI256" s="333"/>
      <c r="BJ256" s="333"/>
      <c r="BK256" s="333"/>
      <c r="BL256" s="333"/>
      <c r="BM256" s="333"/>
      <c r="BN256" s="333"/>
      <c r="BO256" s="333"/>
      <c r="BP256" s="333"/>
      <c r="BS256" s="333"/>
      <c r="CC256" s="333"/>
      <c r="CM256" s="333"/>
      <c r="CW256" s="333"/>
      <c r="DG256" s="333"/>
      <c r="DQ256" s="333"/>
      <c r="EA256" s="333"/>
      <c r="EK256" s="333"/>
      <c r="EU256" s="333"/>
      <c r="FE256" s="333"/>
      <c r="FO256" s="333"/>
      <c r="FY256" s="333"/>
      <c r="GI256" s="333"/>
      <c r="GS256" s="333"/>
      <c r="HC256" s="333"/>
      <c r="HM256" s="333"/>
      <c r="HW256" s="333"/>
      <c r="IG256" s="333"/>
    </row>
    <row r="257" s="3" customFormat="true" x14ac:dyDescent="0.25">
      <c r="A257" s="333"/>
      <c r="K257" s="333"/>
      <c r="U257" s="333"/>
      <c r="AE257" s="333"/>
      <c r="AO257" s="333"/>
      <c r="AY257" s="333"/>
      <c r="BI257" s="333"/>
      <c r="BJ257" s="333"/>
      <c r="BK257" s="333"/>
      <c r="BL257" s="333"/>
      <c r="BM257" s="333"/>
      <c r="BN257" s="333"/>
      <c r="BO257" s="333"/>
      <c r="BP257" s="333"/>
      <c r="BS257" s="333"/>
      <c r="CC257" s="333"/>
      <c r="CM257" s="333"/>
      <c r="CW257" s="333"/>
      <c r="DG257" s="333"/>
      <c r="DQ257" s="333"/>
      <c r="EA257" s="333"/>
      <c r="EK257" s="333"/>
      <c r="EU257" s="333"/>
      <c r="FE257" s="333"/>
      <c r="FO257" s="333"/>
      <c r="FY257" s="333"/>
      <c r="GI257" s="333"/>
      <c r="GS257" s="333"/>
      <c r="HC257" s="333"/>
      <c r="HM257" s="333"/>
      <c r="HW257" s="333"/>
      <c r="IG257" s="333"/>
    </row>
    <row r="258" s="3" customFormat="true" x14ac:dyDescent="0.25">
      <c r="A258" s="333"/>
      <c r="K258" s="333"/>
      <c r="U258" s="333"/>
      <c r="AE258" s="333"/>
      <c r="AO258" s="333"/>
      <c r="AY258" s="333"/>
      <c r="BI258" s="333"/>
      <c r="BJ258" s="333"/>
      <c r="BK258" s="333"/>
      <c r="BL258" s="333"/>
      <c r="BM258" s="333"/>
      <c r="BN258" s="333"/>
      <c r="BO258" s="333"/>
      <c r="BP258" s="333"/>
      <c r="BS258" s="333"/>
      <c r="CC258" s="333"/>
      <c r="CM258" s="333"/>
      <c r="CW258" s="333"/>
      <c r="DG258" s="333"/>
      <c r="DQ258" s="333"/>
      <c r="EA258" s="333"/>
      <c r="EK258" s="333"/>
      <c r="EU258" s="333"/>
      <c r="FE258" s="333"/>
      <c r="FO258" s="333"/>
      <c r="FY258" s="333"/>
      <c r="GI258" s="333"/>
      <c r="GS258" s="333"/>
      <c r="HC258" s="333"/>
      <c r="HM258" s="333"/>
      <c r="HW258" s="333"/>
      <c r="IG258" s="333"/>
    </row>
    <row r="259" s="3" customFormat="true" x14ac:dyDescent="0.25">
      <c r="A259" s="333"/>
      <c r="K259" s="333"/>
      <c r="U259" s="333"/>
      <c r="AE259" s="333"/>
      <c r="AO259" s="333"/>
      <c r="AY259" s="333"/>
      <c r="BI259" s="333"/>
      <c r="BJ259" s="333"/>
      <c r="BK259" s="333"/>
      <c r="BL259" s="333"/>
      <c r="BM259" s="333"/>
      <c r="BN259" s="333"/>
      <c r="BO259" s="333"/>
      <c r="BP259" s="333"/>
      <c r="BS259" s="333"/>
      <c r="CC259" s="333"/>
      <c r="CM259" s="333"/>
      <c r="CW259" s="333"/>
      <c r="DG259" s="333"/>
      <c r="DQ259" s="333"/>
      <c r="EA259" s="333"/>
      <c r="EK259" s="333"/>
      <c r="EU259" s="333"/>
      <c r="FE259" s="333"/>
      <c r="FO259" s="333"/>
      <c r="FY259" s="333"/>
      <c r="GI259" s="333"/>
      <c r="GS259" s="333"/>
      <c r="HC259" s="333"/>
      <c r="HM259" s="333"/>
      <c r="HW259" s="333"/>
      <c r="IG259" s="333"/>
    </row>
    <row r="260" s="3" customFormat="true" x14ac:dyDescent="0.25">
      <c r="A260" s="333"/>
      <c r="K260" s="333"/>
      <c r="U260" s="333"/>
      <c r="AE260" s="333"/>
      <c r="AO260" s="333"/>
      <c r="AY260" s="333"/>
      <c r="BI260" s="333"/>
      <c r="BJ260" s="333"/>
      <c r="BK260" s="333"/>
      <c r="BL260" s="333"/>
      <c r="BM260" s="333"/>
      <c r="BN260" s="333"/>
      <c r="BO260" s="333"/>
      <c r="BP260" s="333"/>
      <c r="BS260" s="333"/>
      <c r="CC260" s="333"/>
      <c r="CM260" s="333"/>
      <c r="CW260" s="333"/>
      <c r="DG260" s="333"/>
      <c r="DQ260" s="333"/>
      <c r="EA260" s="333"/>
      <c r="EK260" s="333"/>
      <c r="EU260" s="333"/>
      <c r="FE260" s="333"/>
      <c r="FO260" s="333"/>
      <c r="FY260" s="333"/>
      <c r="GI260" s="333"/>
      <c r="GS260" s="333"/>
      <c r="HC260" s="333"/>
      <c r="HM260" s="333"/>
      <c r="HW260" s="333"/>
      <c r="IG260" s="333"/>
    </row>
    <row r="261" s="3" customFormat="true" x14ac:dyDescent="0.25">
      <c r="A261" s="333"/>
      <c r="K261" s="333"/>
      <c r="U261" s="333"/>
      <c r="AE261" s="333"/>
      <c r="AO261" s="333"/>
      <c r="AY261" s="333"/>
      <c r="BI261" s="333"/>
      <c r="BJ261" s="333"/>
      <c r="BK261" s="333"/>
      <c r="BL261" s="333"/>
      <c r="BM261" s="333"/>
      <c r="BN261" s="333"/>
      <c r="BO261" s="333"/>
      <c r="BP261" s="333"/>
      <c r="BS261" s="333"/>
      <c r="CC261" s="333"/>
      <c r="CM261" s="333"/>
      <c r="CW261" s="333"/>
      <c r="DG261" s="333"/>
      <c r="DQ261" s="333"/>
      <c r="EA261" s="333"/>
      <c r="EK261" s="333"/>
      <c r="EU261" s="333"/>
      <c r="FE261" s="333"/>
      <c r="FO261" s="333"/>
      <c r="FY261" s="333"/>
      <c r="GI261" s="333"/>
      <c r="GS261" s="333"/>
      <c r="HC261" s="333"/>
      <c r="HM261" s="333"/>
      <c r="HW261" s="333"/>
      <c r="IG261" s="333"/>
    </row>
    <row r="262" s="3" customFormat="true" x14ac:dyDescent="0.25">
      <c r="A262" s="333"/>
      <c r="K262" s="333"/>
      <c r="U262" s="333"/>
      <c r="AE262" s="333"/>
      <c r="AO262" s="333"/>
      <c r="AY262" s="333"/>
      <c r="BI262" s="333"/>
      <c r="BJ262" s="333"/>
      <c r="BK262" s="333"/>
      <c r="BL262" s="333"/>
      <c r="BM262" s="333"/>
      <c r="BN262" s="333"/>
      <c r="BO262" s="333"/>
      <c r="BP262" s="333"/>
      <c r="BS262" s="333"/>
      <c r="CC262" s="333"/>
      <c r="CM262" s="333"/>
      <c r="CW262" s="333"/>
      <c r="DG262" s="333"/>
      <c r="DQ262" s="333"/>
      <c r="EA262" s="333"/>
      <c r="EK262" s="333"/>
      <c r="EU262" s="333"/>
      <c r="FE262" s="333"/>
      <c r="FO262" s="333"/>
      <c r="FY262" s="333"/>
      <c r="GI262" s="333"/>
      <c r="GS262" s="333"/>
      <c r="HC262" s="333"/>
      <c r="HM262" s="333"/>
      <c r="HW262" s="333"/>
      <c r="IG262" s="333"/>
    </row>
    <row r="263" s="3" customFormat="true" x14ac:dyDescent="0.25">
      <c r="A263" s="333"/>
      <c r="K263" s="333"/>
      <c r="U263" s="333"/>
      <c r="AE263" s="333"/>
      <c r="AO263" s="333"/>
      <c r="AY263" s="333"/>
      <c r="BI263" s="333"/>
      <c r="BJ263" s="333"/>
      <c r="BK263" s="333"/>
      <c r="BL263" s="333"/>
      <c r="BM263" s="333"/>
      <c r="BN263" s="333"/>
      <c r="BO263" s="333"/>
      <c r="BP263" s="333"/>
      <c r="BS263" s="333"/>
      <c r="CC263" s="333"/>
      <c r="CM263" s="333"/>
      <c r="CW263" s="333"/>
      <c r="DG263" s="333"/>
      <c r="DQ263" s="333"/>
      <c r="EA263" s="333"/>
      <c r="EK263" s="333"/>
      <c r="EU263" s="333"/>
      <c r="FE263" s="333"/>
      <c r="FO263" s="333"/>
      <c r="FY263" s="333"/>
      <c r="GI263" s="333"/>
      <c r="GS263" s="333"/>
      <c r="HC263" s="333"/>
      <c r="HM263" s="333"/>
      <c r="HW263" s="333"/>
      <c r="IG263" s="333"/>
    </row>
    <row r="264" s="3" customFormat="true" x14ac:dyDescent="0.25">
      <c r="A264" s="333"/>
      <c r="K264" s="333"/>
      <c r="U264" s="333"/>
      <c r="AE264" s="333"/>
      <c r="AO264" s="333"/>
      <c r="AY264" s="333"/>
      <c r="BI264" s="333"/>
      <c r="BJ264" s="333"/>
      <c r="BK264" s="333"/>
      <c r="BL264" s="333"/>
      <c r="BM264" s="333"/>
      <c r="BN264" s="333"/>
      <c r="BO264" s="333"/>
      <c r="BP264" s="333"/>
      <c r="BS264" s="333"/>
      <c r="CC264" s="333"/>
      <c r="CM264" s="333"/>
      <c r="CW264" s="333"/>
      <c r="DG264" s="333"/>
      <c r="DQ264" s="333"/>
      <c r="EA264" s="333"/>
      <c r="EK264" s="333"/>
      <c r="EU264" s="333"/>
      <c r="FE264" s="333"/>
      <c r="FO264" s="333"/>
      <c r="FY264" s="333"/>
      <c r="GI264" s="333"/>
      <c r="GS264" s="333"/>
      <c r="HC264" s="333"/>
      <c r="HM264" s="333"/>
      <c r="HW264" s="333"/>
      <c r="IG264" s="333"/>
    </row>
    <row r="265" s="3" customFormat="true" x14ac:dyDescent="0.25">
      <c r="A265" s="333"/>
      <c r="K265" s="333"/>
      <c r="U265" s="333"/>
      <c r="AE265" s="333"/>
      <c r="AO265" s="333"/>
      <c r="AY265" s="333"/>
      <c r="BI265" s="333"/>
      <c r="BJ265" s="333"/>
      <c r="BK265" s="333"/>
      <c r="BL265" s="333"/>
      <c r="BM265" s="333"/>
      <c r="BN265" s="333"/>
      <c r="BO265" s="333"/>
      <c r="BP265" s="333"/>
      <c r="BS265" s="333"/>
      <c r="CC265" s="333"/>
      <c r="CM265" s="333"/>
      <c r="CW265" s="333"/>
      <c r="DG265" s="333"/>
      <c r="DQ265" s="333"/>
      <c r="EA265" s="333"/>
      <c r="EK265" s="333"/>
      <c r="EU265" s="333"/>
      <c r="FE265" s="333"/>
      <c r="FO265" s="333"/>
      <c r="FY265" s="333"/>
      <c r="GI265" s="333"/>
      <c r="GS265" s="333"/>
      <c r="HC265" s="333"/>
      <c r="HM265" s="333"/>
      <c r="HW265" s="333"/>
      <c r="IG265" s="333"/>
    </row>
    <row r="266" s="3" customFormat="true" x14ac:dyDescent="0.25">
      <c r="A266" s="333"/>
      <c r="K266" s="333"/>
      <c r="U266" s="333"/>
      <c r="AE266" s="333"/>
      <c r="AO266" s="333"/>
      <c r="AY266" s="333"/>
      <c r="BI266" s="333"/>
      <c r="BJ266" s="333"/>
      <c r="BK266" s="333"/>
      <c r="BL266" s="333"/>
      <c r="BM266" s="333"/>
      <c r="BN266" s="333"/>
      <c r="BO266" s="333"/>
      <c r="BP266" s="333"/>
      <c r="BS266" s="333"/>
      <c r="CC266" s="333"/>
      <c r="CM266" s="333"/>
      <c r="CW266" s="333"/>
      <c r="DG266" s="333"/>
      <c r="DQ266" s="333"/>
      <c r="EA266" s="333"/>
      <c r="EK266" s="333"/>
      <c r="EU266" s="333"/>
      <c r="FE266" s="333"/>
      <c r="FO266" s="333"/>
      <c r="FY266" s="333"/>
      <c r="GI266" s="333"/>
      <c r="GS266" s="333"/>
      <c r="HC266" s="333"/>
      <c r="HM266" s="333"/>
      <c r="HW266" s="333"/>
      <c r="IG266" s="333"/>
    </row>
    <row r="267" s="3" customFormat="true" x14ac:dyDescent="0.25">
      <c r="A267" s="333"/>
      <c r="K267" s="333"/>
      <c r="U267" s="333"/>
      <c r="AE267" s="333"/>
      <c r="AO267" s="333"/>
      <c r="AY267" s="333"/>
      <c r="BI267" s="333"/>
      <c r="BJ267" s="333"/>
      <c r="BK267" s="333"/>
      <c r="BL267" s="333"/>
      <c r="BM267" s="333"/>
      <c r="BN267" s="333"/>
      <c r="BO267" s="333"/>
      <c r="BP267" s="333"/>
      <c r="BS267" s="333"/>
      <c r="CC267" s="333"/>
      <c r="CM267" s="333"/>
      <c r="CW267" s="333"/>
      <c r="DG267" s="333"/>
      <c r="DQ267" s="333"/>
      <c r="EA267" s="333"/>
      <c r="EK267" s="333"/>
      <c r="EU267" s="333"/>
      <c r="FE267" s="333"/>
      <c r="FO267" s="333"/>
      <c r="FY267" s="333"/>
      <c r="GI267" s="333"/>
      <c r="GS267" s="333"/>
      <c r="HC267" s="333"/>
      <c r="HM267" s="333"/>
      <c r="HW267" s="333"/>
      <c r="IG267" s="333"/>
    </row>
    <row r="268" s="3" customFormat="true" x14ac:dyDescent="0.25">
      <c r="A268" s="333"/>
      <c r="K268" s="333"/>
      <c r="U268" s="333"/>
      <c r="AE268" s="333"/>
      <c r="AO268" s="333"/>
      <c r="AY268" s="333"/>
      <c r="BI268" s="333"/>
      <c r="BJ268" s="333"/>
      <c r="BK268" s="333"/>
      <c r="BL268" s="333"/>
      <c r="BM268" s="333"/>
      <c r="BN268" s="333"/>
      <c r="BO268" s="333"/>
      <c r="BP268" s="333"/>
      <c r="BS268" s="333"/>
      <c r="CC268" s="333"/>
      <c r="CM268" s="333"/>
      <c r="CW268" s="333"/>
      <c r="DG268" s="333"/>
      <c r="DQ268" s="333"/>
      <c r="EA268" s="333"/>
      <c r="EK268" s="333"/>
      <c r="EU268" s="333"/>
      <c r="FE268" s="333"/>
      <c r="FO268" s="333"/>
      <c r="FY268" s="333"/>
      <c r="GI268" s="333"/>
      <c r="GS268" s="333"/>
      <c r="HC268" s="333"/>
      <c r="HM268" s="333"/>
      <c r="HW268" s="333"/>
      <c r="IG268" s="333"/>
    </row>
    <row r="269" s="3" customFormat="true" x14ac:dyDescent="0.25">
      <c r="A269" s="333"/>
      <c r="K269" s="333"/>
      <c r="U269" s="333"/>
      <c r="AE269" s="333"/>
      <c r="AO269" s="333"/>
      <c r="AY269" s="333"/>
      <c r="BI269" s="333"/>
      <c r="BJ269" s="333"/>
      <c r="BK269" s="333"/>
      <c r="BL269" s="333"/>
      <c r="BM269" s="333"/>
      <c r="BN269" s="333"/>
      <c r="BO269" s="333"/>
      <c r="BP269" s="333"/>
      <c r="BS269" s="333"/>
      <c r="CC269" s="333"/>
      <c r="CM269" s="333"/>
      <c r="CW269" s="333"/>
      <c r="DG269" s="333"/>
      <c r="DQ269" s="333"/>
      <c r="EA269" s="333"/>
      <c r="EK269" s="333"/>
      <c r="EU269" s="333"/>
      <c r="FE269" s="333"/>
      <c r="FO269" s="333"/>
      <c r="FY269" s="333"/>
      <c r="GI269" s="333"/>
      <c r="GS269" s="333"/>
      <c r="HC269" s="333"/>
      <c r="HM269" s="333"/>
      <c r="HW269" s="333"/>
      <c r="IG269" s="333"/>
    </row>
    <row r="270" s="3" customFormat="true" x14ac:dyDescent="0.25">
      <c r="A270" s="333"/>
      <c r="K270" s="333"/>
      <c r="U270" s="333"/>
      <c r="AE270" s="333"/>
      <c r="AO270" s="333"/>
      <c r="AY270" s="333"/>
      <c r="BI270" s="333"/>
      <c r="BJ270" s="333"/>
      <c r="BK270" s="333"/>
      <c r="BL270" s="333"/>
      <c r="BM270" s="333"/>
      <c r="BN270" s="333"/>
      <c r="BO270" s="333"/>
      <c r="BP270" s="333"/>
      <c r="BS270" s="333"/>
      <c r="CC270" s="333"/>
      <c r="CM270" s="333"/>
      <c r="CW270" s="333"/>
      <c r="DG270" s="333"/>
      <c r="DQ270" s="333"/>
      <c r="EA270" s="333"/>
      <c r="EK270" s="333"/>
      <c r="EU270" s="333"/>
      <c r="FE270" s="333"/>
      <c r="FO270" s="333"/>
      <c r="FY270" s="333"/>
      <c r="GI270" s="333"/>
      <c r="GS270" s="333"/>
      <c r="HC270" s="333"/>
      <c r="HM270" s="333"/>
      <c r="HW270" s="333"/>
      <c r="IG270" s="333"/>
    </row>
    <row r="271" s="3" customFormat="true" x14ac:dyDescent="0.25">
      <c r="A271" s="333"/>
      <c r="K271" s="333"/>
      <c r="U271" s="333"/>
      <c r="AE271" s="333"/>
      <c r="AO271" s="333"/>
      <c r="AY271" s="333"/>
      <c r="BI271" s="333"/>
      <c r="BJ271" s="333"/>
      <c r="BK271" s="333"/>
      <c r="BL271" s="333"/>
      <c r="BM271" s="333"/>
      <c r="BN271" s="333"/>
      <c r="BO271" s="333"/>
      <c r="BP271" s="333"/>
      <c r="BS271" s="333"/>
      <c r="CC271" s="333"/>
      <c r="CM271" s="333"/>
      <c r="CW271" s="333"/>
      <c r="DG271" s="333"/>
      <c r="DQ271" s="333"/>
      <c r="EA271" s="333"/>
      <c r="EK271" s="333"/>
      <c r="EU271" s="333"/>
      <c r="FE271" s="333"/>
      <c r="FO271" s="333"/>
      <c r="FY271" s="333"/>
      <c r="GI271" s="333"/>
      <c r="GS271" s="333"/>
      <c r="HC271" s="333"/>
      <c r="HM271" s="333"/>
      <c r="HW271" s="333"/>
      <c r="IG271" s="333"/>
    </row>
    <row r="272" s="3" customFormat="true" x14ac:dyDescent="0.25">
      <c r="A272" s="333"/>
      <c r="K272" s="333"/>
      <c r="U272" s="333"/>
      <c r="AE272" s="333"/>
      <c r="AO272" s="333"/>
      <c r="AY272" s="333"/>
      <c r="BI272" s="333"/>
      <c r="BJ272" s="333"/>
      <c r="BK272" s="333"/>
      <c r="BL272" s="333"/>
      <c r="BM272" s="333"/>
      <c r="BN272" s="333"/>
      <c r="BO272" s="333"/>
      <c r="BP272" s="333"/>
      <c r="BS272" s="333"/>
      <c r="CC272" s="333"/>
      <c r="CM272" s="333"/>
      <c r="CW272" s="333"/>
      <c r="DG272" s="333"/>
      <c r="DQ272" s="333"/>
      <c r="EA272" s="333"/>
      <c r="EK272" s="333"/>
      <c r="EU272" s="333"/>
      <c r="FE272" s="333"/>
      <c r="FO272" s="333"/>
      <c r="FY272" s="333"/>
      <c r="GI272" s="333"/>
      <c r="GS272" s="333"/>
      <c r="HC272" s="333"/>
      <c r="HM272" s="333"/>
      <c r="HW272" s="333"/>
      <c r="IG272" s="333"/>
    </row>
    <row r="273" s="3" customFormat="true" x14ac:dyDescent="0.25">
      <c r="A273" s="333"/>
      <c r="K273" s="333"/>
      <c r="U273" s="333"/>
      <c r="AE273" s="333"/>
      <c r="AO273" s="333"/>
      <c r="AY273" s="333"/>
      <c r="BI273" s="333"/>
      <c r="BJ273" s="333"/>
      <c r="BK273" s="333"/>
      <c r="BL273" s="333"/>
      <c r="BM273" s="333"/>
      <c r="BN273" s="333"/>
      <c r="BO273" s="333"/>
      <c r="BP273" s="333"/>
      <c r="BS273" s="333"/>
      <c r="CC273" s="333"/>
      <c r="CM273" s="333"/>
      <c r="CW273" s="333"/>
      <c r="DG273" s="333"/>
      <c r="DQ273" s="333"/>
      <c r="EA273" s="333"/>
      <c r="EK273" s="333"/>
      <c r="EU273" s="333"/>
      <c r="FE273" s="333"/>
      <c r="FO273" s="333"/>
      <c r="FY273" s="333"/>
      <c r="GI273" s="333"/>
      <c r="GS273" s="333"/>
      <c r="HC273" s="333"/>
      <c r="HM273" s="333"/>
      <c r="HW273" s="333"/>
      <c r="IG273" s="333"/>
    </row>
    <row r="274" s="3" customFormat="true" x14ac:dyDescent="0.25">
      <c r="A274" s="333"/>
      <c r="K274" s="333"/>
      <c r="U274" s="333"/>
      <c r="AE274" s="333"/>
      <c r="AO274" s="333"/>
      <c r="AY274" s="333"/>
      <c r="BI274" s="333"/>
      <c r="BJ274" s="333"/>
      <c r="BK274" s="333"/>
      <c r="BL274" s="333"/>
      <c r="BM274" s="333"/>
      <c r="BN274" s="333"/>
      <c r="BO274" s="333"/>
      <c r="BP274" s="333"/>
      <c r="BS274" s="333"/>
      <c r="CC274" s="333"/>
      <c r="CM274" s="333"/>
      <c r="CW274" s="333"/>
      <c r="DG274" s="333"/>
      <c r="DQ274" s="333"/>
      <c r="EA274" s="333"/>
      <c r="EK274" s="333"/>
      <c r="EU274" s="333"/>
      <c r="FE274" s="333"/>
      <c r="FO274" s="333"/>
      <c r="FY274" s="333"/>
      <c r="GI274" s="333"/>
      <c r="GS274" s="333"/>
      <c r="HC274" s="333"/>
      <c r="HM274" s="333"/>
      <c r="HW274" s="333"/>
      <c r="IG274" s="333"/>
    </row>
    <row r="275" s="3" customFormat="true" x14ac:dyDescent="0.25">
      <c r="A275" s="333"/>
      <c r="K275" s="333"/>
      <c r="U275" s="333"/>
      <c r="AE275" s="333"/>
      <c r="AO275" s="333"/>
      <c r="AY275" s="333"/>
      <c r="BI275" s="333"/>
      <c r="BJ275" s="333"/>
      <c r="BK275" s="333"/>
      <c r="BL275" s="333"/>
      <c r="BM275" s="333"/>
      <c r="BN275" s="333"/>
      <c r="BO275" s="333"/>
      <c r="BP275" s="333"/>
      <c r="BS275" s="333"/>
      <c r="CC275" s="333"/>
      <c r="CM275" s="333"/>
      <c r="CW275" s="333"/>
      <c r="DG275" s="333"/>
      <c r="DQ275" s="333"/>
      <c r="EA275" s="333"/>
      <c r="EK275" s="333"/>
      <c r="EU275" s="333"/>
      <c r="FE275" s="333"/>
      <c r="FO275" s="333"/>
      <c r="FY275" s="333"/>
      <c r="GI275" s="333"/>
      <c r="GS275" s="333"/>
      <c r="HC275" s="333"/>
      <c r="HM275" s="333"/>
      <c r="HW275" s="333"/>
      <c r="IG275" s="333"/>
    </row>
    <row r="276" s="3" customFormat="true" x14ac:dyDescent="0.25">
      <c r="A276" s="333"/>
      <c r="K276" s="333"/>
      <c r="U276" s="333"/>
      <c r="AE276" s="333"/>
      <c r="AO276" s="333"/>
      <c r="AY276" s="333"/>
      <c r="BI276" s="333"/>
      <c r="BJ276" s="333"/>
      <c r="BK276" s="333"/>
      <c r="BL276" s="333"/>
      <c r="BM276" s="333"/>
      <c r="BN276" s="333"/>
      <c r="BO276" s="333"/>
      <c r="BP276" s="333"/>
      <c r="BS276" s="333"/>
      <c r="CC276" s="333"/>
      <c r="CM276" s="333"/>
      <c r="CW276" s="333"/>
      <c r="DG276" s="333"/>
      <c r="DQ276" s="333"/>
      <c r="EA276" s="333"/>
      <c r="EK276" s="333"/>
      <c r="EU276" s="333"/>
      <c r="FE276" s="333"/>
      <c r="FO276" s="333"/>
      <c r="FY276" s="333"/>
      <c r="GI276" s="333"/>
      <c r="GS276" s="333"/>
      <c r="HC276" s="333"/>
      <c r="HM276" s="333"/>
      <c r="HW276" s="333"/>
      <c r="IG276" s="333"/>
    </row>
    <row r="277" s="3" customFormat="true" x14ac:dyDescent="0.25">
      <c r="A277" s="333"/>
      <c r="K277" s="333"/>
      <c r="U277" s="333"/>
      <c r="AE277" s="333"/>
      <c r="AO277" s="333"/>
      <c r="AY277" s="333"/>
      <c r="BI277" s="333"/>
      <c r="BJ277" s="333"/>
      <c r="BK277" s="333"/>
      <c r="BL277" s="333"/>
      <c r="BM277" s="333"/>
      <c r="BN277" s="333"/>
      <c r="BO277" s="333"/>
      <c r="BP277" s="333"/>
      <c r="BS277" s="333"/>
      <c r="CC277" s="333"/>
      <c r="CM277" s="333"/>
      <c r="CW277" s="333"/>
      <c r="DG277" s="333"/>
      <c r="DQ277" s="333"/>
      <c r="EA277" s="333"/>
      <c r="EK277" s="333"/>
      <c r="EU277" s="333"/>
      <c r="FE277" s="333"/>
      <c r="FO277" s="333"/>
      <c r="FY277" s="333"/>
      <c r="GI277" s="333"/>
      <c r="GS277" s="333"/>
      <c r="HC277" s="333"/>
      <c r="HM277" s="333"/>
      <c r="HW277" s="333"/>
      <c r="IG277" s="333"/>
    </row>
    <row r="278" s="3" customFormat="true" x14ac:dyDescent="0.25">
      <c r="A278" s="333"/>
      <c r="K278" s="333"/>
      <c r="U278" s="333"/>
      <c r="AE278" s="333"/>
      <c r="AO278" s="333"/>
      <c r="AY278" s="333"/>
      <c r="BI278" s="333"/>
      <c r="BJ278" s="333"/>
      <c r="BK278" s="333"/>
      <c r="BL278" s="333"/>
      <c r="BM278" s="333"/>
      <c r="BN278" s="333"/>
      <c r="BO278" s="333"/>
      <c r="BP278" s="333"/>
      <c r="BS278" s="333"/>
      <c r="CC278" s="333"/>
      <c r="CM278" s="333"/>
      <c r="CW278" s="333"/>
      <c r="DG278" s="333"/>
      <c r="DQ278" s="333"/>
      <c r="EA278" s="333"/>
      <c r="EK278" s="333"/>
      <c r="EU278" s="333"/>
      <c r="FE278" s="333"/>
      <c r="FO278" s="333"/>
      <c r="FY278" s="333"/>
      <c r="GI278" s="333"/>
      <c r="GS278" s="333"/>
      <c r="HC278" s="333"/>
      <c r="HM278" s="333"/>
      <c r="HW278" s="333"/>
      <c r="IG278" s="333"/>
    </row>
    <row r="279" s="3" customFormat="true" x14ac:dyDescent="0.25">
      <c r="A279" s="333"/>
      <c r="K279" s="333"/>
      <c r="U279" s="333"/>
      <c r="AE279" s="333"/>
      <c r="AO279" s="333"/>
      <c r="AY279" s="333"/>
      <c r="BI279" s="333"/>
      <c r="BJ279" s="333"/>
      <c r="BK279" s="333"/>
      <c r="BL279" s="333"/>
      <c r="BM279" s="333"/>
      <c r="BN279" s="333"/>
      <c r="BO279" s="333"/>
      <c r="BP279" s="333"/>
      <c r="BS279" s="333"/>
      <c r="CC279" s="333"/>
      <c r="CM279" s="333"/>
      <c r="CW279" s="333"/>
      <c r="DG279" s="333"/>
      <c r="DQ279" s="333"/>
      <c r="EA279" s="333"/>
      <c r="EK279" s="333"/>
      <c r="EU279" s="333"/>
      <c r="FE279" s="333"/>
      <c r="FO279" s="333"/>
      <c r="FY279" s="333"/>
      <c r="GI279" s="333"/>
      <c r="GS279" s="333"/>
      <c r="HC279" s="333"/>
      <c r="HM279" s="333"/>
      <c r="HW279" s="333"/>
      <c r="IG279" s="333"/>
    </row>
    <row r="280" s="3" customFormat="true" x14ac:dyDescent="0.25">
      <c r="A280" s="333"/>
      <c r="K280" s="333"/>
      <c r="U280" s="333"/>
      <c r="AE280" s="333"/>
      <c r="AO280" s="333"/>
      <c r="AY280" s="333"/>
      <c r="BI280" s="333"/>
      <c r="BJ280" s="333"/>
      <c r="BK280" s="333"/>
      <c r="BL280" s="333"/>
      <c r="BM280" s="333"/>
      <c r="BN280" s="333"/>
      <c r="BO280" s="333"/>
      <c r="BP280" s="333"/>
      <c r="BS280" s="333"/>
      <c r="CC280" s="333"/>
      <c r="CM280" s="333"/>
      <c r="CW280" s="333"/>
      <c r="DG280" s="333"/>
      <c r="DQ280" s="333"/>
      <c r="EA280" s="333"/>
      <c r="EK280" s="333"/>
      <c r="EU280" s="333"/>
      <c r="FE280" s="333"/>
      <c r="FO280" s="333"/>
      <c r="FY280" s="333"/>
      <c r="GI280" s="333"/>
      <c r="GS280" s="333"/>
      <c r="HC280" s="333"/>
      <c r="HM280" s="333"/>
      <c r="HW280" s="333"/>
      <c r="IG280" s="333"/>
    </row>
    <row r="281" s="3" customFormat="true" x14ac:dyDescent="0.25">
      <c r="A281" s="333"/>
      <c r="K281" s="333"/>
      <c r="U281" s="333"/>
      <c r="AE281" s="333"/>
      <c r="AO281" s="333"/>
      <c r="AY281" s="333"/>
      <c r="BI281" s="333"/>
      <c r="BJ281" s="333"/>
      <c r="BK281" s="333"/>
      <c r="BL281" s="333"/>
      <c r="BM281" s="333"/>
      <c r="BN281" s="333"/>
      <c r="BO281" s="333"/>
      <c r="BP281" s="333"/>
      <c r="BS281" s="333"/>
      <c r="CC281" s="333"/>
      <c r="CM281" s="333"/>
      <c r="CW281" s="333"/>
      <c r="DG281" s="333"/>
      <c r="DQ281" s="333"/>
      <c r="EA281" s="333"/>
      <c r="EK281" s="333"/>
      <c r="EU281" s="333"/>
      <c r="FE281" s="333"/>
      <c r="FO281" s="333"/>
      <c r="FY281" s="333"/>
      <c r="GI281" s="333"/>
      <c r="GS281" s="333"/>
      <c r="HC281" s="333"/>
      <c r="HM281" s="333"/>
      <c r="HW281" s="333"/>
      <c r="IG281" s="333"/>
    </row>
    <row r="282" s="3" customFormat="true" x14ac:dyDescent="0.25">
      <c r="A282" s="333"/>
      <c r="K282" s="333"/>
      <c r="U282" s="333"/>
      <c r="AE282" s="333"/>
      <c r="AO282" s="333"/>
      <c r="AY282" s="333"/>
      <c r="BI282" s="333"/>
      <c r="BJ282" s="333"/>
      <c r="BK282" s="333"/>
      <c r="BL282" s="333"/>
      <c r="BM282" s="333"/>
      <c r="BN282" s="333"/>
      <c r="BO282" s="333"/>
      <c r="BP282" s="333"/>
      <c r="BS282" s="333"/>
      <c r="CC282" s="333"/>
      <c r="CM282" s="333"/>
      <c r="CW282" s="333"/>
      <c r="DG282" s="333"/>
      <c r="DQ282" s="333"/>
      <c r="EA282" s="333"/>
      <c r="EK282" s="333"/>
      <c r="EU282" s="333"/>
      <c r="FE282" s="333"/>
      <c r="FO282" s="333"/>
      <c r="FY282" s="333"/>
      <c r="GI282" s="333"/>
      <c r="GS282" s="333"/>
      <c r="HC282" s="333"/>
      <c r="HM282" s="333"/>
      <c r="HW282" s="333"/>
      <c r="IG282" s="333"/>
    </row>
    <row r="283" s="3" customFormat="true" x14ac:dyDescent="0.25">
      <c r="A283" s="333"/>
      <c r="K283" s="333"/>
      <c r="U283" s="333"/>
      <c r="AE283" s="333"/>
      <c r="AO283" s="333"/>
      <c r="AY283" s="333"/>
      <c r="BI283" s="333"/>
      <c r="BJ283" s="333"/>
      <c r="BK283" s="333"/>
      <c r="BL283" s="333"/>
      <c r="BM283" s="333"/>
      <c r="BN283" s="333"/>
      <c r="BO283" s="333"/>
      <c r="BP283" s="333"/>
      <c r="BS283" s="333"/>
      <c r="CC283" s="333"/>
      <c r="CM283" s="333"/>
      <c r="CW283" s="333"/>
      <c r="DG283" s="333"/>
      <c r="DQ283" s="333"/>
      <c r="EA283" s="333"/>
      <c r="EK283" s="333"/>
      <c r="EU283" s="333"/>
      <c r="FE283" s="333"/>
      <c r="FO283" s="333"/>
      <c r="FY283" s="333"/>
      <c r="GI283" s="333"/>
      <c r="GS283" s="333"/>
      <c r="HC283" s="333"/>
      <c r="HM283" s="333"/>
      <c r="HW283" s="333"/>
      <c r="IG283" s="333"/>
    </row>
    <row r="284" s="3" customFormat="true" x14ac:dyDescent="0.25">
      <c r="A284" s="333"/>
      <c r="K284" s="333"/>
      <c r="U284" s="333"/>
      <c r="AE284" s="333"/>
      <c r="AO284" s="333"/>
      <c r="AY284" s="333"/>
      <c r="BI284" s="333"/>
      <c r="BJ284" s="333"/>
      <c r="BK284" s="333"/>
      <c r="BL284" s="333"/>
      <c r="BM284" s="333"/>
      <c r="BN284" s="333"/>
      <c r="BO284" s="333"/>
      <c r="BP284" s="333"/>
      <c r="BS284" s="333"/>
      <c r="CC284" s="333"/>
      <c r="CM284" s="333"/>
      <c r="CW284" s="333"/>
      <c r="DG284" s="333"/>
      <c r="DQ284" s="333"/>
      <c r="EA284" s="333"/>
      <c r="EK284" s="333"/>
      <c r="EU284" s="333"/>
      <c r="FE284" s="333"/>
      <c r="FO284" s="333"/>
      <c r="FY284" s="333"/>
      <c r="GI284" s="333"/>
      <c r="GS284" s="333"/>
      <c r="HC284" s="333"/>
      <c r="HM284" s="333"/>
      <c r="HW284" s="333"/>
      <c r="IG284" s="333"/>
    </row>
    <row r="285" s="3" customFormat="true" x14ac:dyDescent="0.25">
      <c r="A285" s="333"/>
      <c r="K285" s="333"/>
      <c r="U285" s="333"/>
      <c r="AE285" s="333"/>
      <c r="AO285" s="333"/>
      <c r="AY285" s="333"/>
      <c r="BI285" s="333"/>
      <c r="BJ285" s="333"/>
      <c r="BK285" s="333"/>
      <c r="BL285" s="333"/>
      <c r="BM285" s="333"/>
      <c r="BN285" s="333"/>
      <c r="BO285" s="333"/>
      <c r="BP285" s="333"/>
      <c r="BS285" s="333"/>
      <c r="CC285" s="333"/>
      <c r="CM285" s="333"/>
      <c r="CW285" s="333"/>
      <c r="DG285" s="333"/>
      <c r="DQ285" s="333"/>
      <c r="EA285" s="333"/>
      <c r="EK285" s="333"/>
      <c r="EU285" s="333"/>
      <c r="FE285" s="333"/>
      <c r="FO285" s="333"/>
      <c r="FY285" s="333"/>
      <c r="GI285" s="333"/>
      <c r="GS285" s="333"/>
      <c r="HC285" s="333"/>
      <c r="HM285" s="333"/>
      <c r="HW285" s="333"/>
      <c r="IG285" s="333"/>
    </row>
    <row r="286" s="3" customFormat="true" x14ac:dyDescent="0.25">
      <c r="A286" s="333"/>
      <c r="K286" s="333"/>
      <c r="U286" s="333"/>
      <c r="AE286" s="333"/>
      <c r="AO286" s="333"/>
      <c r="AY286" s="333"/>
      <c r="BI286" s="333"/>
      <c r="BJ286" s="333"/>
      <c r="BK286" s="333"/>
      <c r="BL286" s="333"/>
      <c r="BM286" s="333"/>
      <c r="BN286" s="333"/>
      <c r="BO286" s="333"/>
      <c r="BP286" s="333"/>
      <c r="BS286" s="333"/>
      <c r="CC286" s="333"/>
      <c r="CM286" s="333"/>
      <c r="CW286" s="333"/>
      <c r="DG286" s="333"/>
      <c r="DQ286" s="333"/>
      <c r="EA286" s="333"/>
      <c r="EK286" s="333"/>
      <c r="EU286" s="333"/>
      <c r="FE286" s="333"/>
      <c r="FO286" s="333"/>
      <c r="FY286" s="333"/>
      <c r="GI286" s="333"/>
      <c r="GS286" s="333"/>
      <c r="HC286" s="333"/>
      <c r="HM286" s="333"/>
      <c r="HW286" s="333"/>
      <c r="IG286" s="333"/>
    </row>
    <row r="287" s="3" customFormat="true" x14ac:dyDescent="0.25">
      <c r="A287" s="333"/>
      <c r="K287" s="333"/>
      <c r="U287" s="333"/>
      <c r="AE287" s="333"/>
      <c r="AO287" s="333"/>
      <c r="AY287" s="333"/>
      <c r="BI287" s="333"/>
      <c r="BJ287" s="333"/>
      <c r="BK287" s="333"/>
      <c r="BL287" s="333"/>
      <c r="BM287" s="333"/>
      <c r="BN287" s="333"/>
      <c r="BO287" s="333"/>
      <c r="BP287" s="333"/>
      <c r="BS287" s="333"/>
      <c r="CC287" s="333"/>
      <c r="CM287" s="333"/>
      <c r="CW287" s="333"/>
      <c r="DG287" s="333"/>
      <c r="DQ287" s="333"/>
      <c r="EA287" s="333"/>
      <c r="EK287" s="333"/>
      <c r="EU287" s="333"/>
      <c r="FE287" s="333"/>
      <c r="FO287" s="333"/>
      <c r="FY287" s="333"/>
      <c r="GI287" s="333"/>
      <c r="GS287" s="333"/>
      <c r="HC287" s="333"/>
      <c r="HM287" s="333"/>
      <c r="HW287" s="333"/>
      <c r="IG287" s="333"/>
    </row>
    <row r="288" s="3" customFormat="true" x14ac:dyDescent="0.25">
      <c r="A288" s="333"/>
      <c r="K288" s="333"/>
      <c r="U288" s="333"/>
      <c r="AE288" s="333"/>
      <c r="AO288" s="333"/>
      <c r="AY288" s="333"/>
      <c r="BI288" s="333"/>
      <c r="BJ288" s="333"/>
      <c r="BK288" s="333"/>
      <c r="BL288" s="333"/>
      <c r="BM288" s="333"/>
      <c r="BN288" s="333"/>
      <c r="BO288" s="333"/>
      <c r="BP288" s="333"/>
      <c r="BS288" s="333"/>
      <c r="CC288" s="333"/>
      <c r="CM288" s="333"/>
      <c r="CW288" s="333"/>
      <c r="DG288" s="333"/>
      <c r="DQ288" s="333"/>
      <c r="EA288" s="333"/>
      <c r="EK288" s="333"/>
      <c r="EU288" s="333"/>
      <c r="FE288" s="333"/>
      <c r="FO288" s="333"/>
      <c r="FY288" s="333"/>
      <c r="GI288" s="333"/>
      <c r="GS288" s="333"/>
      <c r="HC288" s="333"/>
      <c r="HM288" s="333"/>
      <c r="HW288" s="333"/>
      <c r="IG288" s="333"/>
    </row>
    <row r="289" s="3" customFormat="true" x14ac:dyDescent="0.25">
      <c r="A289" s="333"/>
      <c r="K289" s="333"/>
      <c r="U289" s="333"/>
      <c r="AE289" s="333"/>
      <c r="AO289" s="333"/>
      <c r="AY289" s="333"/>
      <c r="BI289" s="333"/>
      <c r="BJ289" s="333"/>
      <c r="BK289" s="333"/>
      <c r="BL289" s="333"/>
      <c r="BM289" s="333"/>
      <c r="BN289" s="333"/>
      <c r="BO289" s="333"/>
      <c r="BP289" s="333"/>
      <c r="BS289" s="333"/>
      <c r="CC289" s="333"/>
      <c r="CM289" s="333"/>
      <c r="CW289" s="333"/>
      <c r="DG289" s="333"/>
      <c r="DQ289" s="333"/>
      <c r="EA289" s="333"/>
      <c r="EK289" s="333"/>
      <c r="EU289" s="333"/>
      <c r="FE289" s="333"/>
      <c r="FO289" s="333"/>
      <c r="FY289" s="333"/>
      <c r="GI289" s="333"/>
      <c r="GS289" s="333"/>
      <c r="HC289" s="333"/>
      <c r="HM289" s="333"/>
      <c r="HW289" s="333"/>
      <c r="IG289" s="333"/>
    </row>
    <row r="290" s="3" customFormat="true" x14ac:dyDescent="0.25">
      <c r="A290" s="333"/>
      <c r="K290" s="333"/>
      <c r="U290" s="333"/>
      <c r="AE290" s="333"/>
      <c r="AO290" s="333"/>
      <c r="AY290" s="333"/>
      <c r="BI290" s="333"/>
      <c r="BJ290" s="333"/>
      <c r="BK290" s="333"/>
      <c r="BL290" s="333"/>
      <c r="BM290" s="333"/>
      <c r="BN290" s="333"/>
      <c r="BO290" s="333"/>
      <c r="BP290" s="333"/>
      <c r="BS290" s="333"/>
      <c r="CC290" s="333"/>
      <c r="CM290" s="333"/>
      <c r="CW290" s="333"/>
      <c r="DG290" s="333"/>
      <c r="DQ290" s="333"/>
      <c r="EA290" s="333"/>
      <c r="EK290" s="333"/>
      <c r="EU290" s="333"/>
      <c r="FE290" s="333"/>
      <c r="FO290" s="333"/>
      <c r="FY290" s="333"/>
      <c r="GI290" s="333"/>
      <c r="GS290" s="333"/>
      <c r="HC290" s="333"/>
      <c r="HM290" s="333"/>
      <c r="HW290" s="333"/>
      <c r="IG290" s="333"/>
    </row>
    <row r="291" s="3" customFormat="true" x14ac:dyDescent="0.25">
      <c r="A291" s="333"/>
      <c r="K291" s="333"/>
      <c r="U291" s="333"/>
      <c r="AE291" s="333"/>
      <c r="AO291" s="333"/>
      <c r="AY291" s="333"/>
      <c r="BI291" s="333"/>
      <c r="BJ291" s="333"/>
      <c r="BK291" s="333"/>
      <c r="BL291" s="333"/>
      <c r="BM291" s="333"/>
      <c r="BN291" s="333"/>
      <c r="BO291" s="333"/>
      <c r="BP291" s="333"/>
      <c r="BS291" s="333"/>
      <c r="CC291" s="333"/>
      <c r="CM291" s="333"/>
      <c r="CW291" s="333"/>
      <c r="DG291" s="333"/>
      <c r="DQ291" s="333"/>
      <c r="EA291" s="333"/>
      <c r="EK291" s="333"/>
      <c r="EU291" s="333"/>
      <c r="FE291" s="333"/>
      <c r="FO291" s="333"/>
      <c r="FY291" s="333"/>
      <c r="GI291" s="333"/>
      <c r="GS291" s="333"/>
      <c r="HC291" s="333"/>
      <c r="HM291" s="333"/>
      <c r="HW291" s="333"/>
      <c r="IG291" s="333"/>
    </row>
    <row r="292" s="3" customFormat="true" x14ac:dyDescent="0.25">
      <c r="A292" s="333"/>
      <c r="K292" s="333"/>
      <c r="U292" s="333"/>
      <c r="AE292" s="333"/>
      <c r="AO292" s="333"/>
      <c r="AY292" s="333"/>
      <c r="BI292" s="333"/>
      <c r="BJ292" s="333"/>
      <c r="BK292" s="333"/>
      <c r="BL292" s="333"/>
      <c r="BM292" s="333"/>
      <c r="BN292" s="333"/>
      <c r="BO292" s="333"/>
      <c r="BP292" s="333"/>
      <c r="BS292" s="333"/>
      <c r="CC292" s="333"/>
      <c r="CM292" s="333"/>
      <c r="CW292" s="333"/>
      <c r="DG292" s="333"/>
      <c r="DQ292" s="333"/>
      <c r="EA292" s="333"/>
      <c r="EK292" s="333"/>
      <c r="EU292" s="333"/>
      <c r="FE292" s="333"/>
      <c r="FO292" s="333"/>
      <c r="FY292" s="333"/>
      <c r="GI292" s="333"/>
      <c r="GS292" s="333"/>
      <c r="HC292" s="333"/>
      <c r="HM292" s="333"/>
      <c r="HW292" s="333"/>
      <c r="IG292" s="333"/>
    </row>
    <row r="293" s="3" customFormat="true" x14ac:dyDescent="0.25">
      <c r="A293" s="333"/>
      <c r="K293" s="333"/>
      <c r="U293" s="333"/>
      <c r="AE293" s="333"/>
      <c r="AO293" s="333"/>
      <c r="AY293" s="333"/>
      <c r="BI293" s="333"/>
      <c r="BJ293" s="333"/>
      <c r="BK293" s="333"/>
      <c r="BL293" s="333"/>
      <c r="BM293" s="333"/>
      <c r="BN293" s="333"/>
      <c r="BO293" s="333"/>
      <c r="BP293" s="333"/>
      <c r="BS293" s="333"/>
      <c r="CC293" s="333"/>
      <c r="CM293" s="333"/>
      <c r="CW293" s="333"/>
      <c r="DG293" s="333"/>
      <c r="DQ293" s="333"/>
      <c r="EA293" s="333"/>
      <c r="EK293" s="333"/>
      <c r="EU293" s="333"/>
      <c r="FE293" s="333"/>
      <c r="FO293" s="333"/>
      <c r="FY293" s="333"/>
      <c r="GI293" s="333"/>
      <c r="GS293" s="333"/>
      <c r="HC293" s="333"/>
      <c r="HM293" s="333"/>
      <c r="HW293" s="333"/>
      <c r="IG293" s="333"/>
    </row>
    <row r="294" s="3" customFormat="true" x14ac:dyDescent="0.25">
      <c r="A294" s="333"/>
      <c r="K294" s="333"/>
      <c r="U294" s="333"/>
      <c r="AE294" s="333"/>
      <c r="AO294" s="333"/>
      <c r="AY294" s="333"/>
      <c r="BI294" s="333"/>
      <c r="BJ294" s="333"/>
      <c r="BK294" s="333"/>
      <c r="BL294" s="333"/>
      <c r="BM294" s="333"/>
      <c r="BN294" s="333"/>
      <c r="BO294" s="333"/>
      <c r="BP294" s="333"/>
      <c r="BS294" s="333"/>
      <c r="CC294" s="333"/>
      <c r="CM294" s="333"/>
      <c r="CW294" s="333"/>
      <c r="DG294" s="333"/>
      <c r="DQ294" s="333"/>
      <c r="EA294" s="333"/>
      <c r="EK294" s="333"/>
      <c r="EU294" s="333"/>
      <c r="FE294" s="333"/>
      <c r="FO294" s="333"/>
      <c r="FY294" s="333"/>
      <c r="GI294" s="333"/>
      <c r="GS294" s="333"/>
      <c r="HC294" s="333"/>
      <c r="HM294" s="333"/>
      <c r="HW294" s="333"/>
      <c r="IG294" s="333"/>
    </row>
    <row r="295" s="3" customFormat="true" x14ac:dyDescent="0.25">
      <c r="A295" s="333"/>
      <c r="K295" s="333"/>
      <c r="U295" s="333"/>
      <c r="AE295" s="333"/>
      <c r="AO295" s="333"/>
      <c r="AY295" s="333"/>
      <c r="BI295" s="333"/>
      <c r="BJ295" s="333"/>
      <c r="BK295" s="333"/>
      <c r="BL295" s="333"/>
      <c r="BM295" s="333"/>
      <c r="BN295" s="333"/>
      <c r="BO295" s="333"/>
      <c r="BP295" s="333"/>
      <c r="BS295" s="333"/>
      <c r="CC295" s="333"/>
      <c r="CM295" s="333"/>
      <c r="CW295" s="333"/>
      <c r="DG295" s="333"/>
      <c r="DQ295" s="333"/>
      <c r="EA295" s="333"/>
      <c r="EK295" s="333"/>
      <c r="EU295" s="333"/>
      <c r="FE295" s="333"/>
      <c r="FO295" s="333"/>
      <c r="FY295" s="333"/>
      <c r="GI295" s="333"/>
      <c r="GS295" s="333"/>
      <c r="HC295" s="333"/>
      <c r="HM295" s="333"/>
      <c r="HW295" s="333"/>
      <c r="IG295" s="333"/>
    </row>
    <row r="296" s="3" customFormat="true" x14ac:dyDescent="0.25">
      <c r="A296" s="333"/>
      <c r="K296" s="333"/>
      <c r="U296" s="333"/>
      <c r="AE296" s="333"/>
      <c r="AO296" s="333"/>
      <c r="AY296" s="333"/>
      <c r="BI296" s="333"/>
      <c r="BJ296" s="333"/>
      <c r="BK296" s="333"/>
      <c r="BL296" s="333"/>
      <c r="BM296" s="333"/>
      <c r="BN296" s="333"/>
      <c r="BO296" s="333"/>
      <c r="BP296" s="333"/>
      <c r="BS296" s="333"/>
      <c r="CC296" s="333"/>
      <c r="CM296" s="333"/>
      <c r="CW296" s="333"/>
      <c r="DG296" s="333"/>
      <c r="DQ296" s="333"/>
      <c r="EA296" s="333"/>
      <c r="EK296" s="333"/>
      <c r="EU296" s="333"/>
      <c r="FE296" s="333"/>
      <c r="FO296" s="333"/>
      <c r="FY296" s="333"/>
      <c r="GI296" s="333"/>
      <c r="GS296" s="333"/>
      <c r="HC296" s="333"/>
      <c r="HM296" s="333"/>
      <c r="HW296" s="333"/>
      <c r="IG296" s="333"/>
    </row>
    <row r="297" s="3" customFormat="true" x14ac:dyDescent="0.25">
      <c r="A297" s="333"/>
      <c r="K297" s="333"/>
      <c r="U297" s="333"/>
      <c r="AE297" s="333"/>
      <c r="AO297" s="333"/>
      <c r="AY297" s="333"/>
      <c r="BI297" s="333"/>
      <c r="BJ297" s="333"/>
      <c r="BK297" s="333"/>
      <c r="BL297" s="333"/>
      <c r="BM297" s="333"/>
      <c r="BN297" s="333"/>
      <c r="BO297" s="333"/>
      <c r="BP297" s="333"/>
      <c r="BS297" s="333"/>
      <c r="CC297" s="333"/>
      <c r="CM297" s="333"/>
      <c r="CW297" s="333"/>
      <c r="DG297" s="333"/>
      <c r="DQ297" s="333"/>
      <c r="EA297" s="333"/>
      <c r="EK297" s="333"/>
      <c r="EU297" s="333"/>
      <c r="FE297" s="333"/>
      <c r="FO297" s="333"/>
      <c r="FY297" s="333"/>
      <c r="GI297" s="333"/>
      <c r="GS297" s="333"/>
      <c r="HC297" s="333"/>
      <c r="HM297" s="333"/>
      <c r="HW297" s="333"/>
      <c r="IG297" s="333"/>
    </row>
    <row r="298" s="3" customFormat="true" x14ac:dyDescent="0.25">
      <c r="A298" s="333"/>
      <c r="K298" s="333"/>
      <c r="U298" s="333"/>
      <c r="AE298" s="333"/>
      <c r="AO298" s="333"/>
      <c r="AY298" s="333"/>
      <c r="BI298" s="333"/>
      <c r="BJ298" s="333"/>
      <c r="BK298" s="333"/>
      <c r="BL298" s="333"/>
      <c r="BM298" s="333"/>
      <c r="BN298" s="333"/>
      <c r="BO298" s="333"/>
      <c r="BP298" s="333"/>
      <c r="BS298" s="333"/>
      <c r="CC298" s="333"/>
      <c r="CM298" s="333"/>
      <c r="CW298" s="333"/>
      <c r="DG298" s="333"/>
      <c r="DQ298" s="333"/>
      <c r="EA298" s="333"/>
      <c r="EK298" s="333"/>
      <c r="EU298" s="333"/>
      <c r="FE298" s="333"/>
      <c r="FO298" s="333"/>
      <c r="FY298" s="333"/>
      <c r="GI298" s="333"/>
      <c r="GS298" s="333"/>
      <c r="HC298" s="333"/>
      <c r="HM298" s="333"/>
      <c r="HW298" s="333"/>
      <c r="IG298" s="333"/>
    </row>
    <row r="299" s="3" customFormat="true" x14ac:dyDescent="0.25">
      <c r="A299" s="333"/>
      <c r="K299" s="333"/>
      <c r="U299" s="333"/>
      <c r="AE299" s="333"/>
      <c r="AO299" s="333"/>
      <c r="AY299" s="333"/>
      <c r="BI299" s="333"/>
      <c r="BJ299" s="333"/>
      <c r="BK299" s="333"/>
      <c r="BL299" s="333"/>
      <c r="BM299" s="333"/>
      <c r="BN299" s="333"/>
      <c r="BO299" s="333"/>
      <c r="BP299" s="333"/>
      <c r="BS299" s="333"/>
      <c r="CC299" s="333"/>
      <c r="CM299" s="333"/>
      <c r="CW299" s="333"/>
      <c r="DG299" s="333"/>
      <c r="DQ299" s="333"/>
      <c r="EA299" s="333"/>
      <c r="EK299" s="333"/>
      <c r="EU299" s="333"/>
      <c r="FE299" s="333"/>
      <c r="FO299" s="333"/>
      <c r="FY299" s="333"/>
      <c r="GI299" s="333"/>
      <c r="GS299" s="333"/>
      <c r="HC299" s="333"/>
      <c r="HM299" s="333"/>
      <c r="HW299" s="333"/>
      <c r="IG299" s="333"/>
    </row>
    <row r="300" s="3" customFormat="true" x14ac:dyDescent="0.25">
      <c r="A300" s="333"/>
      <c r="K300" s="333"/>
      <c r="U300" s="333"/>
      <c r="AE300" s="333"/>
      <c r="AO300" s="333"/>
      <c r="AY300" s="333"/>
      <c r="BI300" s="333"/>
      <c r="BJ300" s="333"/>
      <c r="BK300" s="333"/>
      <c r="BL300" s="333"/>
      <c r="BM300" s="333"/>
      <c r="BN300" s="333"/>
      <c r="BO300" s="333"/>
      <c r="BP300" s="333"/>
      <c r="BS300" s="333"/>
      <c r="CC300" s="333"/>
      <c r="CM300" s="333"/>
      <c r="CW300" s="333"/>
      <c r="DG300" s="333"/>
      <c r="DQ300" s="333"/>
      <c r="EA300" s="333"/>
      <c r="EK300" s="333"/>
      <c r="EU300" s="333"/>
      <c r="FE300" s="333"/>
      <c r="FO300" s="333"/>
      <c r="FY300" s="333"/>
      <c r="GI300" s="333"/>
      <c r="GS300" s="333"/>
      <c r="HC300" s="333"/>
      <c r="HM300" s="333"/>
      <c r="HW300" s="333"/>
      <c r="IG300" s="333"/>
    </row>
    <row r="301" s="3" customFormat="true" x14ac:dyDescent="0.25">
      <c r="A301" s="333"/>
      <c r="K301" s="333"/>
      <c r="U301" s="333"/>
      <c r="AE301" s="333"/>
      <c r="AO301" s="333"/>
      <c r="AY301" s="333"/>
      <c r="BI301" s="333"/>
      <c r="BJ301" s="333"/>
      <c r="BK301" s="333"/>
      <c r="BL301" s="333"/>
      <c r="BM301" s="333"/>
      <c r="BN301" s="333"/>
      <c r="BO301" s="333"/>
      <c r="BP301" s="333"/>
      <c r="BS301" s="333"/>
      <c r="CC301" s="333"/>
      <c r="CM301" s="333"/>
      <c r="CW301" s="333"/>
      <c r="DG301" s="333"/>
      <c r="DQ301" s="333"/>
      <c r="EA301" s="333"/>
      <c r="EK301" s="333"/>
      <c r="EU301" s="333"/>
      <c r="FE301" s="333"/>
      <c r="FO301" s="333"/>
      <c r="FY301" s="333"/>
      <c r="GI301" s="333"/>
      <c r="GS301" s="333"/>
      <c r="HC301" s="333"/>
      <c r="HM301" s="333"/>
      <c r="HW301" s="333"/>
      <c r="IG301" s="333"/>
    </row>
    <row r="302" s="3" customFormat="true" x14ac:dyDescent="0.25">
      <c r="A302" s="333"/>
      <c r="K302" s="333"/>
      <c r="U302" s="333"/>
      <c r="AE302" s="333"/>
      <c r="AO302" s="333"/>
      <c r="AY302" s="333"/>
      <c r="BI302" s="333"/>
      <c r="BJ302" s="333"/>
      <c r="BK302" s="333"/>
      <c r="BL302" s="333"/>
      <c r="BM302" s="333"/>
      <c r="BN302" s="333"/>
      <c r="BO302" s="333"/>
      <c r="BP302" s="333"/>
      <c r="BS302" s="333"/>
      <c r="CC302" s="333"/>
      <c r="CM302" s="333"/>
      <c r="CW302" s="333"/>
      <c r="DG302" s="333"/>
      <c r="DQ302" s="333"/>
      <c r="EA302" s="333"/>
      <c r="EK302" s="333"/>
      <c r="EU302" s="333"/>
      <c r="FE302" s="333"/>
      <c r="FO302" s="333"/>
      <c r="FY302" s="333"/>
      <c r="GI302" s="333"/>
      <c r="GS302" s="333"/>
      <c r="HC302" s="333"/>
      <c r="HM302" s="333"/>
      <c r="HW302" s="333"/>
      <c r="IG302" s="333"/>
    </row>
    <row r="303" s="3" customFormat="true" x14ac:dyDescent="0.25">
      <c r="A303" s="333"/>
      <c r="K303" s="333"/>
      <c r="U303" s="333"/>
      <c r="AE303" s="333"/>
      <c r="AO303" s="333"/>
      <c r="AY303" s="333"/>
      <c r="BI303" s="333"/>
      <c r="BJ303" s="333"/>
      <c r="BK303" s="333"/>
      <c r="BL303" s="333"/>
      <c r="BM303" s="333"/>
      <c r="BN303" s="333"/>
      <c r="BO303" s="333"/>
      <c r="BP303" s="333"/>
      <c r="BS303" s="333"/>
      <c r="CC303" s="333"/>
      <c r="CM303" s="333"/>
      <c r="CW303" s="333"/>
      <c r="DG303" s="333"/>
      <c r="DQ303" s="333"/>
      <c r="EA303" s="333"/>
      <c r="EK303" s="333"/>
      <c r="EU303" s="333"/>
      <c r="FE303" s="333"/>
      <c r="FO303" s="333"/>
      <c r="FY303" s="333"/>
      <c r="GI303" s="333"/>
      <c r="GS303" s="333"/>
      <c r="HC303" s="333"/>
      <c r="HM303" s="333"/>
      <c r="HW303" s="333"/>
      <c r="IG303" s="333"/>
    </row>
    <row r="304" s="3" customFormat="true" x14ac:dyDescent="0.25">
      <c r="A304" s="333"/>
      <c r="K304" s="333"/>
      <c r="U304" s="333"/>
      <c r="AE304" s="333"/>
      <c r="AO304" s="333"/>
      <c r="AY304" s="333"/>
      <c r="BI304" s="333"/>
      <c r="BJ304" s="333"/>
      <c r="BK304" s="333"/>
      <c r="BL304" s="333"/>
      <c r="BM304" s="333"/>
      <c r="BN304" s="333"/>
      <c r="BO304" s="333"/>
      <c r="BP304" s="333"/>
      <c r="BS304" s="333"/>
      <c r="CC304" s="333"/>
      <c r="CM304" s="333"/>
      <c r="CW304" s="333"/>
      <c r="DG304" s="333"/>
      <c r="DQ304" s="333"/>
      <c r="EA304" s="333"/>
      <c r="EK304" s="333"/>
      <c r="EU304" s="333"/>
      <c r="FE304" s="333"/>
      <c r="FO304" s="333"/>
      <c r="FY304" s="333"/>
      <c r="GI304" s="333"/>
      <c r="GS304" s="333"/>
      <c r="HC304" s="333"/>
      <c r="HM304" s="333"/>
      <c r="HW304" s="333"/>
      <c r="IG304" s="333"/>
    </row>
    <row r="305" s="3" customFormat="true" x14ac:dyDescent="0.25">
      <c r="A305" s="333"/>
      <c r="K305" s="333"/>
      <c r="U305" s="333"/>
      <c r="AE305" s="333"/>
      <c r="AO305" s="333"/>
      <c r="AY305" s="333"/>
      <c r="BI305" s="333"/>
      <c r="BJ305" s="333"/>
      <c r="BK305" s="333"/>
      <c r="BL305" s="333"/>
      <c r="BM305" s="333"/>
      <c r="BN305" s="333"/>
      <c r="BO305" s="333"/>
      <c r="BP305" s="333"/>
      <c r="BS305" s="333"/>
      <c r="CC305" s="333"/>
      <c r="CM305" s="333"/>
      <c r="CW305" s="333"/>
      <c r="DG305" s="333"/>
      <c r="DQ305" s="333"/>
      <c r="EA305" s="333"/>
      <c r="EK305" s="333"/>
      <c r="EU305" s="333"/>
      <c r="FE305" s="333"/>
      <c r="FO305" s="333"/>
      <c r="FY305" s="333"/>
      <c r="GI305" s="333"/>
      <c r="GS305" s="333"/>
      <c r="HC305" s="333"/>
      <c r="HM305" s="333"/>
      <c r="HW305" s="333"/>
      <c r="IG305" s="333"/>
    </row>
    <row r="306" s="3" customFormat="true" x14ac:dyDescent="0.25">
      <c r="A306" s="333"/>
      <c r="K306" s="333"/>
      <c r="U306" s="333"/>
      <c r="AE306" s="333"/>
      <c r="AO306" s="333"/>
      <c r="AY306" s="333"/>
      <c r="BI306" s="333"/>
      <c r="BJ306" s="333"/>
      <c r="BK306" s="333"/>
      <c r="BL306" s="333"/>
      <c r="BM306" s="333"/>
      <c r="BN306" s="333"/>
      <c r="BO306" s="333"/>
      <c r="BP306" s="333"/>
      <c r="BS306" s="333"/>
      <c r="CC306" s="333"/>
      <c r="CM306" s="333"/>
      <c r="CW306" s="333"/>
      <c r="DG306" s="333"/>
      <c r="DQ306" s="333"/>
      <c r="EA306" s="333"/>
      <c r="EK306" s="333"/>
      <c r="EU306" s="333"/>
      <c r="FE306" s="333"/>
      <c r="FO306" s="333"/>
      <c r="FY306" s="333"/>
      <c r="GI306" s="333"/>
      <c r="GS306" s="333"/>
      <c r="HC306" s="333"/>
      <c r="HM306" s="333"/>
      <c r="HW306" s="333"/>
      <c r="IG306" s="333"/>
    </row>
    <row r="307" s="3" customFormat="true" x14ac:dyDescent="0.25">
      <c r="A307" s="333"/>
      <c r="K307" s="333"/>
      <c r="U307" s="333"/>
      <c r="AE307" s="333"/>
      <c r="AO307" s="333"/>
      <c r="AY307" s="333"/>
      <c r="BI307" s="333"/>
      <c r="BJ307" s="333"/>
      <c r="BK307" s="333"/>
      <c r="BL307" s="333"/>
      <c r="BM307" s="333"/>
      <c r="BN307" s="333"/>
      <c r="BO307" s="333"/>
      <c r="BP307" s="333"/>
      <c r="BS307" s="333"/>
      <c r="CC307" s="333"/>
      <c r="CM307" s="333"/>
      <c r="CW307" s="333"/>
      <c r="DG307" s="333"/>
      <c r="DQ307" s="333"/>
      <c r="EA307" s="333"/>
      <c r="EK307" s="333"/>
      <c r="EU307" s="333"/>
      <c r="FE307" s="333"/>
      <c r="FO307" s="333"/>
      <c r="FY307" s="333"/>
      <c r="GI307" s="333"/>
      <c r="GS307" s="333"/>
      <c r="HC307" s="333"/>
      <c r="HM307" s="333"/>
      <c r="HW307" s="333"/>
      <c r="IG307" s="333"/>
    </row>
    <row r="308" s="3" customFormat="true" x14ac:dyDescent="0.25">
      <c r="A308" s="333"/>
      <c r="K308" s="333"/>
      <c r="U308" s="333"/>
      <c r="AE308" s="333"/>
      <c r="AO308" s="333"/>
      <c r="AY308" s="333"/>
      <c r="BI308" s="333"/>
      <c r="BJ308" s="333"/>
      <c r="BK308" s="333"/>
      <c r="BL308" s="333"/>
      <c r="BM308" s="333"/>
      <c r="BN308" s="333"/>
      <c r="BO308" s="333"/>
      <c r="BP308" s="333"/>
      <c r="BS308" s="333"/>
      <c r="CC308" s="333"/>
      <c r="CM308" s="333"/>
      <c r="CW308" s="333"/>
      <c r="DG308" s="333"/>
      <c r="DQ308" s="333"/>
      <c r="EA308" s="333"/>
      <c r="EK308" s="333"/>
      <c r="EU308" s="333"/>
      <c r="FE308" s="333"/>
      <c r="FO308" s="333"/>
      <c r="FY308" s="333"/>
      <c r="GI308" s="333"/>
      <c r="GS308" s="333"/>
      <c r="HC308" s="333"/>
      <c r="HM308" s="333"/>
      <c r="HW308" s="333"/>
      <c r="IG308" s="333"/>
    </row>
    <row r="309" s="3" customFormat="true" x14ac:dyDescent="0.25">
      <c r="A309" s="333"/>
      <c r="K309" s="333"/>
      <c r="U309" s="333"/>
      <c r="AE309" s="333"/>
      <c r="AO309" s="333"/>
      <c r="AY309" s="333"/>
      <c r="BI309" s="333"/>
      <c r="BJ309" s="333"/>
      <c r="BK309" s="333"/>
      <c r="BL309" s="333"/>
      <c r="BM309" s="333"/>
      <c r="BN309" s="333"/>
      <c r="BO309" s="333"/>
      <c r="BP309" s="333"/>
      <c r="BS309" s="333"/>
      <c r="CC309" s="333"/>
      <c r="CM309" s="333"/>
      <c r="CW309" s="333"/>
      <c r="DG309" s="333"/>
      <c r="DQ309" s="333"/>
      <c r="EA309" s="333"/>
      <c r="EK309" s="333"/>
      <c r="EU309" s="333"/>
      <c r="FE309" s="333"/>
      <c r="FO309" s="333"/>
      <c r="FY309" s="333"/>
      <c r="GI309" s="333"/>
      <c r="GS309" s="333"/>
      <c r="HC309" s="333"/>
      <c r="HM309" s="333"/>
      <c r="HW309" s="333"/>
      <c r="IG309" s="333"/>
    </row>
    <row r="310" s="3" customFormat="true" x14ac:dyDescent="0.25">
      <c r="A310" s="333"/>
      <c r="K310" s="333"/>
      <c r="U310" s="333"/>
      <c r="AE310" s="333"/>
      <c r="AO310" s="333"/>
      <c r="AY310" s="333"/>
      <c r="BI310" s="333"/>
      <c r="BJ310" s="333"/>
      <c r="BK310" s="333"/>
      <c r="BL310" s="333"/>
      <c r="BM310" s="333"/>
      <c r="BN310" s="333"/>
      <c r="BO310" s="333"/>
      <c r="BP310" s="333"/>
      <c r="BS310" s="333"/>
      <c r="CC310" s="333"/>
      <c r="CM310" s="333"/>
      <c r="CW310" s="333"/>
      <c r="DG310" s="333"/>
      <c r="DQ310" s="333"/>
      <c r="EA310" s="333"/>
      <c r="EK310" s="333"/>
      <c r="EU310" s="333"/>
      <c r="FE310" s="333"/>
      <c r="FO310" s="333"/>
      <c r="FY310" s="333"/>
      <c r="GI310" s="333"/>
      <c r="GS310" s="333"/>
      <c r="HC310" s="333"/>
      <c r="HM310" s="333"/>
      <c r="HW310" s="333"/>
      <c r="IG310" s="333"/>
    </row>
    <row r="311" s="3" customFormat="true" x14ac:dyDescent="0.25">
      <c r="A311" s="333"/>
      <c r="K311" s="333"/>
      <c r="U311" s="333"/>
      <c r="AE311" s="333"/>
      <c r="AO311" s="333"/>
      <c r="AY311" s="333"/>
      <c r="BI311" s="333"/>
      <c r="BJ311" s="333"/>
      <c r="BK311" s="333"/>
      <c r="BL311" s="333"/>
      <c r="BM311" s="333"/>
      <c r="BN311" s="333"/>
      <c r="BO311" s="333"/>
      <c r="BP311" s="333"/>
      <c r="BS311" s="333"/>
      <c r="CC311" s="333"/>
      <c r="CM311" s="333"/>
      <c r="CW311" s="333"/>
      <c r="DG311" s="333"/>
      <c r="DQ311" s="333"/>
      <c r="EA311" s="333"/>
      <c r="EK311" s="333"/>
      <c r="EU311" s="333"/>
      <c r="FE311" s="333"/>
      <c r="FO311" s="333"/>
      <c r="FY311" s="333"/>
      <c r="GI311" s="333"/>
      <c r="GS311" s="333"/>
      <c r="HC311" s="333"/>
      <c r="HM311" s="333"/>
      <c r="HW311" s="333"/>
      <c r="IG311" s="333"/>
    </row>
    <row r="312" s="3" customFormat="true" x14ac:dyDescent="0.25">
      <c r="A312" s="333"/>
      <c r="K312" s="333"/>
      <c r="U312" s="333"/>
      <c r="AE312" s="333"/>
      <c r="AO312" s="333"/>
      <c r="AY312" s="333"/>
      <c r="BI312" s="333"/>
      <c r="BJ312" s="333"/>
      <c r="BK312" s="333"/>
      <c r="BL312" s="333"/>
      <c r="BM312" s="333"/>
      <c r="BN312" s="333"/>
      <c r="BO312" s="333"/>
      <c r="BP312" s="333"/>
      <c r="BS312" s="333"/>
      <c r="CC312" s="333"/>
      <c r="CM312" s="333"/>
      <c r="CW312" s="333"/>
      <c r="DG312" s="333"/>
      <c r="DQ312" s="333"/>
      <c r="EA312" s="333"/>
      <c r="EK312" s="333"/>
      <c r="EU312" s="333"/>
      <c r="FE312" s="333"/>
      <c r="FO312" s="333"/>
      <c r="FY312" s="333"/>
      <c r="GI312" s="333"/>
      <c r="GS312" s="333"/>
      <c r="HC312" s="333"/>
      <c r="HM312" s="333"/>
      <c r="HW312" s="333"/>
      <c r="IG312" s="333"/>
    </row>
    <row r="313" s="3" customFormat="true" x14ac:dyDescent="0.25">
      <c r="A313" s="333"/>
      <c r="K313" s="333"/>
      <c r="U313" s="333"/>
      <c r="AE313" s="333"/>
      <c r="AO313" s="333"/>
      <c r="AY313" s="333"/>
      <c r="BI313" s="333"/>
      <c r="BJ313" s="333"/>
      <c r="BK313" s="333"/>
      <c r="BL313" s="333"/>
      <c r="BM313" s="333"/>
      <c r="BN313" s="333"/>
      <c r="BO313" s="333"/>
      <c r="BP313" s="333"/>
      <c r="BS313" s="333"/>
      <c r="CC313" s="333"/>
      <c r="CM313" s="333"/>
      <c r="CW313" s="333"/>
      <c r="DG313" s="333"/>
      <c r="DQ313" s="333"/>
      <c r="EA313" s="333"/>
      <c r="EK313" s="333"/>
      <c r="EU313" s="333"/>
      <c r="FE313" s="333"/>
      <c r="FO313" s="333"/>
      <c r="FY313" s="333"/>
      <c r="GI313" s="333"/>
      <c r="GS313" s="333"/>
      <c r="HC313" s="333"/>
      <c r="HM313" s="333"/>
      <c r="HW313" s="333"/>
      <c r="IG313" s="333"/>
    </row>
    <row r="314" s="3" customFormat="true" x14ac:dyDescent="0.25">
      <c r="A314" s="333"/>
      <c r="K314" s="333"/>
      <c r="U314" s="333"/>
      <c r="AE314" s="333"/>
      <c r="AO314" s="333"/>
      <c r="AY314" s="333"/>
      <c r="BI314" s="333"/>
      <c r="BJ314" s="333"/>
      <c r="BK314" s="333"/>
      <c r="BL314" s="333"/>
      <c r="BM314" s="333"/>
      <c r="BN314" s="333"/>
      <c r="BO314" s="333"/>
      <c r="BP314" s="333"/>
      <c r="BS314" s="333"/>
      <c r="CC314" s="333"/>
      <c r="CM314" s="333"/>
      <c r="CW314" s="333"/>
      <c r="DG314" s="333"/>
      <c r="DQ314" s="333"/>
      <c r="EA314" s="333"/>
      <c r="EK314" s="333"/>
      <c r="EU314" s="333"/>
      <c r="FE314" s="333"/>
      <c r="FO314" s="333"/>
      <c r="FY314" s="333"/>
      <c r="GI314" s="333"/>
      <c r="GS314" s="333"/>
      <c r="HC314" s="333"/>
      <c r="HM314" s="333"/>
      <c r="HW314" s="333"/>
      <c r="IG314" s="333"/>
    </row>
    <row r="315" s="3" customFormat="true" x14ac:dyDescent="0.25">
      <c r="A315" s="333"/>
      <c r="K315" s="333"/>
      <c r="U315" s="333"/>
      <c r="AE315" s="333"/>
      <c r="AO315" s="333"/>
      <c r="AY315" s="333"/>
      <c r="BI315" s="333"/>
      <c r="BJ315" s="333"/>
      <c r="BK315" s="333"/>
      <c r="BL315" s="333"/>
      <c r="BM315" s="333"/>
      <c r="BN315" s="333"/>
      <c r="BO315" s="333"/>
      <c r="BP315" s="333"/>
      <c r="BS315" s="333"/>
      <c r="CC315" s="333"/>
      <c r="CM315" s="333"/>
      <c r="CW315" s="333"/>
      <c r="DG315" s="333"/>
      <c r="DQ315" s="333"/>
      <c r="EA315" s="333"/>
      <c r="EK315" s="333"/>
      <c r="EU315" s="333"/>
      <c r="FE315" s="333"/>
      <c r="FO315" s="333"/>
      <c r="FY315" s="333"/>
      <c r="GI315" s="333"/>
      <c r="GS315" s="333"/>
      <c r="HC315" s="333"/>
      <c r="HM315" s="333"/>
      <c r="HW315" s="333"/>
      <c r="IG315" s="333"/>
    </row>
    <row r="316" s="3" customFormat="true" x14ac:dyDescent="0.25">
      <c r="A316" s="333"/>
      <c r="K316" s="333"/>
      <c r="U316" s="333"/>
      <c r="AE316" s="333"/>
      <c r="AO316" s="333"/>
      <c r="AY316" s="333"/>
      <c r="BI316" s="333"/>
      <c r="BJ316" s="333"/>
      <c r="BK316" s="333"/>
      <c r="BL316" s="333"/>
      <c r="BM316" s="333"/>
      <c r="BN316" s="333"/>
      <c r="BO316" s="333"/>
      <c r="BP316" s="333"/>
      <c r="BS316" s="333"/>
      <c r="CC316" s="333"/>
      <c r="CM316" s="333"/>
      <c r="CW316" s="333"/>
      <c r="DG316" s="333"/>
      <c r="DQ316" s="333"/>
      <c r="EA316" s="333"/>
      <c r="EK316" s="333"/>
      <c r="EU316" s="333"/>
      <c r="FE316" s="333"/>
      <c r="FO316" s="333"/>
      <c r="FY316" s="333"/>
      <c r="GI316" s="333"/>
      <c r="GS316" s="333"/>
      <c r="HC316" s="333"/>
      <c r="HM316" s="333"/>
      <c r="HW316" s="333"/>
      <c r="IG316" s="333"/>
    </row>
    <row r="317" s="3" customFormat="true" x14ac:dyDescent="0.25">
      <c r="A317" s="333"/>
      <c r="K317" s="333"/>
      <c r="U317" s="333"/>
      <c r="AE317" s="333"/>
      <c r="AO317" s="333"/>
      <c r="AY317" s="333"/>
      <c r="BI317" s="333"/>
      <c r="BJ317" s="333"/>
      <c r="BK317" s="333"/>
      <c r="BL317" s="333"/>
      <c r="BM317" s="333"/>
      <c r="BN317" s="333"/>
      <c r="BO317" s="333"/>
      <c r="BP317" s="333"/>
      <c r="BS317" s="333"/>
      <c r="CC317" s="333"/>
      <c r="CM317" s="333"/>
      <c r="CW317" s="333"/>
      <c r="DG317" s="333"/>
      <c r="DQ317" s="333"/>
      <c r="EA317" s="333"/>
      <c r="EK317" s="333"/>
      <c r="EU317" s="333"/>
      <c r="FE317" s="333"/>
      <c r="FO317" s="333"/>
      <c r="FY317" s="333"/>
      <c r="GI317" s="333"/>
      <c r="GS317" s="333"/>
      <c r="HC317" s="333"/>
      <c r="HM317" s="333"/>
      <c r="HW317" s="333"/>
      <c r="IG317" s="333"/>
    </row>
    <row r="318" s="3" customFormat="true" x14ac:dyDescent="0.25">
      <c r="A318" s="333"/>
      <c r="K318" s="333"/>
      <c r="U318" s="333"/>
      <c r="AE318" s="333"/>
      <c r="AO318" s="333"/>
      <c r="AY318" s="333"/>
      <c r="BI318" s="333"/>
      <c r="BJ318" s="333"/>
      <c r="BK318" s="333"/>
      <c r="BL318" s="333"/>
      <c r="BM318" s="333"/>
      <c r="BN318" s="333"/>
      <c r="BO318" s="333"/>
      <c r="BP318" s="333"/>
      <c r="BS318" s="333"/>
      <c r="CC318" s="333"/>
      <c r="CM318" s="333"/>
      <c r="CW318" s="333"/>
      <c r="DG318" s="333"/>
      <c r="DQ318" s="333"/>
      <c r="EA318" s="333"/>
      <c r="EK318" s="333"/>
      <c r="EU318" s="333"/>
      <c r="FE318" s="333"/>
      <c r="FO318" s="333"/>
      <c r="FY318" s="333"/>
      <c r="GI318" s="333"/>
      <c r="GS318" s="333"/>
      <c r="HC318" s="333"/>
      <c r="HM318" s="333"/>
      <c r="HW318" s="333"/>
      <c r="IG318" s="333"/>
    </row>
    <row r="319" s="3" customFormat="true" x14ac:dyDescent="0.25">
      <c r="A319" s="333"/>
      <c r="K319" s="333"/>
      <c r="U319" s="333"/>
      <c r="AE319" s="333"/>
      <c r="AO319" s="333"/>
      <c r="AY319" s="333"/>
      <c r="BI319" s="333"/>
      <c r="BJ319" s="333"/>
      <c r="BK319" s="333"/>
      <c r="BL319" s="333"/>
      <c r="BM319" s="333"/>
      <c r="BN319" s="333"/>
      <c r="BO319" s="333"/>
      <c r="BP319" s="333"/>
      <c r="BS319" s="333"/>
      <c r="CC319" s="333"/>
      <c r="CM319" s="333"/>
      <c r="CW319" s="333"/>
      <c r="DG319" s="333"/>
      <c r="DQ319" s="333"/>
      <c r="EA319" s="333"/>
      <c r="EK319" s="333"/>
      <c r="EU319" s="333"/>
      <c r="FE319" s="333"/>
      <c r="FO319" s="333"/>
      <c r="FY319" s="333"/>
      <c r="GI319" s="333"/>
      <c r="GS319" s="333"/>
      <c r="HC319" s="333"/>
      <c r="HM319" s="333"/>
      <c r="HW319" s="333"/>
      <c r="IG319" s="333"/>
    </row>
    <row r="320" s="3" customFormat="true" x14ac:dyDescent="0.25">
      <c r="A320" s="333"/>
      <c r="K320" s="333"/>
      <c r="U320" s="333"/>
      <c r="AE320" s="333"/>
      <c r="AO320" s="333"/>
      <c r="AY320" s="333"/>
      <c r="BI320" s="333"/>
      <c r="BJ320" s="333"/>
      <c r="BK320" s="333"/>
      <c r="BL320" s="333"/>
      <c r="BM320" s="333"/>
      <c r="BN320" s="333"/>
      <c r="BO320" s="333"/>
      <c r="BP320" s="333"/>
      <c r="BS320" s="333"/>
      <c r="CC320" s="333"/>
      <c r="CM320" s="333"/>
      <c r="CW320" s="333"/>
      <c r="DG320" s="333"/>
      <c r="DQ320" s="333"/>
      <c r="EA320" s="333"/>
      <c r="EK320" s="333"/>
      <c r="EU320" s="333"/>
      <c r="FE320" s="333"/>
      <c r="FO320" s="333"/>
      <c r="FY320" s="333"/>
      <c r="GI320" s="333"/>
      <c r="GS320" s="333"/>
      <c r="HC320" s="333"/>
      <c r="HM320" s="333"/>
      <c r="HW320" s="333"/>
      <c r="IG320" s="333"/>
    </row>
    <row r="321" s="3" customFormat="true" x14ac:dyDescent="0.25">
      <c r="A321" s="333"/>
      <c r="K321" s="333"/>
      <c r="U321" s="333"/>
      <c r="AE321" s="333"/>
      <c r="AO321" s="333"/>
      <c r="AY321" s="333"/>
      <c r="BI321" s="333"/>
      <c r="BJ321" s="333"/>
      <c r="BK321" s="333"/>
      <c r="BL321" s="333"/>
      <c r="BM321" s="333"/>
      <c r="BN321" s="333"/>
      <c r="BO321" s="333"/>
      <c r="BP321" s="333"/>
      <c r="BS321" s="333"/>
      <c r="CC321" s="333"/>
      <c r="CM321" s="333"/>
      <c r="CW321" s="333"/>
      <c r="DG321" s="333"/>
      <c r="DQ321" s="333"/>
      <c r="EA321" s="333"/>
      <c r="EK321" s="333"/>
      <c r="EU321" s="333"/>
      <c r="FE321" s="333"/>
      <c r="FO321" s="333"/>
      <c r="FY321" s="333"/>
      <c r="GI321" s="333"/>
      <c r="GS321" s="333"/>
      <c r="HC321" s="333"/>
      <c r="HM321" s="333"/>
      <c r="HW321" s="333"/>
      <c r="IG321" s="333"/>
    </row>
    <row r="322" s="3" customFormat="true" x14ac:dyDescent="0.25">
      <c r="A322" s="333"/>
      <c r="K322" s="333"/>
      <c r="U322" s="333"/>
      <c r="AE322" s="333"/>
      <c r="AO322" s="333"/>
      <c r="AY322" s="333"/>
      <c r="BI322" s="333"/>
      <c r="BJ322" s="333"/>
      <c r="BK322" s="333"/>
      <c r="BL322" s="333"/>
      <c r="BM322" s="333"/>
      <c r="BN322" s="333"/>
      <c r="BO322" s="333"/>
      <c r="BP322" s="333"/>
      <c r="BS322" s="333"/>
      <c r="CC322" s="333"/>
      <c r="CM322" s="333"/>
      <c r="CW322" s="333"/>
      <c r="DG322" s="333"/>
      <c r="DQ322" s="333"/>
      <c r="EA322" s="333"/>
      <c r="EK322" s="333"/>
      <c r="EU322" s="333"/>
      <c r="FE322" s="333"/>
      <c r="FO322" s="333"/>
      <c r="FY322" s="333"/>
      <c r="GI322" s="333"/>
      <c r="GS322" s="333"/>
      <c r="HC322" s="333"/>
      <c r="HM322" s="333"/>
      <c r="HW322" s="333"/>
      <c r="IG322" s="333"/>
    </row>
    <row r="323" s="3" customFormat="true" x14ac:dyDescent="0.25">
      <c r="A323" s="333"/>
      <c r="K323" s="333"/>
      <c r="U323" s="333"/>
      <c r="AE323" s="333"/>
      <c r="AO323" s="333"/>
      <c r="AY323" s="333"/>
      <c r="BI323" s="333"/>
      <c r="BJ323" s="333"/>
      <c r="BK323" s="333"/>
      <c r="BL323" s="333"/>
      <c r="BM323" s="333"/>
      <c r="BN323" s="333"/>
      <c r="BO323" s="333"/>
      <c r="BP323" s="333"/>
      <c r="BS323" s="333"/>
      <c r="CC323" s="333"/>
      <c r="CM323" s="333"/>
      <c r="CW323" s="333"/>
      <c r="DG323" s="333"/>
      <c r="DQ323" s="333"/>
      <c r="EA323" s="333"/>
      <c r="EK323" s="333"/>
      <c r="EU323" s="333"/>
      <c r="FE323" s="333"/>
      <c r="FO323" s="333"/>
      <c r="FY323" s="333"/>
      <c r="GI323" s="333"/>
      <c r="GS323" s="333"/>
      <c r="HC323" s="333"/>
      <c r="HM323" s="333"/>
      <c r="HW323" s="333"/>
      <c r="IG323" s="333"/>
    </row>
    <row r="324" s="3" customFormat="true" x14ac:dyDescent="0.25">
      <c r="A324" s="333"/>
      <c r="K324" s="333"/>
      <c r="U324" s="333"/>
      <c r="AE324" s="333"/>
      <c r="AO324" s="333"/>
      <c r="AY324" s="333"/>
      <c r="BI324" s="333"/>
      <c r="BJ324" s="333"/>
      <c r="BK324" s="333"/>
      <c r="BL324" s="333"/>
      <c r="BM324" s="333"/>
      <c r="BN324" s="333"/>
      <c r="BO324" s="333"/>
      <c r="BP324" s="333"/>
      <c r="BS324" s="333"/>
      <c r="CC324" s="333"/>
      <c r="CM324" s="333"/>
      <c r="CW324" s="333"/>
      <c r="DG324" s="333"/>
      <c r="DQ324" s="333"/>
      <c r="EA324" s="333"/>
      <c r="EK324" s="333"/>
      <c r="EU324" s="333"/>
      <c r="FE324" s="333"/>
      <c r="FO324" s="333"/>
      <c r="FY324" s="333"/>
      <c r="GI324" s="333"/>
      <c r="GS324" s="333"/>
      <c r="HC324" s="333"/>
      <c r="HM324" s="333"/>
      <c r="HW324" s="333"/>
      <c r="IG324" s="333"/>
    </row>
    <row r="325" s="3" customFormat="true" x14ac:dyDescent="0.25">
      <c r="A325" s="333"/>
      <c r="K325" s="333"/>
      <c r="U325" s="333"/>
      <c r="AE325" s="333"/>
      <c r="AO325" s="333"/>
      <c r="AY325" s="333"/>
      <c r="BI325" s="333"/>
      <c r="BJ325" s="333"/>
      <c r="BK325" s="333"/>
      <c r="BL325" s="333"/>
      <c r="BM325" s="333"/>
      <c r="BN325" s="333"/>
      <c r="BO325" s="333"/>
      <c r="BP325" s="333"/>
      <c r="BS325" s="333"/>
      <c r="CC325" s="333"/>
      <c r="CM325" s="333"/>
      <c r="CW325" s="333"/>
      <c r="DG325" s="333"/>
      <c r="DQ325" s="333"/>
      <c r="EA325" s="333"/>
      <c r="EK325" s="333"/>
      <c r="EU325" s="333"/>
      <c r="FE325" s="333"/>
      <c r="FO325" s="333"/>
      <c r="FY325" s="333"/>
      <c r="GI325" s="333"/>
      <c r="GS325" s="333"/>
      <c r="HC325" s="333"/>
      <c r="HM325" s="333"/>
      <c r="HW325" s="333"/>
      <c r="IG325" s="333"/>
    </row>
    <row r="326" s="3" customFormat="true" x14ac:dyDescent="0.25">
      <c r="A326" s="333"/>
      <c r="K326" s="333"/>
      <c r="U326" s="333"/>
      <c r="AE326" s="333"/>
      <c r="AO326" s="333"/>
      <c r="AY326" s="333"/>
      <c r="BI326" s="333"/>
      <c r="BJ326" s="333"/>
      <c r="BK326" s="333"/>
      <c r="BL326" s="333"/>
      <c r="BM326" s="333"/>
      <c r="BN326" s="333"/>
      <c r="BO326" s="333"/>
      <c r="BP326" s="333"/>
      <c r="BS326" s="333"/>
      <c r="CC326" s="333"/>
      <c r="CM326" s="333"/>
      <c r="CW326" s="333"/>
      <c r="DG326" s="333"/>
      <c r="DQ326" s="333"/>
      <c r="EA326" s="333"/>
      <c r="EK326" s="333"/>
      <c r="EU326" s="333"/>
      <c r="FE326" s="333"/>
      <c r="FO326" s="333"/>
      <c r="FY326" s="333"/>
      <c r="GI326" s="333"/>
      <c r="GS326" s="333"/>
      <c r="HC326" s="333"/>
      <c r="HM326" s="333"/>
      <c r="HW326" s="333"/>
      <c r="IG326" s="333"/>
    </row>
    <row r="327" s="3" customFormat="true" x14ac:dyDescent="0.25">
      <c r="A327" s="333"/>
      <c r="K327" s="333"/>
      <c r="U327" s="333"/>
      <c r="AE327" s="333"/>
      <c r="AO327" s="333"/>
      <c r="AY327" s="333"/>
      <c r="BI327" s="333"/>
      <c r="BJ327" s="333"/>
      <c r="BK327" s="333"/>
      <c r="BL327" s="333"/>
      <c r="BM327" s="333"/>
      <c r="BN327" s="333"/>
      <c r="BO327" s="333"/>
      <c r="BP327" s="333"/>
      <c r="BS327" s="333"/>
      <c r="CC327" s="333"/>
      <c r="CM327" s="333"/>
      <c r="CW327" s="333"/>
      <c r="DG327" s="333"/>
      <c r="DQ327" s="333"/>
      <c r="EA327" s="333"/>
      <c r="EK327" s="333"/>
      <c r="EU327" s="333"/>
      <c r="FE327" s="333"/>
      <c r="FO327" s="333"/>
      <c r="FY327" s="333"/>
      <c r="GI327" s="333"/>
      <c r="GS327" s="333"/>
      <c r="HC327" s="333"/>
      <c r="HM327" s="333"/>
      <c r="HW327" s="333"/>
      <c r="IG327" s="333"/>
    </row>
    <row r="328" s="3" customFormat="true" x14ac:dyDescent="0.25">
      <c r="A328" s="333"/>
      <c r="K328" s="333"/>
      <c r="U328" s="333"/>
      <c r="AE328" s="333"/>
      <c r="AO328" s="333"/>
      <c r="AY328" s="333"/>
      <c r="BI328" s="333"/>
      <c r="BJ328" s="333"/>
      <c r="BK328" s="333"/>
      <c r="BL328" s="333"/>
      <c r="BM328" s="333"/>
      <c r="BN328" s="333"/>
      <c r="BO328" s="333"/>
      <c r="BP328" s="333"/>
      <c r="BS328" s="333"/>
      <c r="CC328" s="333"/>
      <c r="CM328" s="333"/>
      <c r="CW328" s="333"/>
      <c r="DG328" s="333"/>
      <c r="DQ328" s="333"/>
      <c r="EA328" s="333"/>
      <c r="EK328" s="333"/>
      <c r="EU328" s="333"/>
      <c r="FE328" s="333"/>
      <c r="FO328" s="333"/>
      <c r="FY328" s="333"/>
      <c r="GI328" s="333"/>
      <c r="GS328" s="333"/>
      <c r="HC328" s="333"/>
      <c r="HM328" s="333"/>
      <c r="HW328" s="333"/>
      <c r="IG328" s="333"/>
    </row>
    <row r="329" s="3" customFormat="true" x14ac:dyDescent="0.25">
      <c r="A329" s="333"/>
      <c r="K329" s="333"/>
      <c r="U329" s="333"/>
      <c r="AE329" s="333"/>
      <c r="AO329" s="333"/>
      <c r="AY329" s="333"/>
      <c r="BI329" s="333"/>
      <c r="BJ329" s="333"/>
      <c r="BK329" s="333"/>
      <c r="BL329" s="333"/>
      <c r="BM329" s="333"/>
      <c r="BN329" s="333"/>
      <c r="BO329" s="333"/>
      <c r="BP329" s="333"/>
      <c r="BS329" s="333"/>
      <c r="CC329" s="333"/>
      <c r="CM329" s="333"/>
      <c r="CW329" s="333"/>
      <c r="DG329" s="333"/>
      <c r="DQ329" s="333"/>
      <c r="EA329" s="333"/>
      <c r="EK329" s="333"/>
      <c r="EU329" s="333"/>
      <c r="FE329" s="333"/>
      <c r="FO329" s="333"/>
      <c r="FY329" s="333"/>
      <c r="GI329" s="333"/>
      <c r="GS329" s="333"/>
      <c r="HC329" s="333"/>
      <c r="HM329" s="333"/>
      <c r="HW329" s="333"/>
      <c r="IG329" s="333"/>
    </row>
    <row r="330" s="3" customFormat="true" x14ac:dyDescent="0.25">
      <c r="A330" s="333"/>
      <c r="K330" s="333"/>
      <c r="U330" s="333"/>
      <c r="AE330" s="333"/>
      <c r="AO330" s="333"/>
      <c r="AY330" s="333"/>
      <c r="BI330" s="333"/>
      <c r="BJ330" s="333"/>
      <c r="BK330" s="333"/>
      <c r="BL330" s="333"/>
      <c r="BM330" s="333"/>
      <c r="BN330" s="333"/>
      <c r="BO330" s="333"/>
      <c r="BP330" s="333"/>
      <c r="BS330" s="333"/>
      <c r="CC330" s="333"/>
      <c r="CM330" s="333"/>
      <c r="CW330" s="333"/>
      <c r="DG330" s="333"/>
      <c r="DQ330" s="333"/>
      <c r="EA330" s="333"/>
      <c r="EK330" s="333"/>
      <c r="EU330" s="333"/>
      <c r="FE330" s="333"/>
      <c r="FO330" s="333"/>
      <c r="FY330" s="333"/>
      <c r="GI330" s="333"/>
      <c r="GS330" s="333"/>
      <c r="HC330" s="333"/>
      <c r="HM330" s="333"/>
      <c r="HW330" s="333"/>
      <c r="IG330" s="333"/>
    </row>
    <row r="331" s="3" customFormat="true" x14ac:dyDescent="0.25">
      <c r="A331" s="333"/>
      <c r="K331" s="333"/>
      <c r="U331" s="333"/>
      <c r="AE331" s="333"/>
      <c r="AO331" s="333"/>
      <c r="AY331" s="333"/>
      <c r="BI331" s="333"/>
      <c r="BJ331" s="333"/>
      <c r="BK331" s="333"/>
      <c r="BL331" s="333"/>
      <c r="BM331" s="333"/>
      <c r="BN331" s="333"/>
      <c r="BO331" s="333"/>
      <c r="BP331" s="333"/>
      <c r="BS331" s="333"/>
      <c r="CC331" s="333"/>
      <c r="CM331" s="333"/>
      <c r="CW331" s="333"/>
      <c r="DG331" s="333"/>
      <c r="DQ331" s="333"/>
      <c r="EA331" s="333"/>
      <c r="EK331" s="333"/>
      <c r="EU331" s="333"/>
      <c r="FE331" s="333"/>
      <c r="FO331" s="333"/>
      <c r="FY331" s="333"/>
      <c r="GI331" s="333"/>
      <c r="GS331" s="333"/>
      <c r="HC331" s="333"/>
      <c r="HM331" s="333"/>
      <c r="HW331" s="333"/>
      <c r="IG331" s="333"/>
    </row>
    <row r="332" s="3" customFormat="true" x14ac:dyDescent="0.25">
      <c r="A332" s="333"/>
      <c r="K332" s="333"/>
      <c r="U332" s="333"/>
      <c r="AE332" s="333"/>
      <c r="AO332" s="333"/>
      <c r="AY332" s="333"/>
      <c r="BI332" s="333"/>
      <c r="BJ332" s="333"/>
      <c r="BK332" s="333"/>
      <c r="BL332" s="333"/>
      <c r="BM332" s="333"/>
      <c r="BN332" s="333"/>
      <c r="BO332" s="333"/>
      <c r="BP332" s="333"/>
      <c r="BS332" s="333"/>
      <c r="CC332" s="333"/>
      <c r="CM332" s="333"/>
      <c r="CW332" s="333"/>
      <c r="DG332" s="333"/>
      <c r="DQ332" s="333"/>
      <c r="EA332" s="333"/>
      <c r="EK332" s="333"/>
      <c r="EU332" s="333"/>
      <c r="FE332" s="333"/>
      <c r="FO332" s="333"/>
      <c r="FY332" s="333"/>
      <c r="GI332" s="333"/>
      <c r="GS332" s="333"/>
      <c r="HC332" s="333"/>
      <c r="HM332" s="333"/>
      <c r="HW332" s="333"/>
      <c r="IG332" s="333"/>
    </row>
    <row r="333" s="3" customFormat="true" x14ac:dyDescent="0.25">
      <c r="A333" s="333"/>
      <c r="K333" s="333"/>
      <c r="U333" s="333"/>
      <c r="AE333" s="333"/>
      <c r="AO333" s="333"/>
      <c r="AY333" s="333"/>
      <c r="BI333" s="333"/>
      <c r="BJ333" s="333"/>
      <c r="BK333" s="333"/>
      <c r="BL333" s="333"/>
      <c r="BM333" s="333"/>
      <c r="BN333" s="333"/>
      <c r="BO333" s="333"/>
      <c r="BP333" s="333"/>
      <c r="BS333" s="333"/>
      <c r="CC333" s="333"/>
      <c r="CM333" s="333"/>
      <c r="CW333" s="333"/>
      <c r="DG333" s="333"/>
      <c r="DQ333" s="333"/>
      <c r="EA333" s="333"/>
      <c r="EK333" s="333"/>
      <c r="EU333" s="333"/>
      <c r="FE333" s="333"/>
      <c r="FO333" s="333"/>
      <c r="FY333" s="333"/>
      <c r="GI333" s="333"/>
      <c r="GS333" s="333"/>
      <c r="HC333" s="333"/>
      <c r="HM333" s="333"/>
      <c r="HW333" s="333"/>
      <c r="IG333" s="333"/>
    </row>
    <row r="334" s="3" customFormat="true" x14ac:dyDescent="0.25">
      <c r="A334" s="333"/>
      <c r="K334" s="333"/>
      <c r="U334" s="333"/>
      <c r="AE334" s="333"/>
      <c r="AO334" s="333"/>
      <c r="AY334" s="333"/>
      <c r="BI334" s="333"/>
      <c r="BJ334" s="333"/>
      <c r="BK334" s="333"/>
      <c r="BL334" s="333"/>
      <c r="BM334" s="333"/>
      <c r="BN334" s="333"/>
      <c r="BO334" s="333"/>
      <c r="BP334" s="333"/>
      <c r="BS334" s="333"/>
      <c r="CC334" s="333"/>
      <c r="CM334" s="333"/>
      <c r="CW334" s="333"/>
      <c r="DG334" s="333"/>
      <c r="DQ334" s="333"/>
      <c r="EA334" s="333"/>
      <c r="EK334" s="333"/>
      <c r="EU334" s="333"/>
      <c r="FE334" s="333"/>
      <c r="FO334" s="333"/>
      <c r="FY334" s="333"/>
      <c r="GI334" s="333"/>
      <c r="GS334" s="333"/>
      <c r="HC334" s="333"/>
      <c r="HM334" s="333"/>
      <c r="HW334" s="333"/>
      <c r="IG334" s="333"/>
    </row>
    <row r="335" s="3" customFormat="true" x14ac:dyDescent="0.25">
      <c r="A335" s="333"/>
      <c r="K335" s="333"/>
      <c r="U335" s="333"/>
      <c r="AE335" s="333"/>
      <c r="AO335" s="333"/>
      <c r="AY335" s="333"/>
      <c r="BI335" s="333"/>
      <c r="BJ335" s="333"/>
      <c r="BK335" s="333"/>
      <c r="BL335" s="333"/>
      <c r="BM335" s="333"/>
      <c r="BN335" s="333"/>
      <c r="BO335" s="333"/>
      <c r="BP335" s="333"/>
      <c r="BS335" s="333"/>
      <c r="CC335" s="333"/>
      <c r="CM335" s="333"/>
      <c r="CW335" s="333"/>
      <c r="DG335" s="333"/>
      <c r="DQ335" s="333"/>
      <c r="EA335" s="333"/>
      <c r="EK335" s="333"/>
      <c r="EU335" s="333"/>
      <c r="FE335" s="333"/>
      <c r="FO335" s="333"/>
      <c r="FY335" s="333"/>
      <c r="GI335" s="333"/>
      <c r="GS335" s="333"/>
      <c r="HC335" s="333"/>
      <c r="HM335" s="333"/>
      <c r="HW335" s="333"/>
      <c r="IG335" s="333"/>
    </row>
    <row r="336" s="3" customFormat="true" x14ac:dyDescent="0.25">
      <c r="A336" s="333"/>
      <c r="K336" s="333"/>
      <c r="U336" s="333"/>
      <c r="AE336" s="333"/>
      <c r="AO336" s="333"/>
      <c r="AY336" s="333"/>
      <c r="BI336" s="333"/>
      <c r="BJ336" s="333"/>
      <c r="BK336" s="333"/>
      <c r="BL336" s="333"/>
      <c r="BM336" s="333"/>
      <c r="BN336" s="333"/>
      <c r="BO336" s="333"/>
      <c r="BP336" s="333"/>
      <c r="BS336" s="333"/>
      <c r="CC336" s="333"/>
      <c r="CM336" s="333"/>
      <c r="CW336" s="333"/>
      <c r="DG336" s="333"/>
      <c r="DQ336" s="333"/>
      <c r="EA336" s="333"/>
      <c r="EK336" s="333"/>
      <c r="EU336" s="333"/>
      <c r="FE336" s="333"/>
      <c r="FO336" s="333"/>
      <c r="FY336" s="333"/>
      <c r="GI336" s="333"/>
      <c r="GS336" s="333"/>
      <c r="HC336" s="333"/>
      <c r="HM336" s="333"/>
      <c r="HW336" s="333"/>
      <c r="IG336" s="333"/>
    </row>
    <row r="337" s="3" customFormat="true" x14ac:dyDescent="0.25">
      <c r="A337" s="333"/>
      <c r="K337" s="333"/>
      <c r="U337" s="333"/>
      <c r="AE337" s="333"/>
      <c r="AO337" s="333"/>
      <c r="AY337" s="333"/>
      <c r="BI337" s="333"/>
      <c r="BJ337" s="333"/>
      <c r="BK337" s="333"/>
      <c r="BL337" s="333"/>
      <c r="BM337" s="333"/>
      <c r="BN337" s="333"/>
      <c r="BO337" s="333"/>
      <c r="BP337" s="333"/>
      <c r="BS337" s="333"/>
      <c r="CC337" s="333"/>
      <c r="CM337" s="333"/>
      <c r="CW337" s="333"/>
      <c r="DG337" s="333"/>
      <c r="DQ337" s="333"/>
      <c r="EA337" s="333"/>
      <c r="EK337" s="333"/>
      <c r="EU337" s="333"/>
      <c r="FE337" s="333"/>
      <c r="FO337" s="333"/>
      <c r="FY337" s="333"/>
      <c r="GI337" s="333"/>
      <c r="GS337" s="333"/>
      <c r="HC337" s="333"/>
      <c r="HM337" s="333"/>
      <c r="HW337" s="333"/>
      <c r="IG337" s="333"/>
    </row>
    <row r="338" s="3" customFormat="true" x14ac:dyDescent="0.25">
      <c r="A338" s="333"/>
      <c r="K338" s="333"/>
      <c r="U338" s="333"/>
      <c r="AE338" s="333"/>
      <c r="AO338" s="333"/>
      <c r="AY338" s="333"/>
      <c r="BI338" s="333"/>
      <c r="BJ338" s="333"/>
      <c r="BK338" s="333"/>
      <c r="BL338" s="333"/>
      <c r="BM338" s="333"/>
      <c r="BN338" s="333"/>
      <c r="BO338" s="333"/>
      <c r="BP338" s="333"/>
      <c r="BS338" s="333"/>
      <c r="CC338" s="333"/>
      <c r="CM338" s="333"/>
      <c r="CW338" s="333"/>
      <c r="DG338" s="333"/>
      <c r="DQ338" s="333"/>
      <c r="EA338" s="333"/>
      <c r="EK338" s="333"/>
      <c r="EU338" s="333"/>
      <c r="FE338" s="333"/>
      <c r="FO338" s="333"/>
      <c r="FY338" s="333"/>
      <c r="GI338" s="333"/>
      <c r="GS338" s="333"/>
      <c r="HC338" s="333"/>
      <c r="HM338" s="333"/>
      <c r="HW338" s="333"/>
      <c r="IG338" s="333"/>
    </row>
    <row r="339" s="3" customFormat="true" x14ac:dyDescent="0.25">
      <c r="A339" s="333"/>
      <c r="K339" s="333"/>
      <c r="U339" s="333"/>
      <c r="AE339" s="333"/>
      <c r="AO339" s="333"/>
      <c r="AY339" s="333"/>
      <c r="BI339" s="333"/>
      <c r="BJ339" s="333"/>
      <c r="BK339" s="333"/>
      <c r="BL339" s="333"/>
      <c r="BM339" s="333"/>
      <c r="BN339" s="333"/>
      <c r="BO339" s="333"/>
      <c r="BP339" s="333"/>
      <c r="BS339" s="333"/>
      <c r="CC339" s="333"/>
      <c r="CM339" s="333"/>
      <c r="CW339" s="333"/>
      <c r="DG339" s="333"/>
      <c r="DQ339" s="333"/>
      <c r="EA339" s="333"/>
      <c r="EK339" s="333"/>
      <c r="EU339" s="333"/>
      <c r="FE339" s="333"/>
      <c r="FO339" s="333"/>
      <c r="FY339" s="333"/>
      <c r="GI339" s="333"/>
      <c r="GS339" s="333"/>
      <c r="HC339" s="333"/>
      <c r="HM339" s="333"/>
      <c r="HW339" s="333"/>
      <c r="IG339" s="333"/>
    </row>
    <row r="340" s="3" customFormat="true" x14ac:dyDescent="0.25">
      <c r="A340" s="333"/>
      <c r="K340" s="333"/>
      <c r="U340" s="333"/>
      <c r="AE340" s="333"/>
      <c r="AO340" s="333"/>
      <c r="AY340" s="333"/>
      <c r="BI340" s="333"/>
      <c r="BJ340" s="333"/>
      <c r="BK340" s="333"/>
      <c r="BL340" s="333"/>
      <c r="BM340" s="333"/>
      <c r="BN340" s="333"/>
      <c r="BO340" s="333"/>
      <c r="BP340" s="333"/>
      <c r="BS340" s="333"/>
      <c r="CC340" s="333"/>
      <c r="CM340" s="333"/>
      <c r="CW340" s="333"/>
      <c r="DG340" s="333"/>
      <c r="DQ340" s="333"/>
      <c r="EA340" s="333"/>
      <c r="EK340" s="333"/>
      <c r="EU340" s="333"/>
      <c r="FE340" s="333"/>
      <c r="FO340" s="333"/>
      <c r="FY340" s="333"/>
      <c r="GI340" s="333"/>
      <c r="GS340" s="333"/>
      <c r="HC340" s="333"/>
      <c r="HM340" s="333"/>
      <c r="HW340" s="333"/>
      <c r="IG340" s="333"/>
    </row>
    <row r="341" s="3" customFormat="true" x14ac:dyDescent="0.25">
      <c r="A341" s="333"/>
      <c r="K341" s="333"/>
      <c r="U341" s="333"/>
      <c r="AE341" s="333"/>
      <c r="AO341" s="333"/>
      <c r="AY341" s="333"/>
      <c r="BI341" s="333"/>
      <c r="BJ341" s="333"/>
      <c r="BK341" s="333"/>
      <c r="BL341" s="333"/>
      <c r="BM341" s="333"/>
      <c r="BN341" s="333"/>
      <c r="BO341" s="333"/>
      <c r="BP341" s="333"/>
      <c r="BS341" s="333"/>
      <c r="CC341" s="333"/>
      <c r="CM341" s="333"/>
      <c r="CW341" s="333"/>
      <c r="DG341" s="333"/>
      <c r="DQ341" s="333"/>
      <c r="EA341" s="333"/>
      <c r="EK341" s="333"/>
      <c r="EU341" s="333"/>
      <c r="FE341" s="333"/>
      <c r="FO341" s="333"/>
      <c r="FY341" s="333"/>
      <c r="GI341" s="333"/>
      <c r="GS341" s="333"/>
      <c r="HC341" s="333"/>
      <c r="HM341" s="333"/>
      <c r="HW341" s="333"/>
      <c r="IG341" s="333"/>
    </row>
    <row r="342" s="3" customFormat="true" x14ac:dyDescent="0.25">
      <c r="A342" s="333"/>
      <c r="K342" s="333"/>
      <c r="U342" s="333"/>
      <c r="AE342" s="333"/>
      <c r="AO342" s="333"/>
      <c r="AY342" s="333"/>
      <c r="BI342" s="333"/>
      <c r="BJ342" s="333"/>
      <c r="BK342" s="333"/>
      <c r="BL342" s="333"/>
      <c r="BM342" s="333"/>
      <c r="BN342" s="333"/>
      <c r="BO342" s="333"/>
      <c r="BP342" s="333"/>
      <c r="BS342" s="333"/>
      <c r="CC342" s="333"/>
      <c r="CM342" s="333"/>
      <c r="CW342" s="333"/>
      <c r="DG342" s="333"/>
      <c r="DQ342" s="333"/>
      <c r="EA342" s="333"/>
      <c r="EK342" s="333"/>
      <c r="EU342" s="333"/>
      <c r="FE342" s="333"/>
      <c r="FO342" s="333"/>
      <c r="FY342" s="333"/>
      <c r="GI342" s="333"/>
      <c r="GS342" s="333"/>
      <c r="HC342" s="333"/>
      <c r="HM342" s="333"/>
      <c r="HW342" s="333"/>
      <c r="IG342" s="333"/>
    </row>
    <row r="343" s="3" customFormat="true" x14ac:dyDescent="0.25">
      <c r="A343" s="333"/>
      <c r="K343" s="333"/>
      <c r="U343" s="333"/>
      <c r="AE343" s="333"/>
      <c r="AO343" s="333"/>
      <c r="AY343" s="333"/>
      <c r="BI343" s="333"/>
      <c r="BJ343" s="333"/>
      <c r="BK343" s="333"/>
      <c r="BL343" s="333"/>
      <c r="BM343" s="333"/>
      <c r="BN343" s="333"/>
      <c r="BO343" s="333"/>
      <c r="BP343" s="333"/>
      <c r="BS343" s="333"/>
      <c r="CC343" s="333"/>
      <c r="CM343" s="333"/>
      <c r="CW343" s="333"/>
      <c r="DG343" s="333"/>
      <c r="DQ343" s="333"/>
      <c r="EA343" s="333"/>
      <c r="EK343" s="333"/>
      <c r="EU343" s="333"/>
      <c r="FE343" s="333"/>
      <c r="FO343" s="333"/>
      <c r="FY343" s="333"/>
      <c r="GI343" s="333"/>
      <c r="GS343" s="333"/>
      <c r="HC343" s="333"/>
      <c r="HM343" s="333"/>
      <c r="HW343" s="333"/>
      <c r="IG343" s="333"/>
    </row>
    <row r="344" s="3" customFormat="true" x14ac:dyDescent="0.25">
      <c r="A344" s="333"/>
      <c r="K344" s="333"/>
      <c r="U344" s="333"/>
      <c r="AE344" s="333"/>
      <c r="AO344" s="333"/>
      <c r="AY344" s="333"/>
      <c r="BI344" s="333"/>
      <c r="BJ344" s="333"/>
      <c r="BK344" s="333"/>
      <c r="BL344" s="333"/>
      <c r="BM344" s="333"/>
      <c r="BN344" s="333"/>
      <c r="BO344" s="333"/>
      <c r="BP344" s="333"/>
      <c r="BS344" s="333"/>
      <c r="CC344" s="333"/>
      <c r="CM344" s="333"/>
      <c r="CW344" s="333"/>
      <c r="DG344" s="333"/>
      <c r="DQ344" s="333"/>
      <c r="EA344" s="333"/>
      <c r="EK344" s="333"/>
      <c r="EU344" s="333"/>
      <c r="FE344" s="333"/>
      <c r="FO344" s="333"/>
      <c r="FY344" s="333"/>
      <c r="GI344" s="333"/>
      <c r="GS344" s="333"/>
      <c r="HC344" s="333"/>
      <c r="HM344" s="333"/>
      <c r="HW344" s="333"/>
      <c r="IG344" s="333"/>
    </row>
    <row r="345" s="3" customFormat="true" x14ac:dyDescent="0.25">
      <c r="A345" s="333"/>
      <c r="K345" s="333"/>
      <c r="U345" s="333"/>
      <c r="AE345" s="333"/>
      <c r="AO345" s="333"/>
      <c r="AY345" s="333"/>
      <c r="BI345" s="333"/>
      <c r="BJ345" s="333"/>
      <c r="BK345" s="333"/>
      <c r="BL345" s="333"/>
      <c r="BM345" s="333"/>
      <c r="BN345" s="333"/>
      <c r="BO345" s="333"/>
      <c r="BP345" s="333"/>
      <c r="BS345" s="333"/>
      <c r="CC345" s="333"/>
      <c r="CM345" s="333"/>
      <c r="CW345" s="333"/>
      <c r="DG345" s="333"/>
      <c r="DQ345" s="333"/>
      <c r="EA345" s="333"/>
      <c r="EK345" s="333"/>
      <c r="EU345" s="333"/>
      <c r="FE345" s="333"/>
      <c r="FO345" s="333"/>
      <c r="FY345" s="333"/>
      <c r="GI345" s="333"/>
      <c r="GS345" s="333"/>
      <c r="HC345" s="333"/>
      <c r="HM345" s="333"/>
      <c r="HW345" s="333"/>
      <c r="IG345" s="333"/>
    </row>
    <row r="346" s="3" customFormat="true" x14ac:dyDescent="0.25">
      <c r="A346" s="333"/>
      <c r="K346" s="333"/>
      <c r="U346" s="333"/>
      <c r="AE346" s="333"/>
      <c r="AO346" s="333"/>
      <c r="AY346" s="333"/>
      <c r="BI346" s="333"/>
      <c r="BJ346" s="333"/>
      <c r="BK346" s="333"/>
      <c r="BL346" s="333"/>
      <c r="BM346" s="333"/>
      <c r="BN346" s="333"/>
      <c r="BO346" s="333"/>
      <c r="BP346" s="333"/>
      <c r="BS346" s="333"/>
      <c r="CC346" s="333"/>
      <c r="CM346" s="333"/>
      <c r="CW346" s="333"/>
      <c r="DG346" s="333"/>
      <c r="DQ346" s="333"/>
      <c r="EA346" s="333"/>
      <c r="EK346" s="333"/>
      <c r="EU346" s="333"/>
      <c r="FE346" s="333"/>
      <c r="FO346" s="333"/>
      <c r="FY346" s="333"/>
      <c r="GI346" s="333"/>
      <c r="GS346" s="333"/>
      <c r="HC346" s="333"/>
      <c r="HM346" s="333"/>
      <c r="HW346" s="333"/>
      <c r="IG346" s="333"/>
    </row>
    <row r="347" s="3" customFormat="true" x14ac:dyDescent="0.25">
      <c r="A347" s="333"/>
      <c r="K347" s="333"/>
      <c r="U347" s="333"/>
      <c r="AE347" s="333"/>
      <c r="AO347" s="333"/>
      <c r="AY347" s="333"/>
      <c r="BI347" s="333"/>
      <c r="BJ347" s="333"/>
      <c r="BK347" s="333"/>
      <c r="BL347" s="333"/>
      <c r="BM347" s="333"/>
      <c r="BN347" s="333"/>
      <c r="BO347" s="333"/>
      <c r="BP347" s="333"/>
      <c r="BS347" s="333"/>
      <c r="CC347" s="333"/>
      <c r="CM347" s="333"/>
      <c r="CW347" s="333"/>
      <c r="DG347" s="333"/>
      <c r="DQ347" s="333"/>
      <c r="EA347" s="333"/>
      <c r="EK347" s="333"/>
      <c r="EU347" s="333"/>
      <c r="FE347" s="333"/>
      <c r="FO347" s="333"/>
      <c r="FY347" s="333"/>
      <c r="GI347" s="333"/>
      <c r="GS347" s="333"/>
      <c r="HC347" s="333"/>
      <c r="HM347" s="333"/>
      <c r="HW347" s="333"/>
      <c r="IG347" s="333"/>
    </row>
    <row r="348" s="3" customFormat="true" x14ac:dyDescent="0.25">
      <c r="A348" s="333"/>
      <c r="K348" s="333"/>
      <c r="U348" s="333"/>
      <c r="AE348" s="333"/>
      <c r="AO348" s="333"/>
      <c r="AY348" s="333"/>
      <c r="BI348" s="333"/>
      <c r="BJ348" s="333"/>
      <c r="BK348" s="333"/>
      <c r="BL348" s="333"/>
      <c r="BM348" s="333"/>
      <c r="BN348" s="333"/>
      <c r="BO348" s="333"/>
      <c r="BP348" s="333"/>
      <c r="BS348" s="333"/>
      <c r="CC348" s="333"/>
      <c r="CM348" s="333"/>
      <c r="CW348" s="333"/>
      <c r="DG348" s="333"/>
      <c r="DQ348" s="333"/>
      <c r="EA348" s="333"/>
      <c r="EK348" s="333"/>
      <c r="EU348" s="333"/>
      <c r="FE348" s="333"/>
      <c r="FO348" s="333"/>
      <c r="FY348" s="333"/>
      <c r="GI348" s="333"/>
      <c r="GS348" s="333"/>
      <c r="HC348" s="333"/>
      <c r="HM348" s="333"/>
      <c r="HW348" s="333"/>
      <c r="IG348" s="333"/>
    </row>
    <row r="349" s="3" customFormat="true" x14ac:dyDescent="0.25">
      <c r="A349" s="333"/>
      <c r="K349" s="333"/>
      <c r="U349" s="333"/>
      <c r="AE349" s="333"/>
      <c r="AO349" s="333"/>
      <c r="AY349" s="333"/>
      <c r="BI349" s="333"/>
      <c r="BJ349" s="333"/>
      <c r="BK349" s="333"/>
      <c r="BL349" s="333"/>
      <c r="BM349" s="333"/>
      <c r="BN349" s="333"/>
      <c r="BO349" s="333"/>
      <c r="BP349" s="333"/>
      <c r="BS349" s="333"/>
      <c r="CC349" s="333"/>
      <c r="CM349" s="333"/>
      <c r="CW349" s="333"/>
      <c r="DG349" s="333"/>
      <c r="DQ349" s="333"/>
      <c r="EA349" s="333"/>
      <c r="EK349" s="333"/>
      <c r="EU349" s="333"/>
      <c r="FE349" s="333"/>
      <c r="FO349" s="333"/>
      <c r="FY349" s="333"/>
      <c r="GI349" s="333"/>
      <c r="GS349" s="333"/>
      <c r="HC349" s="333"/>
      <c r="HM349" s="333"/>
      <c r="HW349" s="333"/>
      <c r="IG349" s="333"/>
    </row>
    <row r="350" s="3" customFormat="true" x14ac:dyDescent="0.25">
      <c r="A350" s="333"/>
      <c r="K350" s="333"/>
      <c r="U350" s="333"/>
      <c r="AE350" s="333"/>
      <c r="AO350" s="333"/>
      <c r="AY350" s="333"/>
      <c r="BI350" s="333"/>
      <c r="BJ350" s="333"/>
      <c r="BK350" s="333"/>
      <c r="BL350" s="333"/>
      <c r="BM350" s="333"/>
      <c r="BN350" s="333"/>
      <c r="BO350" s="333"/>
      <c r="BP350" s="333"/>
      <c r="BS350" s="333"/>
      <c r="CC350" s="333"/>
      <c r="CM350" s="333"/>
      <c r="CW350" s="333"/>
      <c r="DG350" s="333"/>
      <c r="DQ350" s="333"/>
      <c r="EA350" s="333"/>
      <c r="EK350" s="333"/>
      <c r="EU350" s="333"/>
      <c r="FE350" s="333"/>
      <c r="FO350" s="333"/>
      <c r="FY350" s="333"/>
      <c r="GI350" s="333"/>
      <c r="GS350" s="333"/>
      <c r="HC350" s="333"/>
      <c r="HM350" s="333"/>
      <c r="HW350" s="333"/>
      <c r="IG350" s="333"/>
    </row>
    <row r="351" s="3" customFormat="true" x14ac:dyDescent="0.25">
      <c r="A351" s="333"/>
      <c r="K351" s="333"/>
      <c r="U351" s="333"/>
      <c r="AE351" s="333"/>
      <c r="AO351" s="333"/>
      <c r="AY351" s="333"/>
      <c r="BI351" s="333"/>
      <c r="BJ351" s="333"/>
      <c r="BK351" s="333"/>
      <c r="BL351" s="333"/>
      <c r="BM351" s="333"/>
      <c r="BN351" s="333"/>
      <c r="BO351" s="333"/>
      <c r="BP351" s="333"/>
      <c r="BS351" s="333"/>
      <c r="CC351" s="333"/>
      <c r="CM351" s="333"/>
      <c r="CW351" s="333"/>
      <c r="DG351" s="333"/>
      <c r="DQ351" s="333"/>
      <c r="EA351" s="333"/>
      <c r="EK351" s="333"/>
      <c r="EU351" s="333"/>
      <c r="FE351" s="333"/>
      <c r="FO351" s="333"/>
      <c r="FY351" s="333"/>
      <c r="GI351" s="333"/>
      <c r="GS351" s="333"/>
      <c r="HC351" s="333"/>
      <c r="HM351" s="333"/>
      <c r="HW351" s="333"/>
      <c r="IG351" s="333"/>
    </row>
    <row r="352" s="3" customFormat="true" x14ac:dyDescent="0.25">
      <c r="A352" s="333"/>
      <c r="K352" s="333"/>
      <c r="U352" s="333"/>
      <c r="AE352" s="333"/>
      <c r="AO352" s="333"/>
      <c r="AY352" s="333"/>
      <c r="BI352" s="333"/>
      <c r="BJ352" s="333"/>
      <c r="BK352" s="333"/>
      <c r="BL352" s="333"/>
      <c r="BM352" s="333"/>
      <c r="BN352" s="333"/>
      <c r="BO352" s="333"/>
      <c r="BP352" s="333"/>
      <c r="BS352" s="333"/>
      <c r="CC352" s="333"/>
      <c r="CM352" s="333"/>
      <c r="CW352" s="333"/>
      <c r="DG352" s="333"/>
      <c r="DQ352" s="333"/>
      <c r="EA352" s="333"/>
      <c r="EK352" s="333"/>
      <c r="EU352" s="333"/>
      <c r="FE352" s="333"/>
      <c r="FO352" s="333"/>
      <c r="FY352" s="333"/>
      <c r="GI352" s="333"/>
      <c r="GS352" s="333"/>
      <c r="HC352" s="333"/>
      <c r="HM352" s="333"/>
      <c r="HW352" s="333"/>
      <c r="IG352" s="333"/>
    </row>
    <row r="353" s="3" customFormat="true" x14ac:dyDescent="0.25">
      <c r="A353" s="333"/>
      <c r="K353" s="333"/>
      <c r="U353" s="333"/>
      <c r="AE353" s="333"/>
      <c r="AO353" s="333"/>
      <c r="AY353" s="333"/>
      <c r="BI353" s="333"/>
      <c r="BJ353" s="333"/>
      <c r="BK353" s="333"/>
      <c r="BL353" s="333"/>
      <c r="BM353" s="333"/>
      <c r="BN353" s="333"/>
      <c r="BO353" s="333"/>
      <c r="BP353" s="333"/>
      <c r="BS353" s="333"/>
      <c r="CC353" s="333"/>
      <c r="CM353" s="333"/>
      <c r="CW353" s="333"/>
      <c r="DG353" s="333"/>
      <c r="DQ353" s="333"/>
      <c r="EA353" s="333"/>
      <c r="EK353" s="333"/>
      <c r="EU353" s="333"/>
      <c r="FE353" s="333"/>
      <c r="FO353" s="333"/>
      <c r="FY353" s="333"/>
      <c r="GI353" s="333"/>
      <c r="GS353" s="333"/>
      <c r="HC353" s="333"/>
      <c r="HM353" s="333"/>
      <c r="HW353" s="333"/>
      <c r="IG353" s="333"/>
    </row>
    <row r="354" s="3" customFormat="true" x14ac:dyDescent="0.25">
      <c r="A354" s="333"/>
      <c r="K354" s="333"/>
      <c r="U354" s="333"/>
      <c r="AE354" s="333"/>
      <c r="AO354" s="333"/>
      <c r="AY354" s="333"/>
      <c r="BI354" s="333"/>
      <c r="BJ354" s="333"/>
      <c r="BK354" s="333"/>
      <c r="BL354" s="333"/>
      <c r="BM354" s="333"/>
      <c r="BN354" s="333"/>
      <c r="BO354" s="333"/>
      <c r="BP354" s="333"/>
      <c r="BS354" s="333"/>
      <c r="CC354" s="333"/>
      <c r="CM354" s="333"/>
      <c r="CW354" s="333"/>
      <c r="DG354" s="333"/>
      <c r="DQ354" s="333"/>
      <c r="EA354" s="333"/>
      <c r="EK354" s="333"/>
      <c r="EU354" s="333"/>
      <c r="FE354" s="333"/>
      <c r="FO354" s="333"/>
      <c r="FY354" s="333"/>
      <c r="GI354" s="333"/>
      <c r="GS354" s="333"/>
      <c r="HC354" s="333"/>
      <c r="HM354" s="333"/>
      <c r="HW354" s="333"/>
      <c r="IG354" s="333"/>
    </row>
    <row r="355" s="3" customFormat="true" x14ac:dyDescent="0.25">
      <c r="A355" s="333"/>
      <c r="K355" s="333"/>
      <c r="U355" s="333"/>
      <c r="AE355" s="333"/>
      <c r="AO355" s="333"/>
      <c r="AY355" s="333"/>
      <c r="BI355" s="333"/>
      <c r="BJ355" s="333"/>
      <c r="BK355" s="333"/>
      <c r="BL355" s="333"/>
      <c r="BM355" s="333"/>
      <c r="BN355" s="333"/>
      <c r="BO355" s="333"/>
      <c r="BP355" s="333"/>
      <c r="BS355" s="333"/>
      <c r="CC355" s="333"/>
      <c r="CM355" s="333"/>
      <c r="CW355" s="333"/>
      <c r="DG355" s="333"/>
      <c r="DQ355" s="333"/>
      <c r="EA355" s="333"/>
      <c r="EK355" s="333"/>
      <c r="EU355" s="333"/>
      <c r="FE355" s="333"/>
      <c r="FO355" s="333"/>
      <c r="FY355" s="333"/>
      <c r="GI355" s="333"/>
      <c r="GS355" s="333"/>
      <c r="HC355" s="333"/>
      <c r="HM355" s="333"/>
      <c r="HW355" s="333"/>
      <c r="IG355" s="333"/>
    </row>
    <row r="356" s="3" customFormat="true" x14ac:dyDescent="0.25">
      <c r="A356" s="333"/>
      <c r="K356" s="333"/>
      <c r="U356" s="333"/>
      <c r="AE356" s="333"/>
      <c r="AO356" s="333"/>
      <c r="AY356" s="333"/>
      <c r="BI356" s="333"/>
      <c r="BJ356" s="333"/>
      <c r="BK356" s="333"/>
      <c r="BL356" s="333"/>
      <c r="BM356" s="333"/>
      <c r="BN356" s="333"/>
      <c r="BO356" s="333"/>
      <c r="BP356" s="333"/>
      <c r="BS356" s="333"/>
      <c r="CC356" s="333"/>
      <c r="CM356" s="333"/>
      <c r="CW356" s="333"/>
      <c r="DG356" s="333"/>
      <c r="DQ356" s="333"/>
      <c r="EA356" s="333"/>
      <c r="EK356" s="333"/>
      <c r="EU356" s="333"/>
      <c r="FE356" s="333"/>
      <c r="FO356" s="333"/>
      <c r="FY356" s="333"/>
      <c r="GI356" s="333"/>
      <c r="GS356" s="333"/>
      <c r="HC356" s="333"/>
      <c r="HM356" s="333"/>
      <c r="HW356" s="333"/>
      <c r="IG356" s="333"/>
    </row>
    <row r="357" s="3" customFormat="true" x14ac:dyDescent="0.25">
      <c r="A357" s="333"/>
      <c r="K357" s="333"/>
      <c r="U357" s="333"/>
      <c r="AE357" s="333"/>
      <c r="AO357" s="333"/>
      <c r="AY357" s="333"/>
      <c r="BI357" s="333"/>
      <c r="BJ357" s="333"/>
      <c r="BK357" s="333"/>
      <c r="BL357" s="333"/>
      <c r="BM357" s="333"/>
      <c r="BN357" s="333"/>
      <c r="BO357" s="333"/>
      <c r="BP357" s="333"/>
      <c r="BS357" s="333"/>
      <c r="CC357" s="333"/>
      <c r="CM357" s="333"/>
      <c r="CW357" s="333"/>
      <c r="DG357" s="333"/>
      <c r="DQ357" s="333"/>
      <c r="EA357" s="333"/>
      <c r="EK357" s="333"/>
      <c r="EU357" s="333"/>
      <c r="FE357" s="333"/>
      <c r="FO357" s="333"/>
      <c r="FY357" s="333"/>
      <c r="GI357" s="333"/>
      <c r="GS357" s="333"/>
      <c r="HC357" s="333"/>
      <c r="HM357" s="333"/>
      <c r="HW357" s="333"/>
      <c r="IG357" s="333"/>
    </row>
    <row r="358" s="3" customFormat="true" x14ac:dyDescent="0.25">
      <c r="A358" s="333"/>
      <c r="K358" s="333"/>
      <c r="U358" s="333"/>
      <c r="AE358" s="333"/>
      <c r="AO358" s="333"/>
      <c r="AY358" s="333"/>
      <c r="BI358" s="333"/>
      <c r="BJ358" s="333"/>
      <c r="BK358" s="333"/>
      <c r="BL358" s="333"/>
      <c r="BM358" s="333"/>
      <c r="BN358" s="333"/>
      <c r="BO358" s="333"/>
      <c r="BP358" s="333"/>
      <c r="BS358" s="333"/>
      <c r="CC358" s="333"/>
      <c r="CM358" s="333"/>
      <c r="CW358" s="333"/>
      <c r="DG358" s="333"/>
      <c r="DQ358" s="333"/>
      <c r="EA358" s="333"/>
      <c r="EK358" s="333"/>
      <c r="EU358" s="333"/>
      <c r="FE358" s="333"/>
      <c r="FO358" s="333"/>
      <c r="FY358" s="333"/>
      <c r="GI358" s="333"/>
      <c r="GS358" s="333"/>
      <c r="HC358" s="333"/>
      <c r="HM358" s="333"/>
      <c r="HW358" s="333"/>
      <c r="IG358" s="333"/>
    </row>
    <row r="359" s="3" customFormat="true" x14ac:dyDescent="0.25">
      <c r="A359" s="333"/>
      <c r="K359" s="333"/>
      <c r="U359" s="333"/>
      <c r="AE359" s="333"/>
      <c r="AO359" s="333"/>
      <c r="AY359" s="333"/>
      <c r="BI359" s="333"/>
      <c r="BJ359" s="333"/>
      <c r="BK359" s="333"/>
      <c r="BL359" s="333"/>
      <c r="BM359" s="333"/>
      <c r="BN359" s="333"/>
      <c r="BO359" s="333"/>
      <c r="BP359" s="333"/>
      <c r="BS359" s="333"/>
      <c r="CC359" s="333"/>
      <c r="CM359" s="333"/>
      <c r="CW359" s="333"/>
      <c r="DG359" s="333"/>
      <c r="DQ359" s="333"/>
      <c r="EA359" s="333"/>
      <c r="EK359" s="333"/>
      <c r="EU359" s="333"/>
      <c r="FE359" s="333"/>
      <c r="FO359" s="333"/>
      <c r="FY359" s="333"/>
      <c r="GI359" s="333"/>
      <c r="GS359" s="333"/>
      <c r="HC359" s="333"/>
      <c r="HM359" s="333"/>
      <c r="HW359" s="333"/>
      <c r="IG359" s="333"/>
    </row>
    <row r="360" s="3" customFormat="true" x14ac:dyDescent="0.25">
      <c r="A360" s="333"/>
      <c r="K360" s="333"/>
      <c r="U360" s="333"/>
      <c r="AE360" s="333"/>
      <c r="AO360" s="333"/>
      <c r="AY360" s="333"/>
      <c r="BI360" s="333"/>
      <c r="BJ360" s="333"/>
      <c r="BK360" s="333"/>
      <c r="BL360" s="333"/>
      <c r="BM360" s="333"/>
      <c r="BN360" s="333"/>
      <c r="BO360" s="333"/>
      <c r="BP360" s="333"/>
      <c r="BS360" s="333"/>
      <c r="CC360" s="333"/>
      <c r="CM360" s="333"/>
      <c r="CW360" s="333"/>
      <c r="DG360" s="333"/>
      <c r="DQ360" s="333"/>
      <c r="EA360" s="333"/>
      <c r="EK360" s="333"/>
      <c r="EU360" s="333"/>
      <c r="FE360" s="333"/>
      <c r="FO360" s="333"/>
      <c r="FY360" s="333"/>
      <c r="GI360" s="333"/>
      <c r="GS360" s="333"/>
      <c r="HC360" s="333"/>
      <c r="HM360" s="333"/>
      <c r="HW360" s="333"/>
      <c r="IG360" s="333"/>
    </row>
    <row r="361" s="3" customFormat="true" x14ac:dyDescent="0.25">
      <c r="A361" s="333"/>
      <c r="K361" s="333"/>
      <c r="U361" s="333"/>
      <c r="AE361" s="333"/>
      <c r="AO361" s="333"/>
      <c r="AY361" s="333"/>
      <c r="BI361" s="333"/>
      <c r="BJ361" s="333"/>
      <c r="BK361" s="333"/>
      <c r="BL361" s="333"/>
      <c r="BM361" s="333"/>
      <c r="BN361" s="333"/>
      <c r="BO361" s="333"/>
      <c r="BP361" s="333"/>
      <c r="BS361" s="333"/>
      <c r="CC361" s="333"/>
      <c r="CM361" s="333"/>
      <c r="CW361" s="333"/>
      <c r="DG361" s="333"/>
      <c r="DQ361" s="333"/>
      <c r="EA361" s="333"/>
      <c r="EK361" s="333"/>
      <c r="EU361" s="333"/>
      <c r="FE361" s="333"/>
      <c r="FO361" s="333"/>
      <c r="FY361" s="333"/>
      <c r="GI361" s="333"/>
      <c r="GS361" s="333"/>
      <c r="HC361" s="333"/>
      <c r="HM361" s="333"/>
      <c r="HW361" s="333"/>
      <c r="IG361" s="333"/>
    </row>
    <row r="362" s="3" customFormat="true" x14ac:dyDescent="0.25">
      <c r="A362" s="333"/>
      <c r="K362" s="333"/>
      <c r="U362" s="333"/>
      <c r="AE362" s="333"/>
      <c r="AO362" s="333"/>
      <c r="AY362" s="333"/>
      <c r="BI362" s="333"/>
      <c r="BJ362" s="333"/>
      <c r="BK362" s="333"/>
      <c r="BL362" s="333"/>
      <c r="BM362" s="333"/>
      <c r="BN362" s="333"/>
      <c r="BO362" s="333"/>
      <c r="BP362" s="333"/>
      <c r="BS362" s="333"/>
      <c r="CC362" s="333"/>
      <c r="CM362" s="333"/>
      <c r="CW362" s="333"/>
      <c r="DG362" s="333"/>
      <c r="DQ362" s="333"/>
      <c r="EA362" s="333"/>
      <c r="EK362" s="333"/>
      <c r="EU362" s="333"/>
      <c r="FE362" s="333"/>
      <c r="FO362" s="333"/>
      <c r="FY362" s="333"/>
      <c r="GI362" s="333"/>
      <c r="GS362" s="333"/>
      <c r="HC362" s="333"/>
      <c r="HM362" s="333"/>
      <c r="HW362" s="333"/>
      <c r="IG362" s="333"/>
    </row>
    <row r="363" s="3" customFormat="true" x14ac:dyDescent="0.25">
      <c r="A363" s="333"/>
      <c r="K363" s="333"/>
      <c r="U363" s="333"/>
      <c r="AE363" s="333"/>
      <c r="AO363" s="333"/>
      <c r="AY363" s="333"/>
      <c r="BI363" s="333"/>
      <c r="BJ363" s="333"/>
      <c r="BK363" s="333"/>
      <c r="BL363" s="333"/>
      <c r="BM363" s="333"/>
      <c r="BN363" s="333"/>
      <c r="BO363" s="333"/>
      <c r="BP363" s="333"/>
      <c r="BS363" s="333"/>
      <c r="CC363" s="333"/>
      <c r="CM363" s="333"/>
      <c r="CW363" s="333"/>
      <c r="DG363" s="333"/>
      <c r="DQ363" s="333"/>
      <c r="EA363" s="333"/>
      <c r="EK363" s="333"/>
      <c r="EU363" s="333"/>
      <c r="FE363" s="333"/>
      <c r="FO363" s="333"/>
      <c r="FY363" s="333"/>
      <c r="GI363" s="333"/>
      <c r="GS363" s="333"/>
      <c r="HC363" s="333"/>
      <c r="HM363" s="333"/>
      <c r="HW363" s="333"/>
      <c r="IG363" s="333"/>
    </row>
    <row r="364" s="3" customFormat="true" x14ac:dyDescent="0.25">
      <c r="A364" s="333"/>
      <c r="K364" s="333"/>
      <c r="U364" s="333"/>
      <c r="AE364" s="333"/>
      <c r="AO364" s="333"/>
      <c r="AY364" s="333"/>
      <c r="BI364" s="333"/>
      <c r="BJ364" s="333"/>
      <c r="BK364" s="333"/>
      <c r="BL364" s="333"/>
      <c r="BM364" s="333"/>
      <c r="BN364" s="333"/>
      <c r="BO364" s="333"/>
      <c r="BP364" s="333"/>
      <c r="BS364" s="333"/>
      <c r="CC364" s="333"/>
      <c r="CM364" s="333"/>
      <c r="CW364" s="333"/>
      <c r="DG364" s="333"/>
      <c r="DQ364" s="333"/>
      <c r="EA364" s="333"/>
      <c r="EK364" s="333"/>
      <c r="EU364" s="333"/>
      <c r="FE364" s="333"/>
      <c r="FO364" s="333"/>
      <c r="FY364" s="333"/>
      <c r="GI364" s="333"/>
      <c r="GS364" s="333"/>
      <c r="HC364" s="333"/>
      <c r="HM364" s="333"/>
      <c r="HW364" s="333"/>
      <c r="IG364" s="333"/>
    </row>
    <row r="365" s="3" customFormat="true" x14ac:dyDescent="0.25">
      <c r="A365" s="333"/>
      <c r="K365" s="333"/>
      <c r="U365" s="333"/>
      <c r="AE365" s="333"/>
      <c r="AO365" s="333"/>
      <c r="AY365" s="333"/>
      <c r="BI365" s="333"/>
      <c r="BJ365" s="333"/>
      <c r="BK365" s="333"/>
      <c r="BL365" s="333"/>
      <c r="BM365" s="333"/>
      <c r="BN365" s="333"/>
      <c r="BO365" s="333"/>
      <c r="BP365" s="333"/>
      <c r="BS365" s="333"/>
      <c r="CC365" s="333"/>
      <c r="CM365" s="333"/>
      <c r="CW365" s="333"/>
      <c r="DG365" s="333"/>
      <c r="DQ365" s="333"/>
      <c r="EA365" s="333"/>
      <c r="EK365" s="333"/>
      <c r="EU365" s="333"/>
      <c r="FE365" s="333"/>
      <c r="FO365" s="333"/>
      <c r="FY365" s="333"/>
      <c r="GI365" s="333"/>
      <c r="GS365" s="333"/>
      <c r="HC365" s="333"/>
      <c r="HM365" s="333"/>
      <c r="HW365" s="333"/>
      <c r="IG365" s="333"/>
    </row>
    <row r="366" s="3" customFormat="true" x14ac:dyDescent="0.25">
      <c r="A366" s="333"/>
      <c r="K366" s="333"/>
      <c r="U366" s="333"/>
      <c r="AE366" s="333"/>
      <c r="AO366" s="333"/>
      <c r="AY366" s="333"/>
      <c r="BI366" s="333"/>
      <c r="BJ366" s="333"/>
      <c r="BK366" s="333"/>
      <c r="BL366" s="333"/>
      <c r="BM366" s="333"/>
      <c r="BN366" s="333"/>
      <c r="BO366" s="333"/>
      <c r="BP366" s="333"/>
      <c r="BS366" s="333"/>
      <c r="CC366" s="333"/>
      <c r="CM366" s="333"/>
      <c r="CW366" s="333"/>
      <c r="DG366" s="333"/>
      <c r="DQ366" s="333"/>
      <c r="EA366" s="333"/>
      <c r="EK366" s="333"/>
      <c r="EU366" s="333"/>
      <c r="FE366" s="333"/>
      <c r="FO366" s="333"/>
      <c r="FY366" s="333"/>
      <c r="GI366" s="333"/>
      <c r="GS366" s="333"/>
      <c r="HC366" s="333"/>
      <c r="HM366" s="333"/>
      <c r="HW366" s="333"/>
      <c r="IG366" s="333"/>
    </row>
    <row r="367" s="3" customFormat="true" x14ac:dyDescent="0.25">
      <c r="A367" s="333"/>
      <c r="K367" s="333"/>
      <c r="U367" s="333"/>
      <c r="AE367" s="333"/>
      <c r="AO367" s="333"/>
      <c r="AY367" s="333"/>
      <c r="BI367" s="333"/>
      <c r="BJ367" s="333"/>
      <c r="BK367" s="333"/>
      <c r="BL367" s="333"/>
      <c r="BM367" s="333"/>
      <c r="BN367" s="333"/>
      <c r="BO367" s="333"/>
      <c r="BP367" s="333"/>
      <c r="BS367" s="333"/>
      <c r="CC367" s="333"/>
      <c r="CM367" s="333"/>
      <c r="CW367" s="333"/>
      <c r="DG367" s="333"/>
      <c r="DQ367" s="333"/>
      <c r="EA367" s="333"/>
      <c r="EK367" s="333"/>
      <c r="EU367" s="333"/>
      <c r="FE367" s="333"/>
      <c r="FO367" s="333"/>
      <c r="FY367" s="333"/>
      <c r="GI367" s="333"/>
      <c r="GS367" s="333"/>
      <c r="HC367" s="333"/>
      <c r="HM367" s="333"/>
      <c r="HW367" s="333"/>
      <c r="IG367" s="333"/>
    </row>
    <row r="368" s="3" customFormat="true" x14ac:dyDescent="0.25">
      <c r="A368" s="333"/>
      <c r="K368" s="333"/>
      <c r="U368" s="333"/>
      <c r="AE368" s="333"/>
      <c r="AO368" s="333"/>
      <c r="AY368" s="333"/>
      <c r="BI368" s="333"/>
      <c r="BJ368" s="333"/>
      <c r="BK368" s="333"/>
      <c r="BL368" s="333"/>
      <c r="BM368" s="333"/>
      <c r="BN368" s="333"/>
      <c r="BO368" s="333"/>
      <c r="BP368" s="333"/>
      <c r="BS368" s="333"/>
      <c r="CC368" s="333"/>
      <c r="CM368" s="333"/>
      <c r="CW368" s="333"/>
      <c r="DG368" s="333"/>
      <c r="DQ368" s="333"/>
      <c r="EA368" s="333"/>
      <c r="EK368" s="333"/>
      <c r="EU368" s="333"/>
      <c r="FE368" s="333"/>
      <c r="FO368" s="333"/>
      <c r="FY368" s="333"/>
      <c r="GI368" s="333"/>
      <c r="GS368" s="333"/>
      <c r="HC368" s="333"/>
      <c r="HM368" s="333"/>
      <c r="HW368" s="333"/>
      <c r="IG368" s="333"/>
    </row>
    <row r="369" s="3" customFormat="true" x14ac:dyDescent="0.25">
      <c r="A369" s="333"/>
      <c r="K369" s="333"/>
      <c r="U369" s="333"/>
      <c r="AE369" s="333"/>
      <c r="AO369" s="333"/>
      <c r="AY369" s="333"/>
      <c r="BI369" s="333"/>
      <c r="BJ369" s="333"/>
      <c r="BK369" s="333"/>
      <c r="BL369" s="333"/>
      <c r="BM369" s="333"/>
      <c r="BN369" s="333"/>
      <c r="BO369" s="333"/>
      <c r="BP369" s="333"/>
      <c r="BS369" s="333"/>
      <c r="CC369" s="333"/>
      <c r="CM369" s="333"/>
      <c r="CW369" s="333"/>
      <c r="DG369" s="333"/>
      <c r="DQ369" s="333"/>
      <c r="EA369" s="333"/>
      <c r="EK369" s="333"/>
      <c r="EU369" s="333"/>
      <c r="FE369" s="333"/>
      <c r="FO369" s="333"/>
      <c r="FY369" s="333"/>
      <c r="GI369" s="333"/>
      <c r="GS369" s="333"/>
      <c r="HC369" s="333"/>
      <c r="HM369" s="333"/>
      <c r="HW369" s="333"/>
      <c r="IG369" s="333"/>
    </row>
    <row r="370" s="3" customFormat="true" x14ac:dyDescent="0.25">
      <c r="A370" s="333"/>
      <c r="K370" s="333"/>
      <c r="U370" s="333"/>
      <c r="AE370" s="333"/>
      <c r="AO370" s="333"/>
      <c r="AY370" s="333"/>
      <c r="BI370" s="333"/>
      <c r="BJ370" s="333"/>
      <c r="BK370" s="333"/>
      <c r="BL370" s="333"/>
      <c r="BM370" s="333"/>
      <c r="BN370" s="333"/>
      <c r="BO370" s="333"/>
      <c r="BP370" s="333"/>
      <c r="BS370" s="333"/>
      <c r="CC370" s="333"/>
      <c r="CM370" s="333"/>
      <c r="CW370" s="333"/>
      <c r="DG370" s="333"/>
      <c r="DQ370" s="333"/>
      <c r="EA370" s="333"/>
      <c r="EK370" s="333"/>
      <c r="EU370" s="333"/>
      <c r="FE370" s="333"/>
      <c r="FO370" s="333"/>
      <c r="FY370" s="333"/>
      <c r="GI370" s="333"/>
      <c r="GS370" s="333"/>
      <c r="HC370" s="333"/>
      <c r="HM370" s="333"/>
      <c r="HW370" s="333"/>
      <c r="IG370" s="333"/>
    </row>
    <row r="371" s="3" customFormat="true" x14ac:dyDescent="0.25">
      <c r="A371" s="333"/>
      <c r="K371" s="333"/>
      <c r="U371" s="333"/>
      <c r="AE371" s="333"/>
      <c r="AO371" s="333"/>
      <c r="AY371" s="333"/>
      <c r="BI371" s="333"/>
      <c r="BJ371" s="333"/>
      <c r="BK371" s="333"/>
      <c r="BL371" s="333"/>
      <c r="BM371" s="333"/>
      <c r="BN371" s="333"/>
      <c r="BO371" s="333"/>
      <c r="BP371" s="333"/>
      <c r="BS371" s="333"/>
      <c r="CC371" s="333"/>
      <c r="CM371" s="333"/>
      <c r="CW371" s="333"/>
      <c r="DG371" s="333"/>
      <c r="DQ371" s="333"/>
      <c r="EA371" s="333"/>
      <c r="EK371" s="333"/>
      <c r="EU371" s="333"/>
      <c r="FE371" s="333"/>
      <c r="FO371" s="333"/>
      <c r="FY371" s="333"/>
      <c r="GI371" s="333"/>
      <c r="GS371" s="333"/>
      <c r="HC371" s="333"/>
      <c r="HM371" s="333"/>
      <c r="HW371" s="333"/>
      <c r="IG371" s="333"/>
    </row>
    <row r="372" s="3" customFormat="true" x14ac:dyDescent="0.25">
      <c r="A372" s="333"/>
      <c r="K372" s="333"/>
      <c r="U372" s="333"/>
      <c r="AE372" s="333"/>
      <c r="AO372" s="333"/>
      <c r="AY372" s="333"/>
      <c r="BI372" s="333"/>
      <c r="BJ372" s="333"/>
      <c r="BK372" s="333"/>
      <c r="BL372" s="333"/>
      <c r="BM372" s="333"/>
      <c r="BN372" s="333"/>
      <c r="BO372" s="333"/>
      <c r="BP372" s="333"/>
      <c r="BS372" s="333"/>
      <c r="CC372" s="333"/>
      <c r="CM372" s="333"/>
      <c r="CW372" s="333"/>
      <c r="DG372" s="333"/>
      <c r="DQ372" s="333"/>
      <c r="EA372" s="333"/>
      <c r="EK372" s="333"/>
      <c r="EU372" s="333"/>
      <c r="FE372" s="333"/>
      <c r="FO372" s="333"/>
      <c r="FY372" s="333"/>
      <c r="GI372" s="333"/>
      <c r="GS372" s="333"/>
      <c r="HC372" s="333"/>
      <c r="HM372" s="333"/>
      <c r="HW372" s="333"/>
      <c r="IG372" s="333"/>
    </row>
    <row r="373" s="3" customFormat="true" x14ac:dyDescent="0.25">
      <c r="A373" s="333"/>
      <c r="K373" s="333"/>
      <c r="U373" s="333"/>
      <c r="AE373" s="333"/>
      <c r="AO373" s="333"/>
      <c r="AY373" s="333"/>
      <c r="BI373" s="333"/>
      <c r="BJ373" s="333"/>
      <c r="BK373" s="333"/>
      <c r="BL373" s="333"/>
      <c r="BM373" s="333"/>
      <c r="BN373" s="333"/>
      <c r="BO373" s="333"/>
      <c r="BP373" s="333"/>
      <c r="BS373" s="333"/>
      <c r="CC373" s="333"/>
      <c r="CM373" s="333"/>
      <c r="CW373" s="333"/>
      <c r="DG373" s="333"/>
      <c r="DQ373" s="333"/>
      <c r="EA373" s="333"/>
      <c r="EK373" s="333"/>
      <c r="EU373" s="333"/>
      <c r="FE373" s="333"/>
      <c r="FO373" s="333"/>
      <c r="FY373" s="333"/>
      <c r="GI373" s="333"/>
      <c r="GS373" s="333"/>
      <c r="HC373" s="333"/>
      <c r="HM373" s="333"/>
      <c r="HW373" s="333"/>
      <c r="IG373" s="333"/>
    </row>
    <row r="374" s="3" customFormat="true" x14ac:dyDescent="0.25">
      <c r="A374" s="333"/>
      <c r="K374" s="333"/>
      <c r="U374" s="333"/>
      <c r="AE374" s="333"/>
      <c r="AO374" s="333"/>
      <c r="AY374" s="333"/>
      <c r="BI374" s="333"/>
      <c r="BJ374" s="333"/>
      <c r="BK374" s="333"/>
      <c r="BL374" s="333"/>
      <c r="BM374" s="333"/>
      <c r="BN374" s="333"/>
      <c r="BO374" s="333"/>
      <c r="BP374" s="333"/>
      <c r="BS374" s="333"/>
      <c r="CC374" s="333"/>
      <c r="CM374" s="333"/>
      <c r="CW374" s="333"/>
      <c r="DG374" s="333"/>
      <c r="DQ374" s="333"/>
      <c r="EA374" s="333"/>
      <c r="EK374" s="333"/>
      <c r="EU374" s="333"/>
      <c r="FE374" s="333"/>
      <c r="FO374" s="333"/>
      <c r="FY374" s="333"/>
      <c r="GI374" s="333"/>
      <c r="GS374" s="333"/>
      <c r="HC374" s="333"/>
      <c r="HM374" s="333"/>
      <c r="HW374" s="333"/>
      <c r="IG374" s="333"/>
    </row>
    <row r="375" s="3" customFormat="true" x14ac:dyDescent="0.25">
      <c r="A375" s="333"/>
      <c r="K375" s="333"/>
      <c r="U375" s="333"/>
      <c r="AE375" s="333"/>
      <c r="AO375" s="333"/>
      <c r="AY375" s="333"/>
      <c r="BI375" s="333"/>
      <c r="BJ375" s="333"/>
      <c r="BK375" s="333"/>
      <c r="BL375" s="333"/>
      <c r="BM375" s="333"/>
      <c r="BN375" s="333"/>
      <c r="BO375" s="333"/>
      <c r="BP375" s="333"/>
      <c r="BS375" s="333"/>
      <c r="CC375" s="333"/>
      <c r="CM375" s="333"/>
      <c r="CW375" s="333"/>
      <c r="DG375" s="333"/>
      <c r="DQ375" s="333"/>
      <c r="EA375" s="333"/>
      <c r="EK375" s="333"/>
      <c r="EU375" s="333"/>
      <c r="FE375" s="333"/>
      <c r="FO375" s="333"/>
      <c r="FY375" s="333"/>
      <c r="GI375" s="333"/>
      <c r="GS375" s="333"/>
      <c r="HC375" s="333"/>
      <c r="HM375" s="333"/>
      <c r="HW375" s="333"/>
      <c r="IG375" s="333"/>
    </row>
    <row r="376" s="3" customFormat="true" x14ac:dyDescent="0.25">
      <c r="A376" s="333"/>
      <c r="K376" s="333"/>
      <c r="U376" s="333"/>
      <c r="AE376" s="333"/>
      <c r="AO376" s="333"/>
      <c r="AY376" s="333"/>
      <c r="BI376" s="333"/>
      <c r="BJ376" s="333"/>
      <c r="BK376" s="333"/>
      <c r="BL376" s="333"/>
      <c r="BM376" s="333"/>
      <c r="BN376" s="333"/>
      <c r="BO376" s="333"/>
      <c r="BP376" s="333"/>
      <c r="BS376" s="333"/>
      <c r="CC376" s="333"/>
      <c r="CM376" s="333"/>
      <c r="CW376" s="333"/>
      <c r="DG376" s="333"/>
      <c r="DQ376" s="333"/>
      <c r="EA376" s="333"/>
      <c r="EK376" s="333"/>
      <c r="EU376" s="333"/>
      <c r="FE376" s="333"/>
      <c r="FO376" s="333"/>
      <c r="FY376" s="333"/>
      <c r="GI376" s="333"/>
      <c r="GS376" s="333"/>
      <c r="HC376" s="333"/>
      <c r="HM376" s="333"/>
      <c r="HW376" s="333"/>
      <c r="IG376" s="333"/>
    </row>
    <row r="377" s="3" customFormat="true" x14ac:dyDescent="0.25">
      <c r="A377" s="333"/>
      <c r="K377" s="333"/>
      <c r="U377" s="333"/>
      <c r="AE377" s="333"/>
      <c r="AO377" s="333"/>
      <c r="AY377" s="333"/>
      <c r="BI377" s="333"/>
      <c r="BJ377" s="333"/>
      <c r="BK377" s="333"/>
      <c r="BL377" s="333"/>
      <c r="BM377" s="333"/>
      <c r="BN377" s="333"/>
      <c r="BO377" s="333"/>
      <c r="BP377" s="333"/>
      <c r="BS377" s="333"/>
      <c r="CC377" s="333"/>
      <c r="CM377" s="333"/>
      <c r="CW377" s="333"/>
      <c r="DG377" s="333"/>
      <c r="DQ377" s="333"/>
      <c r="EA377" s="333"/>
      <c r="EK377" s="333"/>
      <c r="EU377" s="333"/>
      <c r="FE377" s="333"/>
      <c r="FO377" s="333"/>
      <c r="FY377" s="333"/>
      <c r="GI377" s="333"/>
      <c r="GS377" s="333"/>
      <c r="HC377" s="333"/>
      <c r="HM377" s="333"/>
      <c r="HW377" s="333"/>
      <c r="IG377" s="333"/>
    </row>
    <row r="378" s="3" customFormat="true" x14ac:dyDescent="0.25">
      <c r="A378" s="333"/>
      <c r="K378" s="333"/>
      <c r="U378" s="333"/>
      <c r="AE378" s="333"/>
      <c r="AO378" s="333"/>
      <c r="AY378" s="333"/>
      <c r="BI378" s="333"/>
      <c r="BJ378" s="333"/>
      <c r="BK378" s="333"/>
      <c r="BL378" s="333"/>
      <c r="BM378" s="333"/>
      <c r="BN378" s="333"/>
      <c r="BO378" s="333"/>
      <c r="BP378" s="333"/>
      <c r="BS378" s="333"/>
      <c r="CC378" s="333"/>
      <c r="CM378" s="333"/>
      <c r="CW378" s="333"/>
      <c r="DG378" s="333"/>
      <c r="DQ378" s="333"/>
      <c r="EA378" s="333"/>
      <c r="EK378" s="333"/>
      <c r="EU378" s="333"/>
      <c r="FE378" s="333"/>
      <c r="FO378" s="333"/>
      <c r="FY378" s="333"/>
      <c r="GI378" s="333"/>
      <c r="GS378" s="333"/>
      <c r="HC378" s="333"/>
      <c r="HM378" s="333"/>
      <c r="HW378" s="333"/>
      <c r="IG378" s="333"/>
    </row>
    <row r="379" s="3" customFormat="true" x14ac:dyDescent="0.25">
      <c r="A379" s="333"/>
      <c r="K379" s="333"/>
      <c r="U379" s="333"/>
      <c r="AE379" s="333"/>
      <c r="AO379" s="333"/>
      <c r="AY379" s="333"/>
      <c r="BI379" s="333"/>
      <c r="BJ379" s="333"/>
      <c r="BK379" s="333"/>
      <c r="BL379" s="333"/>
      <c r="BM379" s="333"/>
      <c r="BN379" s="333"/>
      <c r="BO379" s="333"/>
      <c r="BP379" s="333"/>
      <c r="BS379" s="333"/>
      <c r="CC379" s="333"/>
      <c r="CM379" s="333"/>
      <c r="CW379" s="333"/>
      <c r="DG379" s="333"/>
      <c r="DQ379" s="333"/>
      <c r="EA379" s="333"/>
      <c r="EK379" s="333"/>
      <c r="EU379" s="333"/>
      <c r="FE379" s="333"/>
      <c r="FO379" s="333"/>
      <c r="FY379" s="333"/>
      <c r="GI379" s="333"/>
      <c r="GS379" s="333"/>
      <c r="HC379" s="333"/>
      <c r="HM379" s="333"/>
      <c r="HW379" s="333"/>
      <c r="IG379" s="333"/>
    </row>
    <row r="380" s="3" customFormat="true" x14ac:dyDescent="0.25">
      <c r="A380" s="333"/>
      <c r="K380" s="333"/>
      <c r="U380" s="333"/>
      <c r="AE380" s="333"/>
      <c r="AO380" s="333"/>
      <c r="AY380" s="333"/>
      <c r="BI380" s="333"/>
      <c r="BJ380" s="333"/>
      <c r="BK380" s="333"/>
      <c r="BL380" s="333"/>
      <c r="BM380" s="333"/>
      <c r="BN380" s="333"/>
      <c r="BO380" s="333"/>
      <c r="BP380" s="333"/>
      <c r="BS380" s="333"/>
      <c r="CC380" s="333"/>
      <c r="CM380" s="333"/>
      <c r="CW380" s="333"/>
      <c r="DG380" s="333"/>
      <c r="DQ380" s="333"/>
      <c r="EA380" s="333"/>
      <c r="EK380" s="333"/>
      <c r="EU380" s="333"/>
      <c r="FE380" s="333"/>
      <c r="FO380" s="333"/>
      <c r="FY380" s="333"/>
      <c r="GI380" s="333"/>
      <c r="GS380" s="333"/>
      <c r="HC380" s="333"/>
      <c r="HM380" s="333"/>
      <c r="HW380" s="333"/>
      <c r="IG380" s="333"/>
    </row>
    <row r="381" s="3" customFormat="true" x14ac:dyDescent="0.25">
      <c r="A381" s="333"/>
      <c r="K381" s="333"/>
      <c r="U381" s="333"/>
      <c r="AE381" s="333"/>
      <c r="AO381" s="333"/>
      <c r="AY381" s="333"/>
      <c r="BI381" s="333"/>
      <c r="BJ381" s="333"/>
      <c r="BK381" s="333"/>
      <c r="BL381" s="333"/>
      <c r="BM381" s="333"/>
      <c r="BN381" s="333"/>
      <c r="BO381" s="333"/>
      <c r="BP381" s="333"/>
      <c r="BS381" s="333"/>
      <c r="CC381" s="333"/>
      <c r="CM381" s="333"/>
      <c r="CW381" s="333"/>
      <c r="DG381" s="333"/>
      <c r="DQ381" s="333"/>
      <c r="EA381" s="333"/>
      <c r="EK381" s="333"/>
      <c r="EU381" s="333"/>
      <c r="FE381" s="333"/>
      <c r="FO381" s="333"/>
      <c r="FY381" s="333"/>
      <c r="GI381" s="333"/>
      <c r="GS381" s="333"/>
      <c r="HC381" s="333"/>
      <c r="HM381" s="333"/>
      <c r="HW381" s="333"/>
      <c r="IG381" s="333"/>
    </row>
    <row r="382" s="3" customFormat="true" x14ac:dyDescent="0.25">
      <c r="A382" s="333"/>
      <c r="K382" s="333"/>
      <c r="U382" s="333"/>
      <c r="AE382" s="333"/>
      <c r="AO382" s="333"/>
      <c r="AY382" s="333"/>
      <c r="BI382" s="333"/>
      <c r="BJ382" s="333"/>
      <c r="BK382" s="333"/>
      <c r="BL382" s="333"/>
      <c r="BM382" s="333"/>
      <c r="BN382" s="333"/>
      <c r="BO382" s="333"/>
      <c r="BP382" s="333"/>
      <c r="BS382" s="333"/>
      <c r="CC382" s="333"/>
      <c r="CM382" s="333"/>
      <c r="CW382" s="333"/>
      <c r="DG382" s="333"/>
      <c r="DQ382" s="333"/>
      <c r="EA382" s="333"/>
      <c r="EK382" s="333"/>
      <c r="EU382" s="333"/>
      <c r="FE382" s="333"/>
      <c r="FO382" s="333"/>
      <c r="FY382" s="333"/>
      <c r="GI382" s="333"/>
      <c r="GS382" s="333"/>
      <c r="HC382" s="333"/>
      <c r="HM382" s="333"/>
      <c r="HW382" s="333"/>
      <c r="IG382" s="333"/>
    </row>
    <row r="383" s="3" customFormat="true" x14ac:dyDescent="0.25">
      <c r="A383" s="333"/>
      <c r="K383" s="333"/>
      <c r="U383" s="333"/>
      <c r="AE383" s="333"/>
      <c r="AO383" s="333"/>
      <c r="AY383" s="333"/>
      <c r="BI383" s="333"/>
      <c r="BJ383" s="333"/>
      <c r="BK383" s="333"/>
      <c r="BL383" s="333"/>
      <c r="BM383" s="333"/>
      <c r="BN383" s="333"/>
      <c r="BO383" s="333"/>
      <c r="BP383" s="333"/>
      <c r="BS383" s="333"/>
      <c r="CC383" s="333"/>
      <c r="CM383" s="333"/>
      <c r="CW383" s="333"/>
      <c r="DG383" s="333"/>
      <c r="DQ383" s="333"/>
      <c r="EA383" s="333"/>
      <c r="EK383" s="333"/>
      <c r="EU383" s="333"/>
      <c r="FE383" s="333"/>
      <c r="FO383" s="333"/>
      <c r="FY383" s="333"/>
      <c r="GI383" s="333"/>
      <c r="GS383" s="333"/>
      <c r="HC383" s="333"/>
      <c r="HM383" s="333"/>
      <c r="HW383" s="333"/>
      <c r="IG383" s="333"/>
    </row>
    <row r="384" s="3" customFormat="true" x14ac:dyDescent="0.25">
      <c r="A384" s="333"/>
      <c r="K384" s="333"/>
      <c r="U384" s="333"/>
      <c r="AE384" s="333"/>
      <c r="AO384" s="333"/>
      <c r="AY384" s="333"/>
      <c r="BI384" s="333"/>
      <c r="BJ384" s="333"/>
      <c r="BK384" s="333"/>
      <c r="BL384" s="333"/>
      <c r="BM384" s="333"/>
      <c r="BN384" s="333"/>
      <c r="BO384" s="333"/>
      <c r="BP384" s="333"/>
      <c r="BS384" s="333"/>
      <c r="CC384" s="333"/>
      <c r="CM384" s="333"/>
      <c r="CW384" s="333"/>
      <c r="DG384" s="333"/>
      <c r="DQ384" s="333"/>
      <c r="EA384" s="333"/>
      <c r="EK384" s="333"/>
      <c r="EU384" s="333"/>
      <c r="FE384" s="333"/>
      <c r="FO384" s="333"/>
      <c r="FY384" s="333"/>
      <c r="GI384" s="333"/>
      <c r="GS384" s="333"/>
      <c r="HC384" s="333"/>
      <c r="HM384" s="333"/>
      <c r="HW384" s="333"/>
      <c r="IG384" s="333"/>
    </row>
    <row r="385" s="3" customFormat="true" x14ac:dyDescent="0.25">
      <c r="A385" s="333"/>
      <c r="K385" s="333"/>
      <c r="U385" s="333"/>
      <c r="AE385" s="333"/>
      <c r="AO385" s="333"/>
      <c r="AY385" s="333"/>
      <c r="BI385" s="333"/>
      <c r="BJ385" s="333"/>
      <c r="BK385" s="333"/>
      <c r="BL385" s="333"/>
      <c r="BM385" s="333"/>
      <c r="BN385" s="333"/>
      <c r="BO385" s="333"/>
      <c r="BP385" s="333"/>
      <c r="BS385" s="333"/>
      <c r="CC385" s="333"/>
      <c r="CM385" s="333"/>
      <c r="CW385" s="333"/>
      <c r="DG385" s="333"/>
      <c r="DQ385" s="333"/>
      <c r="EA385" s="333"/>
      <c r="EK385" s="333"/>
      <c r="EU385" s="333"/>
      <c r="FE385" s="333"/>
      <c r="FO385" s="333"/>
      <c r="FY385" s="333"/>
      <c r="GI385" s="333"/>
      <c r="GS385" s="333"/>
      <c r="HC385" s="333"/>
      <c r="HM385" s="333"/>
      <c r="HW385" s="333"/>
      <c r="IG385" s="333"/>
    </row>
    <row r="386" s="3" customFormat="true" x14ac:dyDescent="0.25">
      <c r="A386" s="333"/>
      <c r="K386" s="333"/>
      <c r="U386" s="333"/>
      <c r="AE386" s="333"/>
      <c r="AO386" s="333"/>
      <c r="AY386" s="333"/>
      <c r="BI386" s="333"/>
      <c r="BJ386" s="333"/>
      <c r="BK386" s="333"/>
      <c r="BL386" s="333"/>
      <c r="BM386" s="333"/>
      <c r="BN386" s="333"/>
      <c r="BO386" s="333"/>
      <c r="BP386" s="333"/>
      <c r="BS386" s="333"/>
      <c r="CC386" s="333"/>
      <c r="CM386" s="333"/>
      <c r="CW386" s="333"/>
      <c r="DG386" s="333"/>
      <c r="DQ386" s="333"/>
      <c r="EA386" s="333"/>
      <c r="EK386" s="333"/>
      <c r="EU386" s="333"/>
      <c r="FE386" s="333"/>
      <c r="FO386" s="333"/>
      <c r="FY386" s="333"/>
      <c r="GI386" s="333"/>
      <c r="GS386" s="333"/>
      <c r="HC386" s="333"/>
      <c r="HM386" s="333"/>
      <c r="HW386" s="333"/>
      <c r="IG386" s="333"/>
    </row>
    <row r="387" s="3" customFormat="true" x14ac:dyDescent="0.25">
      <c r="A387" s="333"/>
      <c r="K387" s="333"/>
      <c r="U387" s="333"/>
      <c r="AE387" s="333"/>
      <c r="AO387" s="333"/>
      <c r="AY387" s="333"/>
      <c r="BI387" s="333"/>
      <c r="BJ387" s="333"/>
      <c r="BK387" s="333"/>
      <c r="BL387" s="333"/>
      <c r="BM387" s="333"/>
      <c r="BN387" s="333"/>
      <c r="BO387" s="333"/>
      <c r="BP387" s="333"/>
      <c r="BS387" s="333"/>
      <c r="CC387" s="333"/>
      <c r="CM387" s="333"/>
      <c r="CW387" s="333"/>
      <c r="DG387" s="333"/>
      <c r="DQ387" s="333"/>
      <c r="EA387" s="333"/>
      <c r="EK387" s="333"/>
      <c r="EU387" s="333"/>
      <c r="FE387" s="333"/>
      <c r="FO387" s="333"/>
      <c r="FY387" s="333"/>
      <c r="GI387" s="333"/>
      <c r="GS387" s="333"/>
      <c r="HC387" s="333"/>
      <c r="HM387" s="333"/>
      <c r="HW387" s="333"/>
      <c r="IG387" s="333"/>
    </row>
    <row r="388" s="3" customFormat="true" x14ac:dyDescent="0.25">
      <c r="A388" s="333"/>
      <c r="K388" s="333"/>
      <c r="U388" s="333"/>
      <c r="AE388" s="333"/>
      <c r="AO388" s="333"/>
      <c r="AY388" s="333"/>
      <c r="BI388" s="333"/>
      <c r="BJ388" s="333"/>
      <c r="BK388" s="333"/>
      <c r="BL388" s="333"/>
      <c r="BM388" s="333"/>
      <c r="BN388" s="333"/>
      <c r="BO388" s="333"/>
      <c r="BP388" s="333"/>
      <c r="BS388" s="333"/>
      <c r="CC388" s="333"/>
      <c r="CM388" s="333"/>
      <c r="CW388" s="333"/>
      <c r="DG388" s="333"/>
      <c r="DQ388" s="333"/>
      <c r="EA388" s="333"/>
      <c r="EK388" s="333"/>
      <c r="EU388" s="333"/>
      <c r="FE388" s="333"/>
      <c r="FO388" s="333"/>
      <c r="FY388" s="333"/>
      <c r="GI388" s="333"/>
      <c r="GS388" s="333"/>
      <c r="HC388" s="333"/>
      <c r="HM388" s="333"/>
      <c r="HW388" s="333"/>
      <c r="IG388" s="333"/>
    </row>
    <row r="389" s="3" customFormat="true" x14ac:dyDescent="0.25">
      <c r="A389" s="333"/>
      <c r="K389" s="333"/>
      <c r="U389" s="333"/>
      <c r="AE389" s="333"/>
      <c r="AO389" s="333"/>
      <c r="AY389" s="333"/>
      <c r="BI389" s="333"/>
      <c r="BJ389" s="333"/>
      <c r="BK389" s="333"/>
      <c r="BL389" s="333"/>
      <c r="BM389" s="333"/>
      <c r="BN389" s="333"/>
      <c r="BO389" s="333"/>
      <c r="BP389" s="333"/>
      <c r="BS389" s="333"/>
      <c r="CC389" s="333"/>
      <c r="CM389" s="333"/>
      <c r="CW389" s="333"/>
      <c r="DG389" s="333"/>
      <c r="DQ389" s="333"/>
      <c r="EA389" s="333"/>
      <c r="EK389" s="333"/>
      <c r="EU389" s="333"/>
      <c r="FE389" s="333"/>
      <c r="FO389" s="333"/>
      <c r="FY389" s="333"/>
      <c r="GI389" s="333"/>
      <c r="GS389" s="333"/>
      <c r="HC389" s="333"/>
      <c r="HM389" s="333"/>
      <c r="HW389" s="333"/>
      <c r="IG389" s="333"/>
    </row>
    <row r="390" s="3" customFormat="true" x14ac:dyDescent="0.25">
      <c r="A390" s="333"/>
      <c r="K390" s="333"/>
      <c r="U390" s="333"/>
      <c r="AE390" s="333"/>
      <c r="AO390" s="333"/>
      <c r="AY390" s="333"/>
      <c r="BI390" s="333"/>
      <c r="BJ390" s="333"/>
      <c r="BK390" s="333"/>
      <c r="BL390" s="333"/>
      <c r="BM390" s="333"/>
      <c r="BN390" s="333"/>
      <c r="BO390" s="333"/>
      <c r="BP390" s="333"/>
      <c r="BS390" s="333"/>
      <c r="CC390" s="333"/>
      <c r="CM390" s="333"/>
      <c r="CW390" s="333"/>
      <c r="DG390" s="333"/>
      <c r="DQ390" s="333"/>
      <c r="EA390" s="333"/>
      <c r="EK390" s="333"/>
      <c r="EU390" s="333"/>
      <c r="FE390" s="333"/>
      <c r="FO390" s="333"/>
      <c r="FY390" s="333"/>
      <c r="GI390" s="333"/>
      <c r="GS390" s="333"/>
      <c r="HC390" s="333"/>
      <c r="HM390" s="333"/>
      <c r="HW390" s="333"/>
      <c r="IG390" s="333"/>
    </row>
    <row r="391" s="3" customFormat="true" x14ac:dyDescent="0.25">
      <c r="A391" s="333"/>
      <c r="K391" s="333"/>
      <c r="U391" s="333"/>
      <c r="AE391" s="333"/>
      <c r="AO391" s="333"/>
      <c r="AY391" s="333"/>
      <c r="BI391" s="333"/>
      <c r="BJ391" s="333"/>
      <c r="BK391" s="333"/>
      <c r="BL391" s="333"/>
      <c r="BM391" s="333"/>
      <c r="BN391" s="333"/>
      <c r="BO391" s="333"/>
      <c r="BP391" s="333"/>
      <c r="BS391" s="333"/>
      <c r="CC391" s="333"/>
      <c r="CM391" s="333"/>
      <c r="CW391" s="333"/>
      <c r="DG391" s="333"/>
      <c r="DQ391" s="333"/>
      <c r="EA391" s="333"/>
      <c r="EK391" s="333"/>
      <c r="EU391" s="333"/>
      <c r="FE391" s="333"/>
      <c r="FO391" s="333"/>
      <c r="FY391" s="333"/>
      <c r="GI391" s="333"/>
      <c r="GS391" s="333"/>
      <c r="HC391" s="333"/>
      <c r="HM391" s="333"/>
      <c r="HW391" s="333"/>
      <c r="IG391" s="333"/>
    </row>
    <row r="392" s="3" customFormat="true" x14ac:dyDescent="0.25">
      <c r="A392" s="333"/>
      <c r="K392" s="333"/>
      <c r="U392" s="333"/>
      <c r="AE392" s="333"/>
      <c r="AO392" s="333"/>
      <c r="AY392" s="333"/>
      <c r="BI392" s="333"/>
      <c r="BJ392" s="333"/>
      <c r="BK392" s="333"/>
      <c r="BL392" s="333"/>
      <c r="BM392" s="333"/>
      <c r="BN392" s="333"/>
      <c r="BO392" s="333"/>
      <c r="BP392" s="333"/>
      <c r="BS392" s="333"/>
      <c r="CC392" s="333"/>
      <c r="CM392" s="333"/>
      <c r="CW392" s="333"/>
      <c r="DG392" s="333"/>
      <c r="DQ392" s="333"/>
      <c r="EA392" s="333"/>
      <c r="EK392" s="333"/>
      <c r="EU392" s="333"/>
      <c r="FE392" s="333"/>
      <c r="FO392" s="333"/>
      <c r="FY392" s="333"/>
      <c r="GI392" s="333"/>
      <c r="GS392" s="333"/>
      <c r="HC392" s="333"/>
      <c r="HM392" s="333"/>
      <c r="HW392" s="333"/>
      <c r="IG392" s="333"/>
    </row>
    <row r="393" s="3" customFormat="true" x14ac:dyDescent="0.25">
      <c r="A393" s="333"/>
      <c r="K393" s="333"/>
      <c r="U393" s="333"/>
      <c r="AE393" s="333"/>
      <c r="AO393" s="333"/>
      <c r="AY393" s="333"/>
      <c r="BI393" s="333"/>
      <c r="BJ393" s="333"/>
      <c r="BK393" s="333"/>
      <c r="BL393" s="333"/>
      <c r="BM393" s="333"/>
      <c r="BN393" s="333"/>
      <c r="BO393" s="333"/>
      <c r="BP393" s="333"/>
      <c r="BS393" s="333"/>
      <c r="CC393" s="333"/>
      <c r="CM393" s="333"/>
      <c r="CW393" s="333"/>
      <c r="DG393" s="333"/>
      <c r="DQ393" s="333"/>
      <c r="EA393" s="333"/>
      <c r="EK393" s="333"/>
      <c r="EU393" s="333"/>
      <c r="FE393" s="333"/>
      <c r="FO393" s="333"/>
      <c r="FY393" s="333"/>
      <c r="GI393" s="333"/>
      <c r="GS393" s="333"/>
      <c r="HC393" s="333"/>
      <c r="HM393" s="333"/>
      <c r="HW393" s="333"/>
      <c r="IG393" s="333"/>
    </row>
    <row r="394" s="3" customFormat="true" x14ac:dyDescent="0.25">
      <c r="A394" s="333"/>
      <c r="K394" s="333"/>
      <c r="U394" s="333"/>
      <c r="AE394" s="333"/>
      <c r="AO394" s="333"/>
      <c r="AY394" s="333"/>
      <c r="BI394" s="333"/>
      <c r="BJ394" s="333"/>
      <c r="BK394" s="333"/>
      <c r="BL394" s="333"/>
      <c r="BM394" s="333"/>
      <c r="BN394" s="333"/>
      <c r="BO394" s="333"/>
      <c r="BP394" s="333"/>
      <c r="BS394" s="333"/>
      <c r="CC394" s="333"/>
      <c r="CM394" s="333"/>
      <c r="CW394" s="333"/>
      <c r="DG394" s="333"/>
      <c r="DQ394" s="333"/>
      <c r="EA394" s="333"/>
      <c r="EK394" s="333"/>
      <c r="EU394" s="333"/>
      <c r="FE394" s="333"/>
      <c r="FO394" s="333"/>
      <c r="FY394" s="333"/>
      <c r="GI394" s="333"/>
      <c r="GS394" s="333"/>
      <c r="HC394" s="333"/>
      <c r="HM394" s="333"/>
      <c r="HW394" s="333"/>
      <c r="IG394" s="333"/>
    </row>
    <row r="395" s="3" customFormat="true" x14ac:dyDescent="0.25">
      <c r="A395" s="333"/>
      <c r="K395" s="333"/>
      <c r="U395" s="333"/>
      <c r="AE395" s="333"/>
      <c r="AO395" s="333"/>
      <c r="AY395" s="333"/>
      <c r="BI395" s="333"/>
      <c r="BJ395" s="333"/>
      <c r="BK395" s="333"/>
      <c r="BL395" s="333"/>
      <c r="BM395" s="333"/>
      <c r="BN395" s="333"/>
      <c r="BO395" s="333"/>
      <c r="BP395" s="333"/>
      <c r="BS395" s="333"/>
      <c r="CC395" s="333"/>
      <c r="CM395" s="333"/>
      <c r="CW395" s="333"/>
      <c r="DG395" s="333"/>
      <c r="DQ395" s="333"/>
      <c r="EA395" s="333"/>
      <c r="EK395" s="333"/>
      <c r="EU395" s="333"/>
      <c r="FE395" s="333"/>
      <c r="FO395" s="333"/>
      <c r="FY395" s="333"/>
      <c r="GI395" s="333"/>
      <c r="GS395" s="333"/>
      <c r="HC395" s="333"/>
      <c r="HM395" s="333"/>
      <c r="HW395" s="333"/>
      <c r="IG395" s="333"/>
    </row>
    <row r="396" s="3" customFormat="true" x14ac:dyDescent="0.25">
      <c r="A396" s="333"/>
      <c r="K396" s="333"/>
      <c r="U396" s="333"/>
      <c r="AE396" s="333"/>
      <c r="AO396" s="333"/>
      <c r="AY396" s="333"/>
      <c r="BI396" s="333"/>
      <c r="BJ396" s="333"/>
      <c r="BK396" s="333"/>
      <c r="BL396" s="333"/>
      <c r="BM396" s="333"/>
      <c r="BN396" s="333"/>
      <c r="BO396" s="333"/>
      <c r="BP396" s="333"/>
      <c r="BS396" s="333"/>
      <c r="CC396" s="333"/>
      <c r="CM396" s="333"/>
      <c r="CW396" s="333"/>
      <c r="DG396" s="333"/>
      <c r="DQ396" s="333"/>
      <c r="EA396" s="333"/>
      <c r="EK396" s="333"/>
      <c r="EU396" s="333"/>
      <c r="FE396" s="333"/>
      <c r="FO396" s="333"/>
      <c r="FY396" s="333"/>
      <c r="GI396" s="333"/>
      <c r="GS396" s="333"/>
      <c r="HC396" s="333"/>
      <c r="HM396" s="333"/>
      <c r="HW396" s="333"/>
      <c r="IG396" s="333"/>
    </row>
    <row r="397" s="3" customFormat="true" x14ac:dyDescent="0.25">
      <c r="A397" s="333"/>
      <c r="K397" s="333"/>
      <c r="U397" s="333"/>
      <c r="AE397" s="333"/>
      <c r="AO397" s="333"/>
      <c r="AY397" s="333"/>
      <c r="BI397" s="333"/>
      <c r="BJ397" s="333"/>
      <c r="BK397" s="333"/>
      <c r="BL397" s="333"/>
      <c r="BM397" s="333"/>
      <c r="BN397" s="333"/>
      <c r="BO397" s="333"/>
      <c r="BP397" s="333"/>
      <c r="BS397" s="333"/>
      <c r="CC397" s="333"/>
      <c r="CM397" s="333"/>
      <c r="CW397" s="333"/>
      <c r="DG397" s="333"/>
      <c r="DQ397" s="333"/>
      <c r="EA397" s="333"/>
      <c r="EK397" s="333"/>
      <c r="EU397" s="333"/>
      <c r="FE397" s="333"/>
      <c r="FO397" s="333"/>
      <c r="FY397" s="333"/>
      <c r="GI397" s="333"/>
      <c r="GS397" s="333"/>
      <c r="HC397" s="333"/>
      <c r="HM397" s="333"/>
      <c r="HW397" s="333"/>
      <c r="IG397" s="333"/>
    </row>
    <row r="398" s="3" customFormat="true" x14ac:dyDescent="0.25">
      <c r="A398" s="333"/>
      <c r="K398" s="333"/>
      <c r="U398" s="333"/>
      <c r="AE398" s="333"/>
      <c r="AO398" s="333"/>
      <c r="AY398" s="333"/>
      <c r="BI398" s="333"/>
      <c r="BJ398" s="333"/>
      <c r="BK398" s="333"/>
      <c r="BL398" s="333"/>
      <c r="BM398" s="333"/>
      <c r="BN398" s="333"/>
      <c r="BO398" s="333"/>
      <c r="BP398" s="333"/>
      <c r="BS398" s="333"/>
      <c r="CC398" s="333"/>
      <c r="CM398" s="333"/>
      <c r="CW398" s="333"/>
      <c r="DG398" s="333"/>
      <c r="DQ398" s="333"/>
      <c r="EA398" s="333"/>
      <c r="EK398" s="333"/>
      <c r="EU398" s="333"/>
      <c r="FE398" s="333"/>
      <c r="FO398" s="333"/>
      <c r="FY398" s="333"/>
      <c r="GI398" s="333"/>
      <c r="GS398" s="333"/>
      <c r="HC398" s="333"/>
      <c r="HM398" s="333"/>
      <c r="HW398" s="333"/>
      <c r="IG398" s="333"/>
    </row>
    <row r="399" s="3" customFormat="true" x14ac:dyDescent="0.25">
      <c r="A399" s="333"/>
      <c r="K399" s="333"/>
      <c r="U399" s="333"/>
      <c r="AE399" s="333"/>
      <c r="AO399" s="333"/>
      <c r="AY399" s="333"/>
      <c r="BI399" s="333"/>
      <c r="BJ399" s="333"/>
      <c r="BK399" s="333"/>
      <c r="BL399" s="333"/>
      <c r="BM399" s="333"/>
      <c r="BN399" s="333"/>
      <c r="BO399" s="333"/>
      <c r="BP399" s="333"/>
      <c r="BS399" s="333"/>
      <c r="CC399" s="333"/>
      <c r="CM399" s="333"/>
      <c r="CW399" s="333"/>
      <c r="DG399" s="333"/>
      <c r="DQ399" s="333"/>
      <c r="EA399" s="333"/>
      <c r="EK399" s="333"/>
      <c r="EU399" s="333"/>
      <c r="FE399" s="333"/>
      <c r="FO399" s="333"/>
      <c r="FY399" s="333"/>
      <c r="GI399" s="333"/>
      <c r="GS399" s="333"/>
      <c r="HC399" s="333"/>
      <c r="HM399" s="333"/>
      <c r="HW399" s="333"/>
      <c r="IG399" s="333"/>
    </row>
    <row r="400" s="3" customFormat="true" x14ac:dyDescent="0.25">
      <c r="A400" s="333"/>
      <c r="K400" s="333"/>
      <c r="U400" s="333"/>
      <c r="AE400" s="333"/>
      <c r="AO400" s="333"/>
      <c r="AY400" s="333"/>
      <c r="BI400" s="333"/>
      <c r="BJ400" s="333"/>
      <c r="BK400" s="333"/>
      <c r="BL400" s="333"/>
      <c r="BM400" s="333"/>
      <c r="BN400" s="333"/>
      <c r="BO400" s="333"/>
      <c r="BP400" s="333"/>
      <c r="BS400" s="333"/>
      <c r="CC400" s="333"/>
      <c r="CM400" s="333"/>
      <c r="CW400" s="333"/>
      <c r="DG400" s="333"/>
      <c r="DQ400" s="333"/>
      <c r="EA400" s="333"/>
      <c r="EK400" s="333"/>
      <c r="EU400" s="333"/>
      <c r="FE400" s="333"/>
      <c r="FO400" s="333"/>
      <c r="FY400" s="333"/>
      <c r="GI400" s="333"/>
      <c r="GS400" s="333"/>
      <c r="HC400" s="333"/>
      <c r="HM400" s="333"/>
      <c r="HW400" s="333"/>
      <c r="IG400" s="333"/>
    </row>
    <row r="401" s="3" customFormat="true" x14ac:dyDescent="0.25">
      <c r="A401" s="333"/>
      <c r="K401" s="333"/>
      <c r="U401" s="333"/>
      <c r="AE401" s="333"/>
      <c r="AO401" s="333"/>
      <c r="AY401" s="333"/>
      <c r="BI401" s="333"/>
      <c r="BJ401" s="333"/>
      <c r="BK401" s="333"/>
      <c r="BL401" s="333"/>
      <c r="BM401" s="333"/>
      <c r="BN401" s="333"/>
      <c r="BO401" s="333"/>
      <c r="BP401" s="333"/>
      <c r="BS401" s="333"/>
      <c r="CC401" s="333"/>
      <c r="CM401" s="333"/>
      <c r="CW401" s="333"/>
      <c r="DG401" s="333"/>
      <c r="DQ401" s="333"/>
      <c r="EA401" s="333"/>
      <c r="EK401" s="333"/>
      <c r="EU401" s="333"/>
      <c r="FE401" s="333"/>
      <c r="FO401" s="333"/>
      <c r="FY401" s="333"/>
      <c r="GI401" s="333"/>
      <c r="GS401" s="333"/>
      <c r="HC401" s="333"/>
      <c r="HM401" s="333"/>
      <c r="HW401" s="333"/>
      <c r="IG401" s="333"/>
    </row>
    <row r="402" s="3" customFormat="true" x14ac:dyDescent="0.25">
      <c r="A402" s="333"/>
      <c r="K402" s="333"/>
      <c r="U402" s="333"/>
      <c r="AE402" s="333"/>
      <c r="AO402" s="333"/>
      <c r="AY402" s="333"/>
      <c r="BI402" s="333"/>
      <c r="BJ402" s="333"/>
      <c r="BK402" s="333"/>
      <c r="BL402" s="333"/>
      <c r="BM402" s="333"/>
      <c r="BN402" s="333"/>
      <c r="BO402" s="333"/>
      <c r="BP402" s="333"/>
      <c r="BS402" s="333"/>
      <c r="CC402" s="333"/>
      <c r="CM402" s="333"/>
      <c r="CW402" s="333"/>
      <c r="DG402" s="333"/>
      <c r="DQ402" s="333"/>
      <c r="EA402" s="333"/>
      <c r="EK402" s="333"/>
      <c r="EU402" s="333"/>
      <c r="FE402" s="333"/>
      <c r="FO402" s="333"/>
      <c r="FY402" s="333"/>
      <c r="GI402" s="333"/>
      <c r="GS402" s="333"/>
      <c r="HC402" s="333"/>
      <c r="HM402" s="333"/>
      <c r="HW402" s="333"/>
      <c r="IG402" s="333"/>
    </row>
    <row r="403" s="3" customFormat="true" x14ac:dyDescent="0.25">
      <c r="A403" s="333"/>
      <c r="K403" s="333"/>
      <c r="U403" s="333"/>
      <c r="AE403" s="333"/>
      <c r="AO403" s="333"/>
      <c r="AY403" s="333"/>
      <c r="BI403" s="333"/>
      <c r="BJ403" s="333"/>
      <c r="BK403" s="333"/>
      <c r="BL403" s="333"/>
      <c r="BM403" s="333"/>
      <c r="BN403" s="333"/>
      <c r="BO403" s="333"/>
      <c r="BP403" s="333"/>
      <c r="BS403" s="333"/>
      <c r="CC403" s="333"/>
      <c r="CM403" s="333"/>
      <c r="CW403" s="333"/>
      <c r="DG403" s="333"/>
      <c r="DQ403" s="333"/>
      <c r="EA403" s="333"/>
      <c r="EK403" s="333"/>
      <c r="EU403" s="333"/>
      <c r="FE403" s="333"/>
      <c r="FO403" s="333"/>
      <c r="FY403" s="333"/>
      <c r="GI403" s="333"/>
      <c r="GS403" s="333"/>
      <c r="HC403" s="333"/>
      <c r="HM403" s="333"/>
      <c r="HW403" s="333"/>
      <c r="IG403" s="333"/>
    </row>
    <row r="404" s="3" customFormat="true" x14ac:dyDescent="0.25">
      <c r="A404" s="333"/>
      <c r="K404" s="333"/>
      <c r="U404" s="333"/>
      <c r="AE404" s="333"/>
      <c r="AO404" s="333"/>
      <c r="AY404" s="333"/>
      <c r="BI404" s="333"/>
      <c r="BJ404" s="333"/>
      <c r="BK404" s="333"/>
      <c r="BL404" s="333"/>
      <c r="BM404" s="333"/>
      <c r="BN404" s="333"/>
      <c r="BO404" s="333"/>
      <c r="BP404" s="333"/>
      <c r="BS404" s="333"/>
      <c r="CC404" s="333"/>
      <c r="CM404" s="333"/>
      <c r="CW404" s="333"/>
      <c r="DG404" s="333"/>
      <c r="DQ404" s="333"/>
      <c r="EA404" s="333"/>
      <c r="EK404" s="333"/>
      <c r="EU404" s="333"/>
      <c r="FE404" s="333"/>
      <c r="FO404" s="333"/>
      <c r="FY404" s="333"/>
      <c r="GI404" s="333"/>
      <c r="GS404" s="333"/>
      <c r="HC404" s="333"/>
      <c r="HM404" s="333"/>
      <c r="HW404" s="333"/>
      <c r="IG404" s="333"/>
    </row>
    <row r="405" s="3" customFormat="true" x14ac:dyDescent="0.25">
      <c r="A405" s="333"/>
      <c r="K405" s="333"/>
      <c r="U405" s="333"/>
      <c r="AE405" s="333"/>
      <c r="AO405" s="333"/>
      <c r="AY405" s="333"/>
      <c r="BI405" s="333"/>
      <c r="BJ405" s="333"/>
      <c r="BK405" s="333"/>
      <c r="BL405" s="333"/>
      <c r="BM405" s="333"/>
      <c r="BN405" s="333"/>
      <c r="BO405" s="333"/>
      <c r="BP405" s="333"/>
      <c r="BS405" s="333"/>
      <c r="CC405" s="333"/>
      <c r="CM405" s="333"/>
      <c r="CW405" s="333"/>
      <c r="DG405" s="333"/>
      <c r="DQ405" s="333"/>
      <c r="EA405" s="333"/>
      <c r="EK405" s="333"/>
      <c r="EU405" s="333"/>
      <c r="FE405" s="333"/>
      <c r="FO405" s="333"/>
      <c r="FY405" s="333"/>
      <c r="GI405" s="333"/>
      <c r="GS405" s="333"/>
      <c r="HC405" s="333"/>
      <c r="HM405" s="333"/>
      <c r="HW405" s="333"/>
      <c r="IG405" s="333"/>
    </row>
    <row r="406" s="3" customFormat="true" x14ac:dyDescent="0.25">
      <c r="A406" s="333"/>
      <c r="K406" s="333"/>
      <c r="U406" s="333"/>
      <c r="AE406" s="333"/>
      <c r="AO406" s="333"/>
      <c r="AY406" s="333"/>
      <c r="BI406" s="333"/>
      <c r="BJ406" s="333"/>
      <c r="BK406" s="333"/>
      <c r="BL406" s="333"/>
      <c r="BM406" s="333"/>
      <c r="BN406" s="333"/>
      <c r="BO406" s="333"/>
      <c r="BP406" s="333"/>
      <c r="BS406" s="333"/>
      <c r="CC406" s="333"/>
      <c r="CM406" s="333"/>
      <c r="CW406" s="333"/>
      <c r="DG406" s="333"/>
      <c r="DQ406" s="333"/>
      <c r="EA406" s="333"/>
      <c r="EK406" s="333"/>
      <c r="EU406" s="333"/>
      <c r="FE406" s="333"/>
      <c r="FO406" s="333"/>
      <c r="FY406" s="333"/>
      <c r="GI406" s="333"/>
      <c r="GS406" s="333"/>
      <c r="HC406" s="333"/>
      <c r="HM406" s="333"/>
      <c r="HW406" s="333"/>
      <c r="IG406" s="333"/>
    </row>
    <row r="407" s="3" customFormat="true" x14ac:dyDescent="0.25">
      <c r="A407" s="333"/>
      <c r="K407" s="333"/>
      <c r="U407" s="333"/>
      <c r="AE407" s="333"/>
      <c r="AO407" s="333"/>
      <c r="AY407" s="333"/>
      <c r="BI407" s="333"/>
      <c r="BJ407" s="333"/>
      <c r="BK407" s="333"/>
      <c r="BL407" s="333"/>
      <c r="BM407" s="333"/>
      <c r="BN407" s="333"/>
      <c r="BO407" s="333"/>
      <c r="BP407" s="333"/>
      <c r="BS407" s="333"/>
      <c r="CC407" s="333"/>
      <c r="CM407" s="333"/>
      <c r="CW407" s="333"/>
      <c r="DG407" s="333"/>
      <c r="DQ407" s="333"/>
      <c r="EA407" s="333"/>
      <c r="EK407" s="333"/>
      <c r="EU407" s="333"/>
      <c r="FE407" s="333"/>
      <c r="FO407" s="333"/>
      <c r="FY407" s="333"/>
      <c r="GI407" s="333"/>
      <c r="GS407" s="333"/>
      <c r="HC407" s="333"/>
      <c r="HM407" s="333"/>
      <c r="HW407" s="333"/>
      <c r="IG407" s="333"/>
    </row>
    <row r="408" s="3" customFormat="true" x14ac:dyDescent="0.25">
      <c r="A408" s="333"/>
      <c r="K408" s="333"/>
      <c r="U408" s="333"/>
      <c r="AE408" s="333"/>
      <c r="AO408" s="333"/>
      <c r="AY408" s="333"/>
      <c r="BI408" s="333"/>
      <c r="BJ408" s="333"/>
      <c r="BK408" s="333"/>
      <c r="BL408" s="333"/>
      <c r="BM408" s="333"/>
      <c r="BN408" s="333"/>
      <c r="BO408" s="333"/>
      <c r="BP408" s="333"/>
      <c r="BS408" s="333"/>
      <c r="CC408" s="333"/>
      <c r="CM408" s="333"/>
      <c r="CW408" s="333"/>
      <c r="DG408" s="333"/>
      <c r="DQ408" s="333"/>
      <c r="EA408" s="333"/>
      <c r="EK408" s="333"/>
      <c r="EU408" s="333"/>
      <c r="FE408" s="333"/>
      <c r="FO408" s="333"/>
      <c r="FY408" s="333"/>
      <c r="GI408" s="333"/>
      <c r="GS408" s="333"/>
      <c r="HC408" s="333"/>
      <c r="HM408" s="333"/>
      <c r="HW408" s="333"/>
      <c r="IG408" s="333"/>
    </row>
    <row r="409" s="3" customFormat="true" x14ac:dyDescent="0.25">
      <c r="A409" s="333"/>
      <c r="K409" s="333"/>
      <c r="U409" s="333"/>
      <c r="AE409" s="333"/>
      <c r="AO409" s="333"/>
      <c r="AY409" s="333"/>
      <c r="BI409" s="333"/>
      <c r="BJ409" s="333"/>
      <c r="BK409" s="333"/>
      <c r="BL409" s="333"/>
      <c r="BM409" s="333"/>
      <c r="BN409" s="333"/>
      <c r="BO409" s="333"/>
      <c r="BP409" s="333"/>
      <c r="BS409" s="333"/>
      <c r="CC409" s="333"/>
      <c r="CM409" s="333"/>
      <c r="CW409" s="333"/>
      <c r="DG409" s="333"/>
      <c r="DQ409" s="333"/>
      <c r="EA409" s="333"/>
      <c r="EK409" s="333"/>
      <c r="EU409" s="333"/>
      <c r="FE409" s="333"/>
      <c r="FO409" s="333"/>
      <c r="FY409" s="333"/>
      <c r="GI409" s="333"/>
      <c r="GS409" s="333"/>
      <c r="HC409" s="333"/>
      <c r="HM409" s="333"/>
      <c r="HW409" s="333"/>
      <c r="IG409" s="333"/>
    </row>
    <row r="410" s="3" customFormat="true" x14ac:dyDescent="0.25">
      <c r="A410" s="333"/>
      <c r="K410" s="333"/>
      <c r="U410" s="333"/>
      <c r="AE410" s="333"/>
      <c r="AO410" s="333"/>
      <c r="AY410" s="333"/>
      <c r="BI410" s="333"/>
      <c r="BJ410" s="333"/>
      <c r="BK410" s="333"/>
      <c r="BL410" s="333"/>
      <c r="BM410" s="333"/>
      <c r="BN410" s="333"/>
      <c r="BO410" s="333"/>
      <c r="BP410" s="333"/>
      <c r="BS410" s="333"/>
      <c r="CC410" s="333"/>
      <c r="CM410" s="333"/>
      <c r="CW410" s="333"/>
      <c r="DG410" s="333"/>
      <c r="DQ410" s="333"/>
      <c r="EA410" s="333"/>
      <c r="EK410" s="333"/>
      <c r="EU410" s="333"/>
      <c r="FE410" s="333"/>
      <c r="FO410" s="333"/>
      <c r="FY410" s="333"/>
      <c r="GI410" s="333"/>
      <c r="GS410" s="333"/>
      <c r="HC410" s="333"/>
      <c r="HM410" s="333"/>
      <c r="HW410" s="333"/>
      <c r="IG410" s="333"/>
    </row>
    <row r="411" s="3" customFormat="true" x14ac:dyDescent="0.25">
      <c r="A411" s="333"/>
      <c r="K411" s="333"/>
      <c r="U411" s="333"/>
      <c r="AE411" s="333"/>
      <c r="AO411" s="333"/>
      <c r="AY411" s="333"/>
      <c r="BI411" s="333"/>
      <c r="BJ411" s="333"/>
      <c r="BK411" s="333"/>
      <c r="BL411" s="333"/>
      <c r="BM411" s="333"/>
      <c r="BN411" s="333"/>
      <c r="BO411" s="333"/>
      <c r="BP411" s="333"/>
      <c r="BS411" s="333"/>
      <c r="CC411" s="333"/>
      <c r="CM411" s="333"/>
      <c r="CW411" s="333"/>
      <c r="DG411" s="333"/>
      <c r="DQ411" s="333"/>
      <c r="EA411" s="333"/>
      <c r="EK411" s="333"/>
      <c r="EU411" s="333"/>
      <c r="FE411" s="333"/>
      <c r="FO411" s="333"/>
      <c r="FY411" s="333"/>
      <c r="GI411" s="333"/>
      <c r="GS411" s="333"/>
      <c r="HC411" s="333"/>
      <c r="HM411" s="333"/>
      <c r="HW411" s="333"/>
      <c r="IG411" s="333"/>
    </row>
    <row r="412" s="3" customFormat="true" x14ac:dyDescent="0.25">
      <c r="A412" s="333"/>
      <c r="K412" s="333"/>
      <c r="U412" s="333"/>
      <c r="AE412" s="333"/>
      <c r="AO412" s="333"/>
      <c r="AY412" s="333"/>
      <c r="BI412" s="333"/>
      <c r="BJ412" s="333"/>
      <c r="BK412" s="333"/>
      <c r="BL412" s="333"/>
      <c r="BM412" s="333"/>
      <c r="BN412" s="333"/>
      <c r="BO412" s="333"/>
      <c r="BP412" s="333"/>
      <c r="BS412" s="333"/>
      <c r="CC412" s="333"/>
      <c r="CM412" s="333"/>
      <c r="CW412" s="333"/>
      <c r="DG412" s="333"/>
      <c r="DQ412" s="333"/>
      <c r="EA412" s="333"/>
      <c r="EK412" s="333"/>
      <c r="EU412" s="333"/>
      <c r="FE412" s="333"/>
      <c r="FO412" s="333"/>
      <c r="FY412" s="333"/>
      <c r="GI412" s="333"/>
      <c r="GS412" s="333"/>
      <c r="HC412" s="333"/>
      <c r="HM412" s="333"/>
      <c r="HW412" s="333"/>
      <c r="IG412" s="333"/>
    </row>
    <row r="413" s="3" customFormat="true" x14ac:dyDescent="0.25">
      <c r="A413" s="333"/>
      <c r="K413" s="333"/>
      <c r="U413" s="333"/>
      <c r="AE413" s="333"/>
      <c r="AO413" s="333"/>
      <c r="AY413" s="333"/>
      <c r="BI413" s="333"/>
      <c r="BJ413" s="333"/>
      <c r="BK413" s="333"/>
      <c r="BL413" s="333"/>
      <c r="BM413" s="333"/>
      <c r="BN413" s="333"/>
      <c r="BO413" s="333"/>
      <c r="BP413" s="333"/>
      <c r="BS413" s="333"/>
      <c r="CC413" s="333"/>
      <c r="CM413" s="333"/>
      <c r="CW413" s="333"/>
      <c r="DG413" s="333"/>
      <c r="DQ413" s="333"/>
      <c r="EA413" s="333"/>
      <c r="EK413" s="333"/>
      <c r="EU413" s="333"/>
      <c r="FE413" s="333"/>
      <c r="FO413" s="333"/>
      <c r="FY413" s="333"/>
      <c r="GI413" s="333"/>
      <c r="GS413" s="333"/>
      <c r="HC413" s="333"/>
      <c r="HM413" s="333"/>
      <c r="HW413" s="333"/>
      <c r="IG413" s="333"/>
    </row>
    <row r="414" s="3" customFormat="true" x14ac:dyDescent="0.25">
      <c r="A414" s="333"/>
      <c r="K414" s="333"/>
      <c r="U414" s="333"/>
      <c r="AE414" s="333"/>
      <c r="AO414" s="333"/>
      <c r="AY414" s="333"/>
      <c r="BI414" s="333"/>
      <c r="BJ414" s="333"/>
      <c r="BK414" s="333"/>
      <c r="BL414" s="333"/>
      <c r="BM414" s="333"/>
      <c r="BN414" s="333"/>
      <c r="BO414" s="333"/>
      <c r="BP414" s="333"/>
      <c r="BS414" s="333"/>
      <c r="CC414" s="333"/>
      <c r="CM414" s="333"/>
      <c r="CW414" s="333"/>
      <c r="DG414" s="333"/>
      <c r="DQ414" s="333"/>
      <c r="EA414" s="333"/>
      <c r="EK414" s="333"/>
      <c r="EU414" s="333"/>
      <c r="FE414" s="333"/>
      <c r="FO414" s="333"/>
      <c r="FY414" s="333"/>
      <c r="GI414" s="333"/>
      <c r="GS414" s="333"/>
      <c r="HC414" s="333"/>
      <c r="HM414" s="333"/>
      <c r="HW414" s="333"/>
      <c r="IG414" s="333"/>
    </row>
    <row r="415" s="3" customFormat="true" x14ac:dyDescent="0.25">
      <c r="A415" s="333"/>
      <c r="K415" s="333"/>
      <c r="U415" s="333"/>
      <c r="AE415" s="333"/>
      <c r="AO415" s="333"/>
      <c r="AY415" s="333"/>
      <c r="BI415" s="333"/>
      <c r="BJ415" s="333"/>
      <c r="BK415" s="333"/>
      <c r="BL415" s="333"/>
      <c r="BM415" s="333"/>
      <c r="BN415" s="333"/>
      <c r="BO415" s="333"/>
      <c r="BP415" s="333"/>
      <c r="BS415" s="333"/>
      <c r="CC415" s="333"/>
      <c r="CM415" s="333"/>
      <c r="CW415" s="333"/>
      <c r="DG415" s="333"/>
      <c r="DQ415" s="333"/>
      <c r="EA415" s="333"/>
      <c r="EK415" s="333"/>
      <c r="EU415" s="333"/>
      <c r="FE415" s="333"/>
      <c r="FO415" s="333"/>
      <c r="FY415" s="333"/>
      <c r="GI415" s="333"/>
      <c r="GS415" s="333"/>
      <c r="HC415" s="333"/>
      <c r="HM415" s="333"/>
      <c r="HW415" s="333"/>
      <c r="IG415" s="333"/>
    </row>
    <row r="416" s="3" customFormat="true" x14ac:dyDescent="0.25">
      <c r="A416" s="333"/>
      <c r="K416" s="333"/>
      <c r="U416" s="333"/>
      <c r="AE416" s="333"/>
      <c r="AO416" s="333"/>
      <c r="AY416" s="333"/>
      <c r="BI416" s="333"/>
      <c r="BJ416" s="333"/>
      <c r="BK416" s="333"/>
      <c r="BL416" s="333"/>
      <c r="BM416" s="333"/>
      <c r="BN416" s="333"/>
      <c r="BO416" s="333"/>
      <c r="BP416" s="333"/>
      <c r="BS416" s="333"/>
      <c r="CC416" s="333"/>
      <c r="CM416" s="333"/>
      <c r="CW416" s="333"/>
      <c r="DG416" s="333"/>
      <c r="DQ416" s="333"/>
      <c r="EA416" s="333"/>
      <c r="EK416" s="333"/>
      <c r="EU416" s="333"/>
      <c r="FE416" s="333"/>
      <c r="FO416" s="333"/>
      <c r="FY416" s="333"/>
      <c r="GI416" s="333"/>
      <c r="GS416" s="333"/>
      <c r="HC416" s="333"/>
      <c r="HM416" s="333"/>
      <c r="HW416" s="333"/>
      <c r="IG416" s="333"/>
    </row>
    <row r="417" s="3" customFormat="true" x14ac:dyDescent="0.25">
      <c r="A417" s="333"/>
      <c r="K417" s="333"/>
      <c r="U417" s="333"/>
      <c r="AE417" s="333"/>
      <c r="AO417" s="333"/>
      <c r="AY417" s="333"/>
      <c r="BI417" s="333"/>
      <c r="BJ417" s="333"/>
      <c r="BK417" s="333"/>
      <c r="BL417" s="333"/>
      <c r="BM417" s="333"/>
      <c r="BN417" s="333"/>
      <c r="BO417" s="333"/>
      <c r="BP417" s="333"/>
      <c r="BS417" s="333"/>
      <c r="CC417" s="333"/>
      <c r="CM417" s="333"/>
      <c r="CW417" s="333"/>
      <c r="DG417" s="333"/>
      <c r="DQ417" s="333"/>
      <c r="EA417" s="333"/>
      <c r="EK417" s="333"/>
      <c r="EU417" s="333"/>
      <c r="FE417" s="333"/>
      <c r="FO417" s="333"/>
      <c r="FY417" s="333"/>
      <c r="GI417" s="333"/>
      <c r="GS417" s="333"/>
      <c r="HC417" s="333"/>
      <c r="HM417" s="333"/>
      <c r="HW417" s="333"/>
      <c r="IG417" s="333"/>
    </row>
    <row r="418" s="3" customFormat="true" x14ac:dyDescent="0.25">
      <c r="A418" s="333"/>
      <c r="K418" s="333"/>
      <c r="U418" s="333"/>
      <c r="AE418" s="333"/>
      <c r="AO418" s="333"/>
      <c r="AY418" s="333"/>
      <c r="BI418" s="333"/>
      <c r="BJ418" s="333"/>
      <c r="BK418" s="333"/>
      <c r="BL418" s="333"/>
      <c r="BM418" s="333"/>
      <c r="BN418" s="333"/>
      <c r="BO418" s="333"/>
      <c r="BP418" s="333"/>
      <c r="BS418" s="333"/>
      <c r="CC418" s="333"/>
      <c r="CM418" s="333"/>
      <c r="CW418" s="333"/>
      <c r="DG418" s="333"/>
      <c r="DQ418" s="333"/>
      <c r="EA418" s="333"/>
      <c r="EK418" s="333"/>
      <c r="EU418" s="333"/>
      <c r="FE418" s="333"/>
      <c r="FO418" s="333"/>
      <c r="FY418" s="333"/>
      <c r="GI418" s="333"/>
      <c r="GS418" s="333"/>
      <c r="HC418" s="333"/>
      <c r="HM418" s="333"/>
      <c r="HW418" s="333"/>
      <c r="IG418" s="333"/>
    </row>
    <row r="419" s="3" customFormat="true" x14ac:dyDescent="0.25">
      <c r="A419" s="333"/>
      <c r="K419" s="333"/>
      <c r="U419" s="333"/>
      <c r="AE419" s="333"/>
      <c r="AO419" s="333"/>
      <c r="AY419" s="333"/>
      <c r="BI419" s="333"/>
      <c r="BJ419" s="333"/>
      <c r="BK419" s="333"/>
      <c r="BL419" s="333"/>
      <c r="BM419" s="333"/>
      <c r="BN419" s="333"/>
      <c r="BO419" s="333"/>
      <c r="BP419" s="333"/>
      <c r="BS419" s="333"/>
      <c r="CC419" s="333"/>
      <c r="CM419" s="333"/>
      <c r="CW419" s="333"/>
      <c r="DG419" s="333"/>
      <c r="DQ419" s="333"/>
      <c r="EA419" s="333"/>
      <c r="EK419" s="333"/>
      <c r="EU419" s="333"/>
      <c r="FE419" s="333"/>
      <c r="FO419" s="333"/>
      <c r="FY419" s="333"/>
      <c r="GI419" s="333"/>
      <c r="GS419" s="333"/>
      <c r="HC419" s="333"/>
      <c r="HM419" s="333"/>
      <c r="HW419" s="333"/>
      <c r="IG419" s="333"/>
    </row>
    <row r="420" s="3" customFormat="true" x14ac:dyDescent="0.25">
      <c r="A420" s="333"/>
      <c r="K420" s="333"/>
      <c r="U420" s="333"/>
      <c r="AE420" s="333"/>
      <c r="AO420" s="333"/>
      <c r="AY420" s="333"/>
      <c r="BI420" s="333"/>
      <c r="BJ420" s="333"/>
      <c r="BK420" s="333"/>
      <c r="BL420" s="333"/>
      <c r="BM420" s="333"/>
      <c r="BN420" s="333"/>
      <c r="BO420" s="333"/>
      <c r="BP420" s="333"/>
      <c r="BS420" s="333"/>
      <c r="CC420" s="333"/>
      <c r="CM420" s="333"/>
      <c r="CW420" s="333"/>
      <c r="DG420" s="333"/>
      <c r="DQ420" s="333"/>
      <c r="EA420" s="333"/>
      <c r="EK420" s="333"/>
      <c r="EU420" s="333"/>
      <c r="FE420" s="333"/>
      <c r="FO420" s="333"/>
      <c r="FY420" s="333"/>
      <c r="GI420" s="333"/>
      <c r="GS420" s="333"/>
      <c r="HC420" s="333"/>
      <c r="HM420" s="333"/>
      <c r="HW420" s="333"/>
      <c r="IG420" s="333"/>
    </row>
    <row r="421" s="3" customFormat="true" x14ac:dyDescent="0.25">
      <c r="A421" s="333"/>
      <c r="K421" s="333"/>
      <c r="U421" s="333"/>
      <c r="AE421" s="333"/>
      <c r="AO421" s="333"/>
      <c r="AY421" s="333"/>
      <c r="BI421" s="333"/>
      <c r="BJ421" s="333"/>
      <c r="BK421" s="333"/>
      <c r="BL421" s="333"/>
      <c r="BM421" s="333"/>
      <c r="BN421" s="333"/>
      <c r="BO421" s="333"/>
      <c r="BP421" s="333"/>
      <c r="BS421" s="333"/>
      <c r="CC421" s="333"/>
      <c r="CM421" s="333"/>
      <c r="CW421" s="333"/>
      <c r="DG421" s="333"/>
      <c r="DQ421" s="333"/>
      <c r="EA421" s="333"/>
      <c r="EK421" s="333"/>
      <c r="EU421" s="333"/>
      <c r="FE421" s="333"/>
      <c r="FO421" s="333"/>
      <c r="FY421" s="333"/>
      <c r="GI421" s="333"/>
      <c r="GS421" s="333"/>
      <c r="HC421" s="333"/>
      <c r="HM421" s="333"/>
      <c r="HW421" s="333"/>
      <c r="IG421" s="333"/>
    </row>
    <row r="422" s="3" customFormat="true" x14ac:dyDescent="0.25">
      <c r="A422" s="333"/>
      <c r="K422" s="333"/>
      <c r="U422" s="333"/>
      <c r="AE422" s="333"/>
      <c r="AO422" s="333"/>
      <c r="AY422" s="333"/>
      <c r="BI422" s="333"/>
      <c r="BJ422" s="333"/>
      <c r="BK422" s="333"/>
      <c r="BL422" s="333"/>
      <c r="BM422" s="333"/>
      <c r="BN422" s="333"/>
      <c r="BO422" s="333"/>
      <c r="BP422" s="333"/>
      <c r="BS422" s="333"/>
      <c r="CC422" s="333"/>
      <c r="CM422" s="333"/>
      <c r="CW422" s="333"/>
      <c r="DG422" s="333"/>
      <c r="DQ422" s="333"/>
      <c r="EA422" s="333"/>
      <c r="EK422" s="333"/>
      <c r="EU422" s="333"/>
      <c r="FE422" s="333"/>
      <c r="FO422" s="333"/>
      <c r="FY422" s="333"/>
      <c r="GI422" s="333"/>
      <c r="GS422" s="333"/>
      <c r="HC422" s="333"/>
      <c r="HM422" s="333"/>
      <c r="HW422" s="333"/>
      <c r="IG422" s="333"/>
    </row>
    <row r="423" s="3" customFormat="true" x14ac:dyDescent="0.25">
      <c r="A423" s="333"/>
      <c r="K423" s="333"/>
      <c r="U423" s="333"/>
      <c r="AE423" s="333"/>
      <c r="AO423" s="333"/>
      <c r="AY423" s="333"/>
      <c r="BI423" s="333"/>
      <c r="BJ423" s="333"/>
      <c r="BK423" s="333"/>
      <c r="BL423" s="333"/>
      <c r="BM423" s="333"/>
      <c r="BN423" s="333"/>
      <c r="BO423" s="333"/>
      <c r="BP423" s="333"/>
      <c r="BS423" s="333"/>
      <c r="CC423" s="333"/>
      <c r="CM423" s="333"/>
      <c r="CW423" s="333"/>
      <c r="DG423" s="333"/>
      <c r="DQ423" s="333"/>
      <c r="EA423" s="333"/>
      <c r="EK423" s="333"/>
      <c r="EU423" s="333"/>
      <c r="FE423" s="333"/>
      <c r="FO423" s="333"/>
      <c r="FY423" s="333"/>
      <c r="GI423" s="333"/>
      <c r="GS423" s="333"/>
      <c r="HC423" s="333"/>
      <c r="HM423" s="333"/>
      <c r="HW423" s="333"/>
      <c r="IG423" s="333"/>
    </row>
    <row r="424" s="3" customFormat="true" x14ac:dyDescent="0.25">
      <c r="A424" s="333"/>
      <c r="K424" s="333"/>
      <c r="U424" s="333"/>
      <c r="AE424" s="333"/>
      <c r="AO424" s="333"/>
      <c r="AY424" s="333"/>
      <c r="BI424" s="333"/>
      <c r="BJ424" s="333"/>
      <c r="BK424" s="333"/>
      <c r="BL424" s="333"/>
      <c r="BM424" s="333"/>
      <c r="BN424" s="333"/>
      <c r="BO424" s="333"/>
      <c r="BP424" s="333"/>
      <c r="BS424" s="333"/>
      <c r="CC424" s="333"/>
      <c r="CM424" s="333"/>
      <c r="CW424" s="333"/>
      <c r="DG424" s="333"/>
      <c r="DQ424" s="333"/>
      <c r="EA424" s="333"/>
      <c r="EK424" s="333"/>
      <c r="EU424" s="333"/>
      <c r="FE424" s="333"/>
      <c r="FO424" s="333"/>
      <c r="FY424" s="333"/>
      <c r="GI424" s="333"/>
      <c r="GS424" s="333"/>
      <c r="HC424" s="333"/>
      <c r="HM424" s="333"/>
      <c r="HW424" s="333"/>
      <c r="IG424" s="333"/>
    </row>
    <row r="425" s="3" customFormat="true" x14ac:dyDescent="0.25">
      <c r="A425" s="333"/>
      <c r="K425" s="333"/>
      <c r="U425" s="333"/>
      <c r="AE425" s="333"/>
      <c r="AO425" s="333"/>
      <c r="AY425" s="333"/>
      <c r="BI425" s="333"/>
      <c r="BJ425" s="333"/>
      <c r="BK425" s="333"/>
      <c r="BL425" s="333"/>
      <c r="BM425" s="333"/>
      <c r="BN425" s="333"/>
      <c r="BO425" s="333"/>
      <c r="BP425" s="333"/>
      <c r="BS425" s="333"/>
      <c r="CC425" s="333"/>
      <c r="CM425" s="333"/>
      <c r="CW425" s="333"/>
      <c r="DG425" s="333"/>
      <c r="DQ425" s="333"/>
      <c r="EA425" s="333"/>
      <c r="EK425" s="333"/>
      <c r="EU425" s="333"/>
      <c r="FE425" s="333"/>
      <c r="FO425" s="333"/>
      <c r="FY425" s="333"/>
      <c r="GI425" s="333"/>
      <c r="GS425" s="333"/>
      <c r="HC425" s="333"/>
      <c r="HM425" s="333"/>
      <c r="HW425" s="333"/>
      <c r="IG425" s="333"/>
    </row>
    <row r="426" s="3" customFormat="true" x14ac:dyDescent="0.25">
      <c r="A426" s="333"/>
      <c r="K426" s="333"/>
      <c r="U426" s="333"/>
      <c r="AE426" s="333"/>
      <c r="AO426" s="333"/>
      <c r="AY426" s="333"/>
      <c r="BI426" s="333"/>
      <c r="BJ426" s="333"/>
      <c r="BK426" s="333"/>
      <c r="BL426" s="333"/>
      <c r="BM426" s="333"/>
      <c r="BN426" s="333"/>
      <c r="BO426" s="333"/>
      <c r="BP426" s="333"/>
      <c r="BS426" s="333"/>
      <c r="CC426" s="333"/>
      <c r="CM426" s="333"/>
      <c r="CW426" s="333"/>
      <c r="DG426" s="333"/>
      <c r="DQ426" s="333"/>
      <c r="EA426" s="333"/>
      <c r="EK426" s="333"/>
      <c r="EU426" s="333"/>
      <c r="FE426" s="333"/>
      <c r="FO426" s="333"/>
      <c r="FY426" s="333"/>
      <c r="GI426" s="333"/>
      <c r="GS426" s="333"/>
      <c r="HC426" s="333"/>
      <c r="HM426" s="333"/>
      <c r="HW426" s="333"/>
      <c r="IG426" s="333"/>
    </row>
    <row r="427" s="3" customFormat="true" x14ac:dyDescent="0.25">
      <c r="A427" s="333"/>
      <c r="K427" s="333"/>
      <c r="U427" s="333"/>
      <c r="AE427" s="333"/>
      <c r="AO427" s="333"/>
      <c r="AY427" s="333"/>
      <c r="BI427" s="333"/>
      <c r="BJ427" s="333"/>
      <c r="BK427" s="333"/>
      <c r="BL427" s="333"/>
      <c r="BM427" s="333"/>
      <c r="BN427" s="333"/>
      <c r="BO427" s="333"/>
      <c r="BP427" s="333"/>
      <c r="BS427" s="333"/>
      <c r="CC427" s="333"/>
      <c r="CM427" s="333"/>
      <c r="CW427" s="333"/>
      <c r="DG427" s="333"/>
      <c r="DQ427" s="333"/>
      <c r="EA427" s="333"/>
      <c r="EK427" s="333"/>
      <c r="EU427" s="333"/>
      <c r="FE427" s="333"/>
      <c r="FO427" s="333"/>
      <c r="FY427" s="333"/>
      <c r="GI427" s="333"/>
      <c r="GS427" s="333"/>
      <c r="HC427" s="333"/>
      <c r="HM427" s="333"/>
      <c r="HW427" s="333"/>
      <c r="IG427" s="333"/>
    </row>
    <row r="428" s="3" customFormat="true" x14ac:dyDescent="0.25">
      <c r="A428" s="333"/>
      <c r="K428" s="333"/>
      <c r="U428" s="333"/>
      <c r="AE428" s="333"/>
      <c r="AO428" s="333"/>
      <c r="AY428" s="333"/>
      <c r="BI428" s="333"/>
      <c r="BJ428" s="333"/>
      <c r="BK428" s="333"/>
      <c r="BL428" s="333"/>
      <c r="BM428" s="333"/>
      <c r="BN428" s="333"/>
      <c r="BO428" s="333"/>
      <c r="BP428" s="333"/>
      <c r="BS428" s="333"/>
      <c r="CC428" s="333"/>
      <c r="CM428" s="333"/>
      <c r="CW428" s="333"/>
      <c r="DG428" s="333"/>
      <c r="DQ428" s="333"/>
      <c r="EA428" s="333"/>
      <c r="EK428" s="333"/>
      <c r="EU428" s="333"/>
      <c r="FE428" s="333"/>
      <c r="FO428" s="333"/>
      <c r="FY428" s="333"/>
      <c r="GI428" s="333"/>
      <c r="GS428" s="333"/>
      <c r="HC428" s="333"/>
      <c r="HM428" s="333"/>
      <c r="HW428" s="333"/>
      <c r="IG428" s="333"/>
    </row>
    <row r="429" s="3" customFormat="true" x14ac:dyDescent="0.25">
      <c r="A429" s="333"/>
      <c r="K429" s="333"/>
      <c r="U429" s="333"/>
      <c r="AE429" s="333"/>
      <c r="AO429" s="333"/>
      <c r="AY429" s="333"/>
      <c r="BI429" s="333"/>
      <c r="BJ429" s="333"/>
      <c r="BK429" s="333"/>
      <c r="BL429" s="333"/>
      <c r="BM429" s="333"/>
      <c r="BN429" s="333"/>
      <c r="BO429" s="333"/>
      <c r="BP429" s="333"/>
      <c r="BS429" s="333"/>
      <c r="CC429" s="333"/>
      <c r="CM429" s="333"/>
      <c r="CW429" s="333"/>
      <c r="DG429" s="333"/>
      <c r="DQ429" s="333"/>
      <c r="EA429" s="333"/>
      <c r="EK429" s="333"/>
      <c r="EU429" s="333"/>
      <c r="FE429" s="333"/>
      <c r="FO429" s="333"/>
      <c r="FY429" s="333"/>
      <c r="GI429" s="333"/>
      <c r="GS429" s="333"/>
      <c r="HC429" s="333"/>
      <c r="HM429" s="333"/>
      <c r="HW429" s="333"/>
      <c r="IG429" s="333"/>
    </row>
    <row r="430" s="3" customFormat="true" x14ac:dyDescent="0.25">
      <c r="A430" s="333"/>
      <c r="K430" s="333"/>
      <c r="U430" s="333"/>
      <c r="AE430" s="333"/>
      <c r="AO430" s="333"/>
      <c r="AY430" s="333"/>
      <c r="BI430" s="333"/>
      <c r="BJ430" s="333"/>
      <c r="BK430" s="333"/>
      <c r="BL430" s="333"/>
      <c r="BM430" s="333"/>
      <c r="BN430" s="333"/>
      <c r="BO430" s="333"/>
      <c r="BP430" s="333"/>
      <c r="BS430" s="333"/>
      <c r="CC430" s="333"/>
      <c r="CM430" s="333"/>
      <c r="CW430" s="333"/>
      <c r="DG430" s="333"/>
      <c r="DQ430" s="333"/>
      <c r="EA430" s="333"/>
      <c r="EK430" s="333"/>
      <c r="EU430" s="333"/>
      <c r="FE430" s="333"/>
      <c r="FO430" s="333"/>
      <c r="FY430" s="333"/>
      <c r="GI430" s="333"/>
      <c r="GS430" s="333"/>
      <c r="HC430" s="333"/>
      <c r="HM430" s="333"/>
      <c r="HW430" s="333"/>
      <c r="IG430" s="333"/>
    </row>
    <row r="431" s="3" customFormat="true" x14ac:dyDescent="0.25">
      <c r="A431" s="333"/>
      <c r="K431" s="333"/>
      <c r="U431" s="333"/>
      <c r="AE431" s="333"/>
      <c r="AO431" s="333"/>
      <c r="AY431" s="333"/>
      <c r="BI431" s="333"/>
      <c r="BJ431" s="333"/>
      <c r="BK431" s="333"/>
      <c r="BL431" s="333"/>
      <c r="BM431" s="333"/>
      <c r="BN431" s="333"/>
      <c r="BO431" s="333"/>
      <c r="BP431" s="333"/>
      <c r="BS431" s="333"/>
      <c r="CC431" s="333"/>
      <c r="CM431" s="333"/>
      <c r="CW431" s="333"/>
      <c r="DG431" s="333"/>
      <c r="DQ431" s="333"/>
      <c r="EA431" s="333"/>
      <c r="EK431" s="333"/>
      <c r="EU431" s="333"/>
      <c r="FE431" s="333"/>
      <c r="FO431" s="333"/>
      <c r="FY431" s="333"/>
      <c r="GI431" s="333"/>
      <c r="GS431" s="333"/>
      <c r="HC431" s="333"/>
      <c r="HM431" s="333"/>
      <c r="HW431" s="333"/>
      <c r="IG431" s="333"/>
    </row>
    <row r="432" s="3" customFormat="true" x14ac:dyDescent="0.25">
      <c r="A432" s="333"/>
      <c r="K432" s="333"/>
      <c r="U432" s="333"/>
      <c r="AE432" s="333"/>
      <c r="AO432" s="333"/>
      <c r="AY432" s="333"/>
      <c r="BI432" s="333"/>
      <c r="BJ432" s="333"/>
      <c r="BK432" s="333"/>
      <c r="BL432" s="333"/>
      <c r="BM432" s="333"/>
      <c r="BN432" s="333"/>
      <c r="BO432" s="333"/>
      <c r="BP432" s="333"/>
      <c r="BS432" s="333"/>
      <c r="CC432" s="333"/>
      <c r="CM432" s="333"/>
      <c r="CW432" s="333"/>
      <c r="DG432" s="333"/>
      <c r="DQ432" s="333"/>
      <c r="EA432" s="333"/>
      <c r="EK432" s="333"/>
      <c r="EU432" s="333"/>
      <c r="FE432" s="333"/>
      <c r="FO432" s="333"/>
      <c r="FY432" s="333"/>
      <c r="GI432" s="333"/>
      <c r="GS432" s="333"/>
      <c r="HC432" s="333"/>
      <c r="HM432" s="333"/>
      <c r="HW432" s="333"/>
      <c r="IG432" s="333"/>
    </row>
    <row r="433" s="3" customFormat="true" x14ac:dyDescent="0.25">
      <c r="A433" s="333"/>
      <c r="K433" s="333"/>
      <c r="U433" s="333"/>
      <c r="AE433" s="333"/>
      <c r="AO433" s="333"/>
      <c r="AY433" s="333"/>
      <c r="BI433" s="333"/>
      <c r="BJ433" s="333"/>
      <c r="BK433" s="333"/>
      <c r="BL433" s="333"/>
      <c r="BM433" s="333"/>
      <c r="BN433" s="333"/>
      <c r="BO433" s="333"/>
      <c r="BP433" s="333"/>
      <c r="BS433" s="333"/>
      <c r="CC433" s="333"/>
      <c r="CM433" s="333"/>
      <c r="CW433" s="333"/>
      <c r="DG433" s="333"/>
      <c r="DQ433" s="333"/>
      <c r="EA433" s="333"/>
      <c r="EK433" s="333"/>
      <c r="EU433" s="333"/>
      <c r="FE433" s="333"/>
      <c r="FO433" s="333"/>
      <c r="FY433" s="333"/>
      <c r="GI433" s="333"/>
      <c r="GS433" s="333"/>
      <c r="HC433" s="333"/>
      <c r="HM433" s="333"/>
      <c r="HW433" s="333"/>
      <c r="IG433" s="333"/>
    </row>
    <row r="434" s="3" customFormat="true" x14ac:dyDescent="0.25">
      <c r="A434" s="333"/>
      <c r="K434" s="333"/>
      <c r="U434" s="333"/>
      <c r="AE434" s="333"/>
      <c r="AO434" s="333"/>
      <c r="AY434" s="333"/>
      <c r="BI434" s="333"/>
      <c r="BJ434" s="333"/>
      <c r="BK434" s="333"/>
      <c r="BL434" s="333"/>
      <c r="BM434" s="333"/>
      <c r="BN434" s="333"/>
      <c r="BO434" s="333"/>
      <c r="BP434" s="333"/>
      <c r="BS434" s="333"/>
      <c r="CC434" s="333"/>
      <c r="CM434" s="333"/>
      <c r="CW434" s="333"/>
      <c r="DG434" s="333"/>
      <c r="DQ434" s="333"/>
      <c r="EA434" s="333"/>
      <c r="EK434" s="333"/>
      <c r="EU434" s="333"/>
      <c r="FE434" s="333"/>
      <c r="FO434" s="333"/>
      <c r="FY434" s="333"/>
      <c r="GI434" s="333"/>
      <c r="GS434" s="333"/>
      <c r="HC434" s="333"/>
      <c r="HM434" s="333"/>
      <c r="HW434" s="333"/>
      <c r="IG434" s="333"/>
    </row>
    <row r="435" s="3" customFormat="true" x14ac:dyDescent="0.25">
      <c r="A435" s="333"/>
      <c r="K435" s="333"/>
      <c r="U435" s="333"/>
      <c r="AE435" s="333"/>
      <c r="AO435" s="333"/>
      <c r="AY435" s="333"/>
      <c r="BI435" s="333"/>
      <c r="BJ435" s="333"/>
      <c r="BK435" s="333"/>
      <c r="BL435" s="333"/>
      <c r="BM435" s="333"/>
      <c r="BN435" s="333"/>
      <c r="BO435" s="333"/>
      <c r="BP435" s="333"/>
      <c r="BS435" s="333"/>
      <c r="CC435" s="333"/>
      <c r="CM435" s="333"/>
      <c r="CW435" s="333"/>
      <c r="DG435" s="333"/>
      <c r="DQ435" s="333"/>
      <c r="EA435" s="333"/>
      <c r="EK435" s="333"/>
      <c r="EU435" s="333"/>
      <c r="FE435" s="333"/>
      <c r="FO435" s="333"/>
      <c r="FY435" s="333"/>
      <c r="GI435" s="333"/>
      <c r="GS435" s="333"/>
      <c r="HC435" s="333"/>
      <c r="HM435" s="333"/>
      <c r="HW435" s="333"/>
      <c r="IG435" s="333"/>
    </row>
    <row r="436" s="3" customFormat="true" x14ac:dyDescent="0.25">
      <c r="A436" s="333"/>
      <c r="K436" s="333"/>
      <c r="U436" s="333"/>
      <c r="AE436" s="333"/>
      <c r="AO436" s="333"/>
      <c r="AY436" s="333"/>
      <c r="BI436" s="333"/>
      <c r="BJ436" s="333"/>
      <c r="BK436" s="333"/>
      <c r="BL436" s="333"/>
      <c r="BM436" s="333"/>
      <c r="BN436" s="333"/>
      <c r="BO436" s="333"/>
      <c r="BP436" s="333"/>
      <c r="BS436" s="333"/>
      <c r="CC436" s="333"/>
      <c r="CM436" s="333"/>
      <c r="CW436" s="333"/>
      <c r="DG436" s="333"/>
      <c r="DQ436" s="333"/>
      <c r="EA436" s="333"/>
      <c r="EK436" s="333"/>
      <c r="EU436" s="333"/>
      <c r="FE436" s="333"/>
      <c r="FO436" s="333"/>
      <c r="FY436" s="333"/>
      <c r="GI436" s="333"/>
      <c r="GS436" s="333"/>
      <c r="HC436" s="333"/>
      <c r="HM436" s="333"/>
      <c r="HW436" s="333"/>
      <c r="IG436" s="333"/>
    </row>
    <row r="437" s="3" customFormat="true" x14ac:dyDescent="0.25">
      <c r="A437" s="333"/>
      <c r="K437" s="333"/>
      <c r="U437" s="333"/>
      <c r="AE437" s="333"/>
      <c r="AO437" s="333"/>
      <c r="AY437" s="333"/>
      <c r="BI437" s="333"/>
      <c r="BJ437" s="333"/>
      <c r="BK437" s="333"/>
      <c r="BL437" s="333"/>
      <c r="BM437" s="333"/>
      <c r="BN437" s="333"/>
      <c r="BO437" s="333"/>
      <c r="BP437" s="333"/>
      <c r="BS437" s="333"/>
      <c r="CC437" s="333"/>
      <c r="CM437" s="333"/>
      <c r="CW437" s="333"/>
      <c r="DG437" s="333"/>
      <c r="DQ437" s="333"/>
      <c r="EA437" s="333"/>
      <c r="EK437" s="333"/>
      <c r="EU437" s="333"/>
      <c r="FE437" s="333"/>
      <c r="FO437" s="333"/>
      <c r="FY437" s="333"/>
      <c r="GI437" s="333"/>
      <c r="GS437" s="333"/>
      <c r="HC437" s="333"/>
      <c r="HM437" s="333"/>
      <c r="HW437" s="333"/>
      <c r="IG437" s="333"/>
    </row>
    <row r="438" s="3" customFormat="true" x14ac:dyDescent="0.25">
      <c r="A438" s="333"/>
      <c r="K438" s="333"/>
      <c r="U438" s="333"/>
      <c r="AE438" s="333"/>
      <c r="AO438" s="333"/>
      <c r="AY438" s="333"/>
      <c r="BI438" s="333"/>
      <c r="BJ438" s="333"/>
      <c r="BK438" s="333"/>
      <c r="BL438" s="333"/>
      <c r="BM438" s="333"/>
      <c r="BN438" s="333"/>
      <c r="BO438" s="333"/>
      <c r="BP438" s="333"/>
      <c r="BS438" s="333"/>
      <c r="CC438" s="333"/>
      <c r="CM438" s="333"/>
      <c r="CW438" s="333"/>
      <c r="DG438" s="333"/>
      <c r="DQ438" s="333"/>
      <c r="EA438" s="333"/>
      <c r="EK438" s="333"/>
      <c r="EU438" s="333"/>
      <c r="FE438" s="333"/>
      <c r="FO438" s="333"/>
      <c r="FY438" s="333"/>
      <c r="GI438" s="333"/>
      <c r="GS438" s="333"/>
      <c r="HC438" s="333"/>
      <c r="HM438" s="333"/>
      <c r="HW438" s="333"/>
      <c r="IG438" s="333"/>
    </row>
    <row r="439" s="3" customFormat="true" x14ac:dyDescent="0.25">
      <c r="A439" s="333"/>
      <c r="K439" s="333"/>
      <c r="U439" s="333"/>
      <c r="AE439" s="333"/>
      <c r="AO439" s="333"/>
      <c r="AY439" s="333"/>
      <c r="BI439" s="333"/>
      <c r="BJ439" s="333"/>
      <c r="BK439" s="333"/>
      <c r="BL439" s="333"/>
      <c r="BM439" s="333"/>
      <c r="BN439" s="333"/>
      <c r="BO439" s="333"/>
      <c r="BP439" s="333"/>
      <c r="BS439" s="333"/>
      <c r="CC439" s="333"/>
      <c r="CM439" s="333"/>
      <c r="CW439" s="333"/>
      <c r="DG439" s="333"/>
      <c r="DQ439" s="333"/>
      <c r="EA439" s="333"/>
      <c r="EK439" s="333"/>
      <c r="EU439" s="333"/>
      <c r="FE439" s="333"/>
      <c r="FO439" s="333"/>
      <c r="FY439" s="333"/>
      <c r="GI439" s="333"/>
      <c r="GS439" s="333"/>
      <c r="HC439" s="333"/>
      <c r="HM439" s="333"/>
      <c r="HW439" s="333"/>
      <c r="IG439" s="333"/>
    </row>
    <row r="440" s="3" customFormat="true" x14ac:dyDescent="0.25">
      <c r="A440" s="333"/>
      <c r="K440" s="333"/>
      <c r="U440" s="333"/>
      <c r="AE440" s="333"/>
      <c r="AO440" s="333"/>
      <c r="AY440" s="333"/>
      <c r="BI440" s="333"/>
      <c r="BJ440" s="333"/>
      <c r="BK440" s="333"/>
      <c r="BL440" s="333"/>
      <c r="BM440" s="333"/>
      <c r="BN440" s="333"/>
      <c r="BO440" s="333"/>
      <c r="BP440" s="333"/>
      <c r="BS440" s="333"/>
      <c r="CC440" s="333"/>
      <c r="CM440" s="333"/>
      <c r="CW440" s="333"/>
      <c r="DG440" s="333"/>
      <c r="DQ440" s="333"/>
      <c r="EA440" s="333"/>
      <c r="EK440" s="333"/>
      <c r="EU440" s="333"/>
      <c r="FE440" s="333"/>
      <c r="FO440" s="333"/>
      <c r="FY440" s="333"/>
      <c r="GI440" s="333"/>
      <c r="GS440" s="333"/>
      <c r="HC440" s="333"/>
      <c r="HM440" s="333"/>
      <c r="HW440" s="333"/>
      <c r="IG440" s="333"/>
    </row>
    <row r="441" s="3" customFormat="true" x14ac:dyDescent="0.25">
      <c r="A441" s="333"/>
      <c r="K441" s="333"/>
      <c r="U441" s="333"/>
      <c r="AE441" s="333"/>
      <c r="AO441" s="333"/>
      <c r="AY441" s="333"/>
      <c r="BI441" s="333"/>
      <c r="BJ441" s="333"/>
      <c r="BK441" s="333"/>
      <c r="BL441" s="333"/>
      <c r="BM441" s="333"/>
      <c r="BN441" s="333"/>
      <c r="BO441" s="333"/>
      <c r="BP441" s="333"/>
      <c r="BS441" s="333"/>
      <c r="CC441" s="333"/>
      <c r="CM441" s="333"/>
      <c r="CW441" s="333"/>
      <c r="DG441" s="333"/>
      <c r="DQ441" s="333"/>
      <c r="EA441" s="333"/>
      <c r="EK441" s="333"/>
      <c r="EU441" s="333"/>
      <c r="FE441" s="333"/>
      <c r="FO441" s="333"/>
      <c r="FY441" s="333"/>
      <c r="GI441" s="333"/>
      <c r="GS441" s="333"/>
      <c r="HC441" s="333"/>
      <c r="HM441" s="333"/>
      <c r="HW441" s="333"/>
      <c r="IG441" s="333"/>
    </row>
    <row r="442" s="3" customFormat="true" x14ac:dyDescent="0.25">
      <c r="A442" s="333"/>
      <c r="K442" s="333"/>
      <c r="U442" s="333"/>
      <c r="AE442" s="333"/>
      <c r="AO442" s="333"/>
      <c r="AY442" s="333"/>
      <c r="BI442" s="333"/>
      <c r="BJ442" s="333"/>
      <c r="BK442" s="333"/>
      <c r="BL442" s="333"/>
      <c r="BM442" s="333"/>
      <c r="BN442" s="333"/>
      <c r="BO442" s="333"/>
      <c r="BP442" s="333"/>
      <c r="BS442" s="333"/>
      <c r="CC442" s="333"/>
      <c r="CM442" s="333"/>
      <c r="CW442" s="333"/>
      <c r="DG442" s="333"/>
      <c r="DQ442" s="333"/>
      <c r="EA442" s="333"/>
      <c r="EK442" s="333"/>
      <c r="EU442" s="333"/>
      <c r="FE442" s="333"/>
      <c r="FO442" s="333"/>
      <c r="FY442" s="333"/>
      <c r="GI442" s="333"/>
      <c r="GS442" s="333"/>
      <c r="HC442" s="333"/>
      <c r="HM442" s="333"/>
      <c r="HW442" s="333"/>
      <c r="IG442" s="333"/>
    </row>
    <row r="443" s="3" customFormat="true" x14ac:dyDescent="0.25">
      <c r="A443" s="333"/>
      <c r="K443" s="333"/>
      <c r="U443" s="333"/>
      <c r="AE443" s="333"/>
      <c r="AO443" s="333"/>
      <c r="AY443" s="333"/>
      <c r="BI443" s="333"/>
      <c r="BJ443" s="333"/>
      <c r="BK443" s="333"/>
      <c r="BL443" s="333"/>
      <c r="BM443" s="333"/>
      <c r="BN443" s="333"/>
      <c r="BO443" s="333"/>
      <c r="BP443" s="333"/>
      <c r="BS443" s="333"/>
      <c r="CC443" s="333"/>
      <c r="CM443" s="333"/>
      <c r="CW443" s="333"/>
      <c r="DG443" s="333"/>
      <c r="DQ443" s="333"/>
      <c r="EA443" s="333"/>
      <c r="EK443" s="333"/>
      <c r="EU443" s="333"/>
      <c r="FE443" s="333"/>
      <c r="FO443" s="333"/>
      <c r="FY443" s="333"/>
      <c r="GI443" s="333"/>
      <c r="GS443" s="333"/>
      <c r="HC443" s="333"/>
      <c r="HM443" s="333"/>
      <c r="HW443" s="333"/>
      <c r="IG443" s="333"/>
    </row>
    <row r="444" s="3" customFormat="true" x14ac:dyDescent="0.25">
      <c r="A444" s="333"/>
      <c r="K444" s="333"/>
      <c r="U444" s="333"/>
      <c r="AE444" s="333"/>
      <c r="AO444" s="333"/>
      <c r="AY444" s="333"/>
      <c r="BI444" s="333"/>
      <c r="BJ444" s="333"/>
      <c r="BK444" s="333"/>
      <c r="BL444" s="333"/>
      <c r="BM444" s="333"/>
      <c r="BN444" s="333"/>
      <c r="BO444" s="333"/>
      <c r="BP444" s="333"/>
      <c r="BS444" s="333"/>
      <c r="CC444" s="333"/>
      <c r="CM444" s="333"/>
      <c r="CW444" s="333"/>
      <c r="DG444" s="333"/>
      <c r="DQ444" s="333"/>
      <c r="EA444" s="333"/>
      <c r="EK444" s="333"/>
      <c r="EU444" s="333"/>
      <c r="FE444" s="333"/>
      <c r="FO444" s="333"/>
      <c r="FY444" s="333"/>
      <c r="GI444" s="333"/>
      <c r="GS444" s="333"/>
      <c r="HC444" s="333"/>
      <c r="HM444" s="333"/>
      <c r="HW444" s="333"/>
      <c r="IG444" s="333"/>
    </row>
    <row r="445" s="3" customFormat="true" x14ac:dyDescent="0.25">
      <c r="A445" s="333"/>
      <c r="K445" s="333"/>
      <c r="U445" s="333"/>
      <c r="AE445" s="333"/>
      <c r="AO445" s="333"/>
      <c r="AY445" s="333"/>
      <c r="BI445" s="333"/>
      <c r="BJ445" s="333"/>
      <c r="BK445" s="333"/>
      <c r="BL445" s="333"/>
      <c r="BM445" s="333"/>
      <c r="BN445" s="333"/>
      <c r="BO445" s="333"/>
      <c r="BP445" s="333"/>
      <c r="BS445" s="333"/>
      <c r="CC445" s="333"/>
      <c r="CM445" s="333"/>
      <c r="CW445" s="333"/>
      <c r="DG445" s="333"/>
      <c r="DQ445" s="333"/>
      <c r="EA445" s="333"/>
      <c r="EK445" s="333"/>
      <c r="EU445" s="333"/>
      <c r="FE445" s="333"/>
      <c r="FO445" s="333"/>
      <c r="FY445" s="333"/>
      <c r="GI445" s="333"/>
      <c r="GS445" s="333"/>
      <c r="HC445" s="333"/>
      <c r="HM445" s="333"/>
      <c r="HW445" s="333"/>
      <c r="IG445" s="333"/>
    </row>
    <row r="446" s="3" customFormat="true" x14ac:dyDescent="0.25">
      <c r="A446" s="333"/>
      <c r="K446" s="333"/>
      <c r="U446" s="333"/>
      <c r="AE446" s="333"/>
      <c r="AO446" s="333"/>
      <c r="AY446" s="333"/>
      <c r="BI446" s="333"/>
      <c r="BJ446" s="333"/>
      <c r="BK446" s="333"/>
      <c r="BL446" s="333"/>
      <c r="BM446" s="333"/>
      <c r="BN446" s="333"/>
      <c r="BO446" s="333"/>
      <c r="BP446" s="333"/>
      <c r="BS446" s="333"/>
      <c r="CC446" s="333"/>
      <c r="CM446" s="333"/>
      <c r="CW446" s="333"/>
      <c r="DG446" s="333"/>
      <c r="DQ446" s="333"/>
      <c r="EA446" s="333"/>
      <c r="EK446" s="333"/>
      <c r="EU446" s="333"/>
      <c r="FE446" s="333"/>
      <c r="FO446" s="333"/>
      <c r="FY446" s="333"/>
      <c r="GI446" s="333"/>
      <c r="GS446" s="333"/>
      <c r="HC446" s="333"/>
      <c r="HM446" s="333"/>
      <c r="HW446" s="333"/>
      <c r="IG446" s="333"/>
    </row>
    <row r="447" s="3" customFormat="true" x14ac:dyDescent="0.25">
      <c r="A447" s="333"/>
      <c r="K447" s="333"/>
      <c r="U447" s="333"/>
      <c r="AE447" s="333"/>
      <c r="AO447" s="333"/>
      <c r="AY447" s="333"/>
      <c r="BI447" s="333"/>
      <c r="BJ447" s="333"/>
      <c r="BK447" s="333"/>
      <c r="BL447" s="333"/>
      <c r="BM447" s="333"/>
      <c r="BN447" s="333"/>
      <c r="BO447" s="333"/>
      <c r="BP447" s="333"/>
      <c r="BS447" s="333"/>
      <c r="CC447" s="333"/>
      <c r="CM447" s="333"/>
      <c r="CW447" s="333"/>
      <c r="DG447" s="333"/>
      <c r="DQ447" s="333"/>
      <c r="EA447" s="333"/>
      <c r="EK447" s="333"/>
      <c r="EU447" s="333"/>
      <c r="FE447" s="333"/>
      <c r="FO447" s="333"/>
      <c r="FY447" s="333"/>
      <c r="GI447" s="333"/>
      <c r="GS447" s="333"/>
      <c r="HC447" s="333"/>
      <c r="HM447" s="333"/>
      <c r="HW447" s="333"/>
      <c r="IG447" s="333"/>
    </row>
    <row r="448" s="3" customFormat="true" x14ac:dyDescent="0.25">
      <c r="A448" s="333"/>
      <c r="K448" s="333"/>
      <c r="U448" s="333"/>
      <c r="AE448" s="333"/>
      <c r="AO448" s="333"/>
      <c r="AY448" s="333"/>
      <c r="BI448" s="333"/>
      <c r="BJ448" s="333"/>
      <c r="BK448" s="333"/>
      <c r="BL448" s="333"/>
      <c r="BM448" s="333"/>
      <c r="BN448" s="333"/>
      <c r="BO448" s="333"/>
      <c r="BP448" s="333"/>
      <c r="BS448" s="333"/>
      <c r="CC448" s="333"/>
      <c r="CM448" s="333"/>
      <c r="CW448" s="333"/>
      <c r="DG448" s="333"/>
      <c r="DQ448" s="333"/>
      <c r="EA448" s="333"/>
      <c r="EK448" s="333"/>
      <c r="EU448" s="333"/>
      <c r="FE448" s="333"/>
      <c r="FO448" s="333"/>
      <c r="FY448" s="333"/>
      <c r="GI448" s="333"/>
      <c r="GS448" s="333"/>
      <c r="HC448" s="333"/>
      <c r="HM448" s="333"/>
      <c r="HW448" s="333"/>
      <c r="IG448" s="333"/>
    </row>
    <row r="449" s="3" customFormat="true" x14ac:dyDescent="0.25">
      <c r="A449" s="333"/>
      <c r="K449" s="333"/>
      <c r="U449" s="333"/>
      <c r="AE449" s="333"/>
      <c r="AO449" s="333"/>
      <c r="AY449" s="333"/>
      <c r="BI449" s="333"/>
      <c r="BJ449" s="333"/>
      <c r="BK449" s="333"/>
      <c r="BL449" s="333"/>
      <c r="BM449" s="333"/>
      <c r="BN449" s="333"/>
      <c r="BO449" s="333"/>
      <c r="BP449" s="333"/>
      <c r="BS449" s="333"/>
      <c r="CC449" s="333"/>
      <c r="CM449" s="333"/>
      <c r="CW449" s="333"/>
      <c r="DG449" s="333"/>
      <c r="DQ449" s="333"/>
      <c r="EA449" s="333"/>
      <c r="EK449" s="333"/>
      <c r="EU449" s="333"/>
      <c r="FE449" s="333"/>
      <c r="FO449" s="333"/>
      <c r="FY449" s="333"/>
      <c r="GI449" s="333"/>
      <c r="GS449" s="333"/>
      <c r="HC449" s="333"/>
      <c r="HM449" s="333"/>
      <c r="HW449" s="333"/>
      <c r="IG449" s="333"/>
    </row>
    <row r="450" s="3" customFormat="true" x14ac:dyDescent="0.25">
      <c r="A450" s="333"/>
      <c r="K450" s="333"/>
      <c r="U450" s="333"/>
      <c r="AE450" s="333"/>
      <c r="AO450" s="333"/>
      <c r="AY450" s="333"/>
      <c r="BI450" s="333"/>
      <c r="BJ450" s="333"/>
      <c r="BK450" s="333"/>
      <c r="BL450" s="333"/>
      <c r="BM450" s="333"/>
      <c r="BN450" s="333"/>
      <c r="BO450" s="333"/>
      <c r="BP450" s="333"/>
      <c r="BS450" s="333"/>
      <c r="CC450" s="333"/>
      <c r="CM450" s="333"/>
      <c r="CW450" s="333"/>
      <c r="DG450" s="333"/>
      <c r="DQ450" s="333"/>
      <c r="EA450" s="333"/>
      <c r="EK450" s="333"/>
      <c r="EU450" s="333"/>
      <c r="FE450" s="333"/>
      <c r="FO450" s="333"/>
      <c r="FY450" s="333"/>
      <c r="GI450" s="333"/>
      <c r="GS450" s="333"/>
      <c r="HC450" s="333"/>
      <c r="HM450" s="333"/>
      <c r="HW450" s="333"/>
      <c r="IG450" s="333"/>
    </row>
    <row r="451" s="3" customFormat="true" x14ac:dyDescent="0.25">
      <c r="A451" s="333"/>
      <c r="K451" s="333"/>
      <c r="U451" s="333"/>
      <c r="AE451" s="333"/>
      <c r="AO451" s="333"/>
      <c r="AY451" s="333"/>
      <c r="BI451" s="333"/>
      <c r="BJ451" s="333"/>
      <c r="BK451" s="333"/>
      <c r="BL451" s="333"/>
      <c r="BM451" s="333"/>
      <c r="BN451" s="333"/>
      <c r="BO451" s="333"/>
      <c r="BP451" s="333"/>
      <c r="BS451" s="333"/>
      <c r="CC451" s="333"/>
      <c r="CM451" s="333"/>
      <c r="CW451" s="333"/>
      <c r="DG451" s="333"/>
      <c r="DQ451" s="333"/>
      <c r="EA451" s="333"/>
      <c r="EK451" s="333"/>
      <c r="EU451" s="333"/>
      <c r="FE451" s="333"/>
      <c r="FO451" s="333"/>
      <c r="FY451" s="333"/>
      <c r="GI451" s="333"/>
      <c r="GS451" s="333"/>
      <c r="HC451" s="333"/>
      <c r="HM451" s="333"/>
      <c r="HW451" s="333"/>
      <c r="IG451" s="333"/>
    </row>
    <row r="452" s="3" customFormat="true" x14ac:dyDescent="0.25">
      <c r="A452" s="333"/>
      <c r="K452" s="333"/>
      <c r="U452" s="333"/>
      <c r="AE452" s="333"/>
      <c r="AO452" s="333"/>
      <c r="AY452" s="333"/>
      <c r="BI452" s="333"/>
      <c r="BJ452" s="333"/>
      <c r="BK452" s="333"/>
      <c r="BL452" s="333"/>
      <c r="BM452" s="333"/>
      <c r="BN452" s="333"/>
      <c r="BO452" s="333"/>
      <c r="BP452" s="333"/>
      <c r="BS452" s="333"/>
      <c r="CC452" s="333"/>
      <c r="CM452" s="333"/>
      <c r="CW452" s="333"/>
      <c r="DG452" s="333"/>
      <c r="DQ452" s="333"/>
      <c r="EA452" s="333"/>
      <c r="EK452" s="333"/>
      <c r="EU452" s="333"/>
      <c r="FE452" s="333"/>
      <c r="FO452" s="333"/>
      <c r="FY452" s="333"/>
      <c r="GI452" s="333"/>
      <c r="GS452" s="333"/>
      <c r="HC452" s="333"/>
      <c r="HM452" s="333"/>
      <c r="HW452" s="333"/>
      <c r="IG452" s="333"/>
    </row>
    <row r="453" s="3" customFormat="true" x14ac:dyDescent="0.25">
      <c r="A453" s="333"/>
      <c r="K453" s="333"/>
      <c r="U453" s="333"/>
      <c r="AE453" s="333"/>
      <c r="AO453" s="333"/>
      <c r="AY453" s="333"/>
      <c r="BI453" s="333"/>
      <c r="BJ453" s="333"/>
      <c r="BK453" s="333"/>
      <c r="BL453" s="333"/>
      <c r="BM453" s="333"/>
      <c r="BN453" s="333"/>
      <c r="BO453" s="333"/>
      <c r="BP453" s="333"/>
      <c r="BS453" s="333"/>
      <c r="CC453" s="333"/>
      <c r="CM453" s="333"/>
      <c r="CW453" s="333"/>
      <c r="DG453" s="333"/>
      <c r="DQ453" s="333"/>
      <c r="EA453" s="333"/>
      <c r="EK453" s="333"/>
      <c r="EU453" s="333"/>
      <c r="FE453" s="333"/>
      <c r="FO453" s="333"/>
      <c r="FY453" s="333"/>
      <c r="GI453" s="333"/>
      <c r="GS453" s="333"/>
      <c r="HC453" s="333"/>
      <c r="HM453" s="333"/>
      <c r="HW453" s="333"/>
      <c r="IG453" s="333"/>
    </row>
    <row r="454" s="3" customFormat="true" x14ac:dyDescent="0.25">
      <c r="A454" s="333"/>
      <c r="K454" s="333"/>
      <c r="U454" s="333"/>
      <c r="AE454" s="333"/>
      <c r="AO454" s="333"/>
      <c r="AY454" s="333"/>
      <c r="BI454" s="333"/>
      <c r="BJ454" s="333"/>
      <c r="BK454" s="333"/>
      <c r="BL454" s="333"/>
      <c r="BM454" s="333"/>
      <c r="BN454" s="333"/>
      <c r="BO454" s="333"/>
      <c r="BP454" s="333"/>
      <c r="BS454" s="333"/>
      <c r="CC454" s="333"/>
      <c r="CM454" s="333"/>
      <c r="CW454" s="333"/>
      <c r="DG454" s="333"/>
      <c r="DQ454" s="333"/>
      <c r="EA454" s="333"/>
      <c r="EK454" s="333"/>
      <c r="EU454" s="333"/>
      <c r="FE454" s="333"/>
      <c r="FO454" s="333"/>
      <c r="FY454" s="333"/>
      <c r="GI454" s="333"/>
      <c r="GS454" s="333"/>
      <c r="HC454" s="333"/>
      <c r="HM454" s="333"/>
      <c r="HW454" s="333"/>
      <c r="IG454" s="333"/>
    </row>
    <row r="455" s="3" customFormat="true" x14ac:dyDescent="0.25">
      <c r="A455" s="333"/>
      <c r="K455" s="333"/>
      <c r="U455" s="333"/>
      <c r="AE455" s="333"/>
      <c r="AO455" s="333"/>
      <c r="AY455" s="333"/>
      <c r="BI455" s="333"/>
      <c r="BJ455" s="333"/>
      <c r="BK455" s="333"/>
      <c r="BL455" s="333"/>
      <c r="BM455" s="333"/>
      <c r="BN455" s="333"/>
      <c r="BO455" s="333"/>
      <c r="BP455" s="333"/>
      <c r="BS455" s="333"/>
      <c r="CC455" s="333"/>
      <c r="CM455" s="333"/>
      <c r="CW455" s="333"/>
      <c r="DG455" s="333"/>
      <c r="DQ455" s="333"/>
      <c r="EA455" s="333"/>
      <c r="EK455" s="333"/>
      <c r="EU455" s="333"/>
      <c r="FE455" s="333"/>
      <c r="FO455" s="333"/>
      <c r="FY455" s="333"/>
      <c r="GI455" s="333"/>
      <c r="GS455" s="333"/>
      <c r="HC455" s="333"/>
      <c r="HM455" s="333"/>
      <c r="HW455" s="333"/>
      <c r="IG455" s="333"/>
    </row>
    <row r="456" s="3" customFormat="true" x14ac:dyDescent="0.25">
      <c r="A456" s="333"/>
      <c r="K456" s="333"/>
      <c r="U456" s="333"/>
      <c r="AE456" s="333"/>
      <c r="AO456" s="333"/>
      <c r="AY456" s="333"/>
      <c r="BI456" s="333"/>
      <c r="BJ456" s="333"/>
      <c r="BK456" s="333"/>
      <c r="BL456" s="333"/>
      <c r="BM456" s="333"/>
      <c r="BN456" s="333"/>
      <c r="BO456" s="333"/>
      <c r="BP456" s="333"/>
      <c r="BS456" s="333"/>
      <c r="CC456" s="333"/>
      <c r="CM456" s="333"/>
      <c r="CW456" s="333"/>
      <c r="DG456" s="333"/>
      <c r="DQ456" s="333"/>
      <c r="EA456" s="333"/>
      <c r="EK456" s="333"/>
      <c r="EU456" s="333"/>
      <c r="FE456" s="333"/>
      <c r="FO456" s="333"/>
      <c r="FY456" s="333"/>
      <c r="GI456" s="333"/>
      <c r="GS456" s="333"/>
      <c r="HC456" s="333"/>
      <c r="HM456" s="333"/>
      <c r="HW456" s="333"/>
      <c r="IG456" s="333"/>
    </row>
    <row r="457" s="3" customFormat="true" x14ac:dyDescent="0.25">
      <c r="A457" s="333"/>
      <c r="K457" s="333"/>
      <c r="U457" s="333"/>
      <c r="AE457" s="333"/>
      <c r="AO457" s="333"/>
      <c r="AY457" s="333"/>
      <c r="BI457" s="333"/>
      <c r="BJ457" s="333"/>
      <c r="BK457" s="333"/>
      <c r="BL457" s="333"/>
      <c r="BM457" s="333"/>
      <c r="BN457" s="333"/>
      <c r="BO457" s="333"/>
      <c r="BP457" s="333"/>
      <c r="BS457" s="333"/>
      <c r="CC457" s="333"/>
      <c r="CM457" s="333"/>
      <c r="CW457" s="333"/>
      <c r="DG457" s="333"/>
      <c r="DQ457" s="333"/>
      <c r="EA457" s="333"/>
      <c r="EK457" s="333"/>
      <c r="EU457" s="333"/>
      <c r="FE457" s="333"/>
      <c r="FO457" s="333"/>
      <c r="FY457" s="333"/>
      <c r="GI457" s="333"/>
      <c r="GS457" s="333"/>
      <c r="HC457" s="333"/>
      <c r="HM457" s="333"/>
      <c r="HW457" s="333"/>
      <c r="IG457" s="333"/>
    </row>
    <row r="458" s="3" customFormat="true" x14ac:dyDescent="0.25">
      <c r="A458" s="333"/>
      <c r="K458" s="333"/>
      <c r="U458" s="333"/>
      <c r="AE458" s="333"/>
      <c r="AO458" s="333"/>
      <c r="AY458" s="333"/>
      <c r="BI458" s="333"/>
      <c r="BJ458" s="333"/>
      <c r="BK458" s="333"/>
      <c r="BL458" s="333"/>
      <c r="BM458" s="333"/>
      <c r="BN458" s="333"/>
      <c r="BO458" s="333"/>
      <c r="BP458" s="333"/>
      <c r="BS458" s="333"/>
      <c r="CC458" s="333"/>
      <c r="CM458" s="333"/>
      <c r="CW458" s="333"/>
      <c r="DG458" s="333"/>
      <c r="DQ458" s="333"/>
      <c r="EA458" s="333"/>
      <c r="EK458" s="333"/>
      <c r="EU458" s="333"/>
      <c r="FE458" s="333"/>
      <c r="FO458" s="333"/>
      <c r="FY458" s="333"/>
      <c r="GI458" s="333"/>
      <c r="GS458" s="333"/>
      <c r="HC458" s="333"/>
      <c r="HM458" s="333"/>
      <c r="HW458" s="333"/>
      <c r="IG458" s="333"/>
    </row>
    <row r="459" s="3" customFormat="true" x14ac:dyDescent="0.25">
      <c r="A459" s="333"/>
      <c r="K459" s="333"/>
      <c r="U459" s="333"/>
      <c r="AE459" s="333"/>
      <c r="AO459" s="333"/>
      <c r="AY459" s="333"/>
      <c r="BI459" s="333"/>
      <c r="BJ459" s="333"/>
      <c r="BK459" s="333"/>
      <c r="BL459" s="333"/>
      <c r="BM459" s="333"/>
      <c r="BN459" s="333"/>
      <c r="BO459" s="333"/>
      <c r="BP459" s="333"/>
      <c r="BS459" s="333"/>
      <c r="CC459" s="333"/>
      <c r="CM459" s="333"/>
      <c r="CW459" s="333"/>
      <c r="DG459" s="333"/>
      <c r="DQ459" s="333"/>
      <c r="EA459" s="333"/>
      <c r="EK459" s="333"/>
      <c r="EU459" s="333"/>
      <c r="FE459" s="333"/>
      <c r="FO459" s="333"/>
      <c r="FY459" s="333"/>
      <c r="GI459" s="333"/>
      <c r="GS459" s="333"/>
      <c r="HC459" s="333"/>
      <c r="HM459" s="333"/>
      <c r="HW459" s="333"/>
      <c r="IG459" s="333"/>
    </row>
    <row r="460" s="3" customFormat="true" x14ac:dyDescent="0.25">
      <c r="A460" s="333"/>
      <c r="K460" s="333"/>
      <c r="U460" s="333"/>
      <c r="AE460" s="333"/>
      <c r="AO460" s="333"/>
      <c r="AY460" s="333"/>
      <c r="BI460" s="333"/>
      <c r="BJ460" s="333"/>
      <c r="BK460" s="333"/>
      <c r="BL460" s="333"/>
      <c r="BM460" s="333"/>
      <c r="BN460" s="333"/>
      <c r="BO460" s="333"/>
      <c r="BP460" s="333"/>
      <c r="BS460" s="333"/>
      <c r="CC460" s="333"/>
      <c r="CM460" s="333"/>
      <c r="CW460" s="333"/>
      <c r="DG460" s="333"/>
      <c r="DQ460" s="333"/>
      <c r="EA460" s="333"/>
      <c r="EK460" s="333"/>
      <c r="EU460" s="333"/>
      <c r="FE460" s="333"/>
      <c r="FO460" s="333"/>
      <c r="FY460" s="333"/>
      <c r="GI460" s="333"/>
      <c r="GS460" s="333"/>
      <c r="HC460" s="333"/>
      <c r="HM460" s="333"/>
      <c r="HW460" s="333"/>
      <c r="IG460" s="333"/>
    </row>
    <row r="461" s="3" customFormat="true" x14ac:dyDescent="0.25">
      <c r="A461" s="333"/>
      <c r="K461" s="333"/>
      <c r="U461" s="333"/>
      <c r="AE461" s="333"/>
      <c r="AO461" s="333"/>
      <c r="AY461" s="333"/>
      <c r="BI461" s="333"/>
      <c r="BJ461" s="333"/>
      <c r="BK461" s="333"/>
      <c r="BL461" s="333"/>
      <c r="BM461" s="333"/>
      <c r="BN461" s="333"/>
      <c r="BO461" s="333"/>
      <c r="BP461" s="333"/>
      <c r="BS461" s="333"/>
      <c r="CC461" s="333"/>
      <c r="CM461" s="333"/>
      <c r="CW461" s="333"/>
      <c r="DG461" s="333"/>
      <c r="DQ461" s="333"/>
      <c r="EA461" s="333"/>
      <c r="EK461" s="333"/>
      <c r="EU461" s="333"/>
      <c r="FE461" s="333"/>
      <c r="FO461" s="333"/>
      <c r="FY461" s="333"/>
      <c r="GI461" s="333"/>
      <c r="GS461" s="333"/>
      <c r="HC461" s="333"/>
      <c r="HM461" s="333"/>
      <c r="HW461" s="333"/>
      <c r="IG461" s="333"/>
    </row>
    <row r="462" s="3" customFormat="true" x14ac:dyDescent="0.25">
      <c r="A462" s="333"/>
      <c r="K462" s="333"/>
      <c r="U462" s="333"/>
      <c r="AE462" s="333"/>
      <c r="AO462" s="333"/>
      <c r="AY462" s="333"/>
      <c r="BI462" s="333"/>
      <c r="BJ462" s="333"/>
      <c r="BK462" s="333"/>
      <c r="BL462" s="333"/>
      <c r="BM462" s="333"/>
      <c r="BN462" s="333"/>
      <c r="BO462" s="333"/>
      <c r="BP462" s="333"/>
      <c r="BS462" s="333"/>
      <c r="CC462" s="333"/>
      <c r="CM462" s="333"/>
      <c r="CW462" s="333"/>
      <c r="DG462" s="333"/>
      <c r="DQ462" s="333"/>
      <c r="EA462" s="333"/>
      <c r="EK462" s="333"/>
      <c r="EU462" s="333"/>
      <c r="FE462" s="333"/>
      <c r="FO462" s="333"/>
      <c r="FY462" s="333"/>
      <c r="GI462" s="333"/>
      <c r="GS462" s="333"/>
      <c r="HC462" s="333"/>
      <c r="HM462" s="333"/>
      <c r="HW462" s="333"/>
      <c r="IG462" s="333"/>
    </row>
    <row r="463" s="3" customFormat="true" x14ac:dyDescent="0.25">
      <c r="A463" s="333"/>
      <c r="K463" s="333"/>
      <c r="U463" s="333"/>
      <c r="AE463" s="333"/>
      <c r="AO463" s="333"/>
      <c r="AY463" s="333"/>
      <c r="BI463" s="333"/>
      <c r="BJ463" s="333"/>
      <c r="BK463" s="333"/>
      <c r="BL463" s="333"/>
      <c r="BM463" s="333"/>
      <c r="BN463" s="333"/>
      <c r="BO463" s="333"/>
      <c r="BP463" s="333"/>
      <c r="BS463" s="333"/>
      <c r="CC463" s="333"/>
      <c r="CM463" s="333"/>
      <c r="CW463" s="333"/>
      <c r="DG463" s="333"/>
      <c r="DQ463" s="333"/>
      <c r="EA463" s="333"/>
      <c r="EK463" s="333"/>
      <c r="EU463" s="333"/>
      <c r="FE463" s="333"/>
      <c r="FO463" s="333"/>
      <c r="FY463" s="333"/>
      <c r="GI463" s="333"/>
      <c r="GS463" s="333"/>
      <c r="HC463" s="333"/>
      <c r="HM463" s="333"/>
      <c r="HW463" s="333"/>
      <c r="IG463" s="333"/>
    </row>
    <row r="464" s="3" customFormat="true" x14ac:dyDescent="0.25">
      <c r="A464" s="333"/>
      <c r="K464" s="333"/>
      <c r="U464" s="333"/>
      <c r="AE464" s="333"/>
      <c r="AO464" s="333"/>
      <c r="AY464" s="333"/>
      <c r="BI464" s="333"/>
      <c r="BJ464" s="333"/>
      <c r="BK464" s="333"/>
      <c r="BL464" s="333"/>
      <c r="BM464" s="333"/>
      <c r="BN464" s="333"/>
      <c r="BO464" s="333"/>
      <c r="BP464" s="333"/>
      <c r="BS464" s="333"/>
      <c r="CC464" s="333"/>
      <c r="CM464" s="333"/>
      <c r="CW464" s="333"/>
      <c r="DG464" s="333"/>
      <c r="DQ464" s="333"/>
      <c r="EA464" s="333"/>
      <c r="EK464" s="333"/>
      <c r="EU464" s="333"/>
      <c r="FE464" s="333"/>
      <c r="FO464" s="333"/>
      <c r="FY464" s="333"/>
      <c r="GI464" s="333"/>
      <c r="GS464" s="333"/>
      <c r="HC464" s="333"/>
      <c r="HM464" s="333"/>
      <c r="HW464" s="333"/>
      <c r="IG464" s="333"/>
    </row>
    <row r="465" s="3" customFormat="true" x14ac:dyDescent="0.25">
      <c r="A465" s="333"/>
      <c r="K465" s="333"/>
      <c r="U465" s="333"/>
      <c r="AE465" s="333"/>
      <c r="AO465" s="333"/>
      <c r="AY465" s="333"/>
      <c r="BI465" s="333"/>
      <c r="BJ465" s="333"/>
      <c r="BK465" s="333"/>
      <c r="BL465" s="333"/>
      <c r="BM465" s="333"/>
      <c r="BN465" s="333"/>
      <c r="BO465" s="333"/>
      <c r="BP465" s="333"/>
      <c r="BS465" s="333"/>
      <c r="CC465" s="333"/>
      <c r="CM465" s="333"/>
      <c r="CW465" s="333"/>
      <c r="DG465" s="333"/>
      <c r="DQ465" s="333"/>
      <c r="EA465" s="333"/>
      <c r="EK465" s="333"/>
      <c r="EU465" s="333"/>
      <c r="FE465" s="333"/>
      <c r="FO465" s="333"/>
      <c r="FY465" s="333"/>
      <c r="GI465" s="333"/>
      <c r="GS465" s="333"/>
      <c r="HC465" s="333"/>
      <c r="HM465" s="333"/>
      <c r="HW465" s="333"/>
      <c r="IG465" s="333"/>
    </row>
    <row r="466" s="3" customFormat="true" x14ac:dyDescent="0.25">
      <c r="A466" s="333"/>
      <c r="K466" s="333"/>
      <c r="U466" s="333"/>
      <c r="AE466" s="333"/>
      <c r="AO466" s="333"/>
      <c r="AY466" s="333"/>
      <c r="BI466" s="333"/>
      <c r="BJ466" s="333"/>
      <c r="BK466" s="333"/>
      <c r="BL466" s="333"/>
      <c r="BM466" s="333"/>
      <c r="BN466" s="333"/>
      <c r="BO466" s="333"/>
      <c r="BP466" s="333"/>
      <c r="BS466" s="333"/>
      <c r="CC466" s="333"/>
      <c r="CM466" s="333"/>
      <c r="CW466" s="333"/>
      <c r="DG466" s="333"/>
      <c r="DQ466" s="333"/>
      <c r="EA466" s="333"/>
      <c r="EK466" s="333"/>
      <c r="EU466" s="333"/>
      <c r="FE466" s="333"/>
      <c r="FO466" s="333"/>
      <c r="FY466" s="333"/>
      <c r="GI466" s="333"/>
      <c r="GS466" s="333"/>
      <c r="HC466" s="333"/>
      <c r="HM466" s="333"/>
      <c r="HW466" s="333"/>
      <c r="IG466" s="333"/>
    </row>
    <row r="467" s="3" customFormat="true" x14ac:dyDescent="0.25">
      <c r="A467" s="333"/>
      <c r="K467" s="333"/>
      <c r="U467" s="333"/>
      <c r="AE467" s="333"/>
      <c r="AO467" s="333"/>
      <c r="AY467" s="333"/>
      <c r="BI467" s="333"/>
      <c r="BJ467" s="333"/>
      <c r="BK467" s="333"/>
      <c r="BL467" s="333"/>
      <c r="BM467" s="333"/>
      <c r="BN467" s="333"/>
      <c r="BO467" s="333"/>
      <c r="BP467" s="333"/>
      <c r="BS467" s="333"/>
      <c r="CC467" s="333"/>
      <c r="CM467" s="333"/>
      <c r="CW467" s="333"/>
      <c r="DG467" s="333"/>
      <c r="DQ467" s="333"/>
      <c r="EA467" s="333"/>
      <c r="EK467" s="333"/>
      <c r="EU467" s="333"/>
      <c r="FE467" s="333"/>
      <c r="FO467" s="333"/>
      <c r="FY467" s="333"/>
      <c r="GI467" s="333"/>
      <c r="GS467" s="333"/>
      <c r="HC467" s="333"/>
      <c r="HM467" s="333"/>
      <c r="HW467" s="333"/>
      <c r="IG467" s="333"/>
    </row>
    <row r="468" s="3" customFormat="true" x14ac:dyDescent="0.25">
      <c r="A468" s="333"/>
      <c r="K468" s="333"/>
      <c r="U468" s="333"/>
      <c r="AE468" s="333"/>
      <c r="AO468" s="333"/>
      <c r="AY468" s="333"/>
      <c r="BI468" s="333"/>
      <c r="BJ468" s="333"/>
      <c r="BK468" s="333"/>
      <c r="BL468" s="333"/>
      <c r="BM468" s="333"/>
      <c r="BN468" s="333"/>
      <c r="BO468" s="333"/>
      <c r="BP468" s="333"/>
      <c r="BS468" s="333"/>
      <c r="CC468" s="333"/>
      <c r="CM468" s="333"/>
      <c r="CW468" s="333"/>
      <c r="DG468" s="333"/>
      <c r="DQ468" s="333"/>
      <c r="EA468" s="333"/>
      <c r="EK468" s="333"/>
      <c r="EU468" s="333"/>
      <c r="FE468" s="333"/>
      <c r="FO468" s="333"/>
      <c r="FY468" s="333"/>
      <c r="GI468" s="333"/>
      <c r="GS468" s="333"/>
      <c r="HC468" s="333"/>
      <c r="HM468" s="333"/>
      <c r="HW468" s="333"/>
      <c r="IG468" s="333"/>
    </row>
    <row r="469" s="3" customFormat="true" x14ac:dyDescent="0.25">
      <c r="A469" s="333"/>
      <c r="K469" s="333"/>
      <c r="U469" s="333"/>
      <c r="AE469" s="333"/>
      <c r="AO469" s="333"/>
      <c r="AY469" s="333"/>
      <c r="BI469" s="333"/>
      <c r="BJ469" s="333"/>
      <c r="BK469" s="333"/>
      <c r="BL469" s="333"/>
      <c r="BM469" s="333"/>
      <c r="BN469" s="333"/>
      <c r="BO469" s="333"/>
      <c r="BP469" s="333"/>
      <c r="BS469" s="333"/>
      <c r="CC469" s="333"/>
      <c r="CM469" s="333"/>
      <c r="CW469" s="333"/>
      <c r="DG469" s="333"/>
      <c r="DQ469" s="333"/>
      <c r="EA469" s="333"/>
      <c r="EK469" s="333"/>
      <c r="EU469" s="333"/>
      <c r="FE469" s="333"/>
      <c r="FO469" s="333"/>
      <c r="FY469" s="333"/>
      <c r="GI469" s="333"/>
      <c r="GS469" s="333"/>
      <c r="HC469" s="333"/>
      <c r="HM469" s="333"/>
      <c r="HW469" s="333"/>
      <c r="IG469" s="333"/>
    </row>
    <row r="470" s="3" customFormat="true" x14ac:dyDescent="0.25">
      <c r="A470" s="333"/>
      <c r="K470" s="333"/>
      <c r="U470" s="333"/>
      <c r="AE470" s="333"/>
      <c r="AO470" s="333"/>
      <c r="AY470" s="333"/>
      <c r="BI470" s="333"/>
      <c r="BJ470" s="333"/>
      <c r="BK470" s="333"/>
      <c r="BL470" s="333"/>
      <c r="BM470" s="333"/>
      <c r="BN470" s="333"/>
      <c r="BO470" s="333"/>
      <c r="BP470" s="333"/>
      <c r="BS470" s="333"/>
      <c r="CC470" s="333"/>
      <c r="CM470" s="333"/>
      <c r="CW470" s="333"/>
      <c r="DG470" s="333"/>
      <c r="DQ470" s="333"/>
      <c r="EA470" s="333"/>
      <c r="EK470" s="333"/>
      <c r="EU470" s="333"/>
      <c r="FE470" s="333"/>
      <c r="FO470" s="333"/>
      <c r="FY470" s="333"/>
      <c r="GI470" s="333"/>
      <c r="GS470" s="333"/>
      <c r="HC470" s="333"/>
      <c r="HM470" s="333"/>
      <c r="HW470" s="333"/>
      <c r="IG470" s="333"/>
    </row>
    <row r="471" s="3" customFormat="true" x14ac:dyDescent="0.25">
      <c r="A471" s="333"/>
      <c r="K471" s="333"/>
      <c r="U471" s="333"/>
      <c r="AE471" s="333"/>
      <c r="AO471" s="333"/>
      <c r="AY471" s="333"/>
      <c r="BI471" s="333"/>
      <c r="BJ471" s="333"/>
      <c r="BK471" s="333"/>
      <c r="BL471" s="333"/>
      <c r="BM471" s="333"/>
      <c r="BN471" s="333"/>
      <c r="BO471" s="333"/>
      <c r="BP471" s="333"/>
      <c r="BS471" s="333"/>
      <c r="CC471" s="333"/>
      <c r="CM471" s="333"/>
      <c r="CW471" s="333"/>
      <c r="DG471" s="333"/>
      <c r="DQ471" s="333"/>
      <c r="EA471" s="333"/>
      <c r="EK471" s="333"/>
      <c r="EU471" s="333"/>
      <c r="FE471" s="333"/>
      <c r="FO471" s="333"/>
      <c r="FY471" s="333"/>
      <c r="GI471" s="333"/>
      <c r="GS471" s="333"/>
      <c r="HC471" s="333"/>
      <c r="HM471" s="333"/>
      <c r="HW471" s="333"/>
      <c r="IG471" s="333"/>
    </row>
    <row r="472" s="3" customFormat="true" x14ac:dyDescent="0.25">
      <c r="A472" s="333"/>
      <c r="K472" s="333"/>
      <c r="U472" s="333"/>
      <c r="AE472" s="333"/>
      <c r="AO472" s="333"/>
      <c r="AY472" s="333"/>
      <c r="BI472" s="333"/>
      <c r="BJ472" s="333"/>
      <c r="BK472" s="333"/>
      <c r="BL472" s="333"/>
      <c r="BM472" s="333"/>
      <c r="BN472" s="333"/>
      <c r="BO472" s="333"/>
      <c r="BP472" s="333"/>
      <c r="BS472" s="333"/>
      <c r="CC472" s="333"/>
      <c r="CM472" s="333"/>
      <c r="CW472" s="333"/>
      <c r="DG472" s="333"/>
      <c r="DQ472" s="333"/>
      <c r="EA472" s="333"/>
      <c r="EK472" s="333"/>
      <c r="EU472" s="333"/>
      <c r="FE472" s="333"/>
      <c r="FO472" s="333"/>
      <c r="FY472" s="333"/>
      <c r="GI472" s="333"/>
      <c r="GS472" s="333"/>
      <c r="HC472" s="333"/>
      <c r="HM472" s="333"/>
      <c r="HW472" s="333"/>
      <c r="IG472" s="333"/>
    </row>
    <row r="473" s="3" customFormat="true" x14ac:dyDescent="0.25">
      <c r="A473" s="333"/>
      <c r="K473" s="333"/>
      <c r="U473" s="333"/>
      <c r="AE473" s="333"/>
      <c r="AO473" s="333"/>
      <c r="AY473" s="333"/>
      <c r="BI473" s="333"/>
      <c r="BJ473" s="333"/>
      <c r="BK473" s="333"/>
      <c r="BL473" s="333"/>
      <c r="BM473" s="333"/>
      <c r="BN473" s="333"/>
      <c r="BO473" s="333"/>
      <c r="BP473" s="333"/>
      <c r="BS473" s="333"/>
      <c r="CC473" s="333"/>
      <c r="CM473" s="333"/>
      <c r="CW473" s="333"/>
      <c r="DG473" s="333"/>
      <c r="DQ473" s="333"/>
      <c r="EA473" s="333"/>
      <c r="EK473" s="333"/>
      <c r="EU473" s="333"/>
      <c r="FE473" s="333"/>
      <c r="FO473" s="333"/>
      <c r="FY473" s="333"/>
      <c r="GI473" s="333"/>
      <c r="GS473" s="333"/>
      <c r="HC473" s="333"/>
      <c r="HM473" s="333"/>
      <c r="HW473" s="333"/>
      <c r="IG473" s="333"/>
    </row>
    <row r="474" s="3" customFormat="true" x14ac:dyDescent="0.25">
      <c r="A474" s="333"/>
      <c r="K474" s="333"/>
      <c r="U474" s="333"/>
      <c r="AE474" s="333"/>
      <c r="AO474" s="333"/>
      <c r="AY474" s="333"/>
      <c r="BI474" s="333"/>
      <c r="BJ474" s="333"/>
      <c r="BK474" s="333"/>
      <c r="BL474" s="333"/>
      <c r="BM474" s="333"/>
      <c r="BN474" s="333"/>
      <c r="BO474" s="333"/>
      <c r="BP474" s="333"/>
      <c r="BS474" s="333"/>
      <c r="CC474" s="333"/>
      <c r="CM474" s="333"/>
      <c r="CW474" s="333"/>
      <c r="DG474" s="333"/>
      <c r="DQ474" s="333"/>
      <c r="EA474" s="333"/>
      <c r="EK474" s="333"/>
      <c r="EU474" s="333"/>
      <c r="FE474" s="333"/>
      <c r="FO474" s="333"/>
      <c r="FY474" s="333"/>
      <c r="GI474" s="333"/>
      <c r="GS474" s="333"/>
      <c r="HC474" s="333"/>
      <c r="HM474" s="333"/>
      <c r="HW474" s="333"/>
      <c r="IG474" s="333"/>
    </row>
    <row r="475" s="3" customFormat="true" x14ac:dyDescent="0.25">
      <c r="A475" s="333"/>
      <c r="K475" s="333"/>
      <c r="U475" s="333"/>
      <c r="AE475" s="333"/>
      <c r="AO475" s="333"/>
      <c r="AY475" s="333"/>
      <c r="BI475" s="333"/>
      <c r="BJ475" s="333"/>
      <c r="BK475" s="333"/>
      <c r="BL475" s="333"/>
      <c r="BM475" s="333"/>
      <c r="BN475" s="333"/>
      <c r="BO475" s="333"/>
      <c r="BP475" s="333"/>
      <c r="BS475" s="333"/>
      <c r="CC475" s="333"/>
      <c r="CM475" s="333"/>
      <c r="CW475" s="333"/>
      <c r="DG475" s="333"/>
      <c r="DQ475" s="333"/>
      <c r="EA475" s="333"/>
      <c r="EK475" s="333"/>
      <c r="EU475" s="333"/>
      <c r="FE475" s="333"/>
      <c r="FO475" s="333"/>
      <c r="FY475" s="333"/>
      <c r="GI475" s="333"/>
      <c r="GS475" s="333"/>
      <c r="HC475" s="333"/>
      <c r="HM475" s="333"/>
      <c r="HW475" s="333"/>
      <c r="IG475" s="333"/>
    </row>
    <row r="476" s="3" customFormat="true" x14ac:dyDescent="0.25">
      <c r="A476" s="333"/>
      <c r="K476" s="333"/>
      <c r="U476" s="333"/>
      <c r="AE476" s="333"/>
      <c r="AO476" s="333"/>
      <c r="AY476" s="333"/>
      <c r="BI476" s="333"/>
      <c r="BJ476" s="333"/>
      <c r="BK476" s="333"/>
      <c r="BL476" s="333"/>
      <c r="BM476" s="333"/>
      <c r="BN476" s="333"/>
      <c r="BO476" s="333"/>
      <c r="BP476" s="333"/>
      <c r="BS476" s="333"/>
      <c r="CC476" s="333"/>
      <c r="CM476" s="333"/>
      <c r="CW476" s="333"/>
      <c r="DG476" s="333"/>
      <c r="DQ476" s="333"/>
      <c r="EA476" s="333"/>
      <c r="EK476" s="333"/>
      <c r="EU476" s="333"/>
      <c r="FE476" s="333"/>
      <c r="FO476" s="333"/>
      <c r="FY476" s="333"/>
      <c r="GI476" s="333"/>
      <c r="GS476" s="333"/>
      <c r="HC476" s="333"/>
      <c r="HM476" s="333"/>
      <c r="HW476" s="333"/>
      <c r="IG476" s="333"/>
    </row>
    <row r="477" s="3" customFormat="true" x14ac:dyDescent="0.25">
      <c r="A477" s="333"/>
      <c r="K477" s="333"/>
      <c r="U477" s="333"/>
      <c r="AE477" s="333"/>
      <c r="AO477" s="333"/>
      <c r="AY477" s="333"/>
      <c r="BI477" s="333"/>
      <c r="BJ477" s="333"/>
      <c r="BK477" s="333"/>
      <c r="BL477" s="333"/>
      <c r="BM477" s="333"/>
      <c r="BN477" s="333"/>
      <c r="BO477" s="333"/>
      <c r="BP477" s="333"/>
      <c r="BS477" s="333"/>
      <c r="CC477" s="333"/>
      <c r="CM477" s="333"/>
      <c r="CW477" s="333"/>
      <c r="DG477" s="333"/>
      <c r="DQ477" s="333"/>
      <c r="EA477" s="333"/>
      <c r="EK477" s="333"/>
      <c r="EU477" s="333"/>
      <c r="FE477" s="333"/>
      <c r="FO477" s="333"/>
      <c r="FY477" s="333"/>
      <c r="GI477" s="333"/>
      <c r="GS477" s="333"/>
      <c r="HC477" s="333"/>
      <c r="HM477" s="333"/>
      <c r="HW477" s="333"/>
      <c r="IG477" s="333"/>
    </row>
    <row r="478" s="3" customFormat="true" x14ac:dyDescent="0.25">
      <c r="A478" s="333"/>
      <c r="K478" s="333"/>
      <c r="U478" s="333"/>
      <c r="AE478" s="333"/>
      <c r="AO478" s="333"/>
      <c r="AY478" s="333"/>
      <c r="BI478" s="333"/>
      <c r="BJ478" s="333"/>
      <c r="BK478" s="333"/>
      <c r="BL478" s="333"/>
      <c r="BM478" s="333"/>
      <c r="BN478" s="333"/>
      <c r="BO478" s="333"/>
      <c r="BP478" s="333"/>
      <c r="BS478" s="333"/>
      <c r="CC478" s="333"/>
      <c r="CM478" s="333"/>
      <c r="CW478" s="333"/>
      <c r="DG478" s="333"/>
      <c r="DQ478" s="333"/>
      <c r="EA478" s="333"/>
      <c r="EK478" s="333"/>
      <c r="EU478" s="333"/>
      <c r="FE478" s="333"/>
      <c r="FO478" s="333"/>
      <c r="FY478" s="333"/>
      <c r="GI478" s="333"/>
      <c r="GS478" s="333"/>
      <c r="HC478" s="333"/>
      <c r="HM478" s="333"/>
      <c r="HW478" s="333"/>
      <c r="IG478" s="333"/>
    </row>
    <row r="479" s="3" customFormat="true" x14ac:dyDescent="0.25">
      <c r="A479" s="333"/>
      <c r="K479" s="333"/>
      <c r="U479" s="333"/>
      <c r="AE479" s="333"/>
      <c r="AO479" s="333"/>
      <c r="AY479" s="333"/>
      <c r="BI479" s="333"/>
      <c r="BJ479" s="333"/>
      <c r="BK479" s="333"/>
      <c r="BL479" s="333"/>
      <c r="BM479" s="333"/>
      <c r="BN479" s="333"/>
      <c r="BO479" s="333"/>
      <c r="BP479" s="333"/>
      <c r="BS479" s="333"/>
      <c r="CC479" s="333"/>
      <c r="CM479" s="333"/>
      <c r="CW479" s="333"/>
      <c r="DG479" s="333"/>
      <c r="DQ479" s="333"/>
      <c r="EA479" s="333"/>
      <c r="EK479" s="333"/>
      <c r="EU479" s="333"/>
      <c r="FE479" s="333"/>
      <c r="FO479" s="333"/>
      <c r="FY479" s="333"/>
      <c r="GI479" s="333"/>
      <c r="GS479" s="333"/>
      <c r="HC479" s="333"/>
      <c r="HM479" s="333"/>
      <c r="HW479" s="333"/>
      <c r="IG479" s="333"/>
    </row>
    <row r="480" s="3" customFormat="true" x14ac:dyDescent="0.25">
      <c r="A480" s="333"/>
      <c r="K480" s="333"/>
      <c r="U480" s="333"/>
      <c r="AE480" s="333"/>
      <c r="AO480" s="333"/>
      <c r="AY480" s="333"/>
      <c r="BI480" s="333"/>
      <c r="BJ480" s="333"/>
      <c r="BK480" s="333"/>
      <c r="BL480" s="333"/>
      <c r="BM480" s="333"/>
      <c r="BN480" s="333"/>
      <c r="BO480" s="333"/>
      <c r="BP480" s="333"/>
      <c r="BS480" s="333"/>
      <c r="CC480" s="333"/>
      <c r="CM480" s="333"/>
      <c r="CW480" s="333"/>
      <c r="DG480" s="333"/>
      <c r="DQ480" s="333"/>
      <c r="EA480" s="333"/>
      <c r="EK480" s="333"/>
      <c r="EU480" s="333"/>
      <c r="FE480" s="333"/>
      <c r="FO480" s="333"/>
      <c r="FY480" s="333"/>
      <c r="GI480" s="333"/>
      <c r="GS480" s="333"/>
      <c r="HC480" s="333"/>
      <c r="HM480" s="333"/>
      <c r="HW480" s="333"/>
      <c r="IG480" s="333"/>
    </row>
    <row r="481" s="3" customFormat="true" x14ac:dyDescent="0.25">
      <c r="A481" s="333"/>
      <c r="K481" s="333"/>
      <c r="U481" s="333"/>
      <c r="AE481" s="333"/>
      <c r="AO481" s="333"/>
      <c r="AY481" s="333"/>
      <c r="BI481" s="333"/>
      <c r="BJ481" s="333"/>
      <c r="BK481" s="333"/>
      <c r="BL481" s="333"/>
      <c r="BM481" s="333"/>
      <c r="BN481" s="333"/>
      <c r="BO481" s="333"/>
      <c r="BP481" s="333"/>
      <c r="BS481" s="333"/>
      <c r="CC481" s="333"/>
      <c r="CM481" s="333"/>
      <c r="CW481" s="333"/>
      <c r="DG481" s="333"/>
      <c r="DQ481" s="333"/>
      <c r="EA481" s="333"/>
      <c r="EK481" s="333"/>
      <c r="EU481" s="333"/>
      <c r="FE481" s="333"/>
      <c r="FO481" s="333"/>
      <c r="FY481" s="333"/>
      <c r="GI481" s="333"/>
      <c r="GS481" s="333"/>
      <c r="HC481" s="333"/>
      <c r="HM481" s="333"/>
      <c r="HW481" s="333"/>
      <c r="IG481" s="333"/>
    </row>
    <row r="482" s="3" customFormat="true" x14ac:dyDescent="0.25">
      <c r="A482" s="333"/>
      <c r="K482" s="333"/>
      <c r="U482" s="333"/>
      <c r="AE482" s="333"/>
      <c r="AO482" s="333"/>
      <c r="AY482" s="333"/>
      <c r="BI482" s="333"/>
      <c r="BJ482" s="333"/>
      <c r="BK482" s="333"/>
      <c r="BL482" s="333"/>
      <c r="BM482" s="333"/>
      <c r="BN482" s="333"/>
      <c r="BO482" s="333"/>
      <c r="BP482" s="333"/>
      <c r="BS482" s="333"/>
      <c r="CC482" s="333"/>
      <c r="CM482" s="333"/>
      <c r="CW482" s="333"/>
      <c r="DG482" s="333"/>
      <c r="DQ482" s="333"/>
      <c r="EA482" s="333"/>
      <c r="EK482" s="333"/>
      <c r="EU482" s="333"/>
      <c r="FE482" s="333"/>
      <c r="FO482" s="333"/>
      <c r="FY482" s="333"/>
      <c r="GI482" s="333"/>
      <c r="GS482" s="333"/>
      <c r="HC482" s="333"/>
      <c r="HM482" s="333"/>
      <c r="HW482" s="333"/>
      <c r="IG482" s="333"/>
    </row>
    <row r="483" s="3" customFormat="true" x14ac:dyDescent="0.25">
      <c r="A483" s="333"/>
      <c r="K483" s="333"/>
      <c r="U483" s="333"/>
      <c r="AE483" s="333"/>
      <c r="AO483" s="333"/>
      <c r="AY483" s="333"/>
      <c r="BI483" s="333"/>
      <c r="BJ483" s="333"/>
      <c r="BK483" s="333"/>
      <c r="BL483" s="333"/>
      <c r="BM483" s="333"/>
      <c r="BN483" s="333"/>
      <c r="BO483" s="333"/>
      <c r="BP483" s="333"/>
      <c r="BS483" s="333"/>
      <c r="CC483" s="333"/>
      <c r="CM483" s="333"/>
      <c r="CW483" s="333"/>
      <c r="DG483" s="333"/>
      <c r="DQ483" s="333"/>
      <c r="EA483" s="333"/>
      <c r="EK483" s="333"/>
      <c r="EU483" s="333"/>
      <c r="FE483" s="333"/>
      <c r="FO483" s="333"/>
      <c r="FY483" s="333"/>
      <c r="GI483" s="333"/>
      <c r="GS483" s="333"/>
      <c r="HC483" s="333"/>
      <c r="HM483" s="333"/>
      <c r="HW483" s="333"/>
      <c r="IG483" s="333"/>
    </row>
    <row r="484" s="3" customFormat="true" x14ac:dyDescent="0.25">
      <c r="A484" s="333"/>
      <c r="K484" s="333"/>
      <c r="U484" s="333"/>
      <c r="AE484" s="333"/>
      <c r="AO484" s="333"/>
      <c r="AY484" s="333"/>
      <c r="BI484" s="333"/>
      <c r="BJ484" s="333"/>
      <c r="BK484" s="333"/>
      <c r="BL484" s="333"/>
      <c r="BM484" s="333"/>
      <c r="BN484" s="333"/>
      <c r="BO484" s="333"/>
      <c r="BP484" s="333"/>
      <c r="BS484" s="333"/>
      <c r="CC484" s="333"/>
      <c r="CM484" s="333"/>
      <c r="CW484" s="333"/>
      <c r="DG484" s="333"/>
      <c r="DQ484" s="333"/>
      <c r="EA484" s="333"/>
      <c r="EK484" s="333"/>
      <c r="EU484" s="333"/>
      <c r="FE484" s="333"/>
      <c r="FO484" s="333"/>
      <c r="FY484" s="333"/>
      <c r="GI484" s="333"/>
      <c r="GS484" s="333"/>
      <c r="HC484" s="333"/>
      <c r="HM484" s="333"/>
      <c r="HW484" s="333"/>
      <c r="IG484" s="333"/>
    </row>
    <row r="485" s="3" customFormat="true" x14ac:dyDescent="0.25">
      <c r="A485" s="333"/>
      <c r="K485" s="333"/>
      <c r="U485" s="333"/>
      <c r="AE485" s="333"/>
      <c r="AO485" s="333"/>
      <c r="AY485" s="333"/>
      <c r="BI485" s="333"/>
      <c r="BJ485" s="333"/>
      <c r="BK485" s="333"/>
      <c r="BL485" s="333"/>
      <c r="BM485" s="333"/>
      <c r="BN485" s="333"/>
      <c r="BO485" s="333"/>
      <c r="BP485" s="333"/>
      <c r="BS485" s="333"/>
      <c r="CC485" s="333"/>
      <c r="CM485" s="333"/>
      <c r="CW485" s="333"/>
      <c r="DG485" s="333"/>
      <c r="DQ485" s="333"/>
      <c r="EA485" s="333"/>
      <c r="EK485" s="333"/>
      <c r="EU485" s="333"/>
      <c r="FE485" s="333"/>
      <c r="FO485" s="333"/>
      <c r="FY485" s="333"/>
      <c r="GI485" s="333"/>
      <c r="GS485" s="333"/>
      <c r="HC485" s="333"/>
      <c r="HM485" s="333"/>
      <c r="HW485" s="333"/>
      <c r="IG485" s="333"/>
    </row>
    <row r="486" s="3" customFormat="true" x14ac:dyDescent="0.25">
      <c r="A486" s="333"/>
      <c r="K486" s="333"/>
      <c r="U486" s="333"/>
      <c r="AE486" s="333"/>
      <c r="AO486" s="333"/>
      <c r="AY486" s="333"/>
      <c r="BI486" s="333"/>
      <c r="BJ486" s="333"/>
      <c r="BK486" s="333"/>
      <c r="BL486" s="333"/>
      <c r="BM486" s="333"/>
      <c r="BN486" s="333"/>
      <c r="BO486" s="333"/>
      <c r="BP486" s="333"/>
      <c r="BS486" s="333"/>
      <c r="CC486" s="333"/>
      <c r="CM486" s="333"/>
      <c r="CW486" s="333"/>
      <c r="DG486" s="333"/>
      <c r="DQ486" s="333"/>
      <c r="EA486" s="333"/>
      <c r="EK486" s="333"/>
      <c r="EU486" s="333"/>
      <c r="FE486" s="333"/>
      <c r="FO486" s="333"/>
      <c r="FY486" s="333"/>
      <c r="GI486" s="333"/>
      <c r="GS486" s="333"/>
      <c r="HC486" s="333"/>
      <c r="HM486" s="333"/>
      <c r="HW486" s="333"/>
      <c r="IG486" s="333"/>
    </row>
    <row r="487" s="3" customFormat="true" x14ac:dyDescent="0.25">
      <c r="A487" s="333"/>
      <c r="K487" s="333"/>
      <c r="U487" s="333"/>
      <c r="AE487" s="333"/>
      <c r="AO487" s="333"/>
      <c r="AY487" s="333"/>
      <c r="BI487" s="333"/>
      <c r="BJ487" s="333"/>
      <c r="BK487" s="333"/>
      <c r="BL487" s="333"/>
      <c r="BM487" s="333"/>
      <c r="BN487" s="333"/>
      <c r="BO487" s="333"/>
      <c r="BP487" s="333"/>
      <c r="BS487" s="333"/>
      <c r="CC487" s="333"/>
      <c r="CM487" s="333"/>
      <c r="CW487" s="333"/>
      <c r="DG487" s="333"/>
      <c r="DQ487" s="333"/>
      <c r="EA487" s="333"/>
      <c r="EK487" s="333"/>
      <c r="EU487" s="333"/>
      <c r="FE487" s="333"/>
      <c r="FO487" s="333"/>
      <c r="FY487" s="333"/>
      <c r="GI487" s="333"/>
      <c r="GS487" s="333"/>
      <c r="HC487" s="333"/>
      <c r="HM487" s="333"/>
      <c r="HW487" s="333"/>
      <c r="IG487" s="333"/>
    </row>
    <row r="488" s="3" customFormat="true" x14ac:dyDescent="0.25">
      <c r="A488" s="333"/>
      <c r="K488" s="333"/>
      <c r="U488" s="333"/>
      <c r="AE488" s="333"/>
      <c r="AO488" s="333"/>
      <c r="AY488" s="333"/>
      <c r="BI488" s="333"/>
      <c r="BJ488" s="333"/>
      <c r="BK488" s="333"/>
      <c r="BL488" s="333"/>
      <c r="BM488" s="333"/>
      <c r="BN488" s="333"/>
      <c r="BO488" s="333"/>
      <c r="BP488" s="333"/>
      <c r="BS488" s="333"/>
      <c r="CC488" s="333"/>
      <c r="CM488" s="333"/>
      <c r="CW488" s="333"/>
      <c r="DG488" s="333"/>
      <c r="DQ488" s="333"/>
      <c r="EA488" s="333"/>
      <c r="EK488" s="333"/>
      <c r="EU488" s="333"/>
      <c r="FE488" s="333"/>
      <c r="FO488" s="333"/>
      <c r="FY488" s="333"/>
      <c r="GI488" s="333"/>
      <c r="GS488" s="333"/>
      <c r="HC488" s="333"/>
      <c r="HM488" s="333"/>
      <c r="HW488" s="333"/>
      <c r="IG488" s="333"/>
    </row>
    <row r="489" s="3" customFormat="true" x14ac:dyDescent="0.25">
      <c r="A489" s="333"/>
      <c r="K489" s="333"/>
      <c r="U489" s="333"/>
      <c r="AE489" s="333"/>
      <c r="AO489" s="333"/>
      <c r="AY489" s="333"/>
      <c r="BI489" s="333"/>
      <c r="BJ489" s="333"/>
      <c r="BK489" s="333"/>
      <c r="BL489" s="333"/>
      <c r="BM489" s="333"/>
      <c r="BN489" s="333"/>
      <c r="BO489" s="333"/>
      <c r="BP489" s="333"/>
      <c r="BS489" s="333"/>
      <c r="CC489" s="333"/>
      <c r="CM489" s="333"/>
      <c r="CW489" s="333"/>
      <c r="DG489" s="333"/>
      <c r="DQ489" s="333"/>
      <c r="EA489" s="333"/>
      <c r="EK489" s="333"/>
      <c r="EU489" s="333"/>
      <c r="FE489" s="333"/>
      <c r="FO489" s="333"/>
      <c r="FY489" s="333"/>
      <c r="GI489" s="333"/>
      <c r="GS489" s="333"/>
      <c r="HC489" s="333"/>
      <c r="HM489" s="333"/>
      <c r="HW489" s="333"/>
      <c r="IG489" s="333"/>
    </row>
    <row r="490" s="3" customFormat="true" x14ac:dyDescent="0.25">
      <c r="A490" s="333"/>
      <c r="K490" s="333"/>
      <c r="U490" s="333"/>
      <c r="AE490" s="333"/>
      <c r="AO490" s="333"/>
      <c r="AY490" s="333"/>
      <c r="BI490" s="333"/>
      <c r="BJ490" s="333"/>
      <c r="BK490" s="333"/>
      <c r="BL490" s="333"/>
      <c r="BM490" s="333"/>
      <c r="BN490" s="333"/>
      <c r="BO490" s="333"/>
      <c r="BP490" s="333"/>
      <c r="BS490" s="333"/>
      <c r="CC490" s="333"/>
      <c r="CM490" s="333"/>
      <c r="CW490" s="333"/>
      <c r="DG490" s="333"/>
      <c r="DQ490" s="333"/>
      <c r="EA490" s="333"/>
      <c r="EK490" s="333"/>
      <c r="EU490" s="333"/>
      <c r="FE490" s="333"/>
      <c r="FO490" s="333"/>
      <c r="FY490" s="333"/>
      <c r="GI490" s="333"/>
      <c r="GS490" s="333"/>
      <c r="HC490" s="333"/>
      <c r="HM490" s="333"/>
      <c r="HW490" s="333"/>
      <c r="IG490" s="333"/>
    </row>
    <row r="491" s="3" customFormat="true" x14ac:dyDescent="0.25">
      <c r="A491" s="333"/>
      <c r="K491" s="333"/>
      <c r="U491" s="333"/>
      <c r="AE491" s="333"/>
      <c r="AO491" s="333"/>
      <c r="AY491" s="333"/>
      <c r="BI491" s="333"/>
      <c r="BJ491" s="333"/>
      <c r="BK491" s="333"/>
      <c r="BL491" s="333"/>
      <c r="BM491" s="333"/>
      <c r="BN491" s="333"/>
      <c r="BO491" s="333"/>
      <c r="BP491" s="333"/>
      <c r="BS491" s="333"/>
      <c r="CC491" s="333"/>
      <c r="CM491" s="333"/>
      <c r="CW491" s="333"/>
      <c r="DG491" s="333"/>
      <c r="DQ491" s="333"/>
      <c r="EA491" s="333"/>
      <c r="EK491" s="333"/>
      <c r="EU491" s="333"/>
      <c r="FE491" s="333"/>
      <c r="FO491" s="333"/>
      <c r="FY491" s="333"/>
      <c r="GI491" s="333"/>
      <c r="GS491" s="333"/>
      <c r="HC491" s="333"/>
      <c r="HM491" s="333"/>
      <c r="HW491" s="333"/>
      <c r="IG491" s="333"/>
    </row>
    <row r="492" s="3" customFormat="true" x14ac:dyDescent="0.25">
      <c r="A492" s="333"/>
      <c r="K492" s="333"/>
      <c r="U492" s="333"/>
      <c r="AE492" s="333"/>
      <c r="AO492" s="333"/>
      <c r="AY492" s="333"/>
      <c r="BI492" s="333"/>
      <c r="BJ492" s="333"/>
      <c r="BK492" s="333"/>
      <c r="BL492" s="333"/>
      <c r="BM492" s="333"/>
      <c r="BN492" s="333"/>
      <c r="BO492" s="333"/>
      <c r="BP492" s="333"/>
      <c r="BS492" s="333"/>
      <c r="CC492" s="333"/>
      <c r="CM492" s="333"/>
      <c r="CW492" s="333"/>
      <c r="DG492" s="333"/>
      <c r="DQ492" s="333"/>
      <c r="EA492" s="333"/>
      <c r="EK492" s="333"/>
      <c r="EU492" s="333"/>
      <c r="FE492" s="333"/>
      <c r="FO492" s="333"/>
      <c r="FY492" s="333"/>
      <c r="GI492" s="333"/>
      <c r="GS492" s="333"/>
      <c r="HC492" s="333"/>
      <c r="HM492" s="333"/>
      <c r="HW492" s="333"/>
      <c r="IG492" s="333"/>
    </row>
    <row r="493" s="3" customFormat="true" x14ac:dyDescent="0.25">
      <c r="A493" s="333"/>
      <c r="K493" s="333"/>
      <c r="U493" s="333"/>
      <c r="AE493" s="333"/>
      <c r="AO493" s="333"/>
      <c r="AY493" s="333"/>
      <c r="BI493" s="333"/>
      <c r="BJ493" s="333"/>
      <c r="BK493" s="333"/>
      <c r="BL493" s="333"/>
      <c r="BM493" s="333"/>
      <c r="BN493" s="333"/>
      <c r="BO493" s="333"/>
      <c r="BP493" s="333"/>
      <c r="BS493" s="333"/>
      <c r="CC493" s="333"/>
      <c r="CM493" s="333"/>
      <c r="CW493" s="333"/>
      <c r="DG493" s="333"/>
      <c r="DQ493" s="333"/>
      <c r="EA493" s="333"/>
      <c r="EK493" s="333"/>
      <c r="EU493" s="333"/>
      <c r="FE493" s="333"/>
      <c r="FO493" s="333"/>
      <c r="FY493" s="333"/>
      <c r="GI493" s="333"/>
      <c r="GS493" s="333"/>
      <c r="HC493" s="333"/>
      <c r="HM493" s="333"/>
      <c r="HW493" s="333"/>
      <c r="IG493" s="333"/>
    </row>
    <row r="494" s="3" customFormat="true" x14ac:dyDescent="0.25">
      <c r="A494" s="333"/>
      <c r="K494" s="333"/>
      <c r="U494" s="333"/>
      <c r="AE494" s="333"/>
      <c r="AO494" s="333"/>
      <c r="AY494" s="333"/>
      <c r="BI494" s="333"/>
      <c r="BJ494" s="333"/>
      <c r="BK494" s="333"/>
      <c r="BL494" s="333"/>
      <c r="BM494" s="333"/>
      <c r="BN494" s="333"/>
      <c r="BO494" s="333"/>
      <c r="BP494" s="333"/>
      <c r="BS494" s="333"/>
      <c r="CC494" s="333"/>
      <c r="CM494" s="333"/>
      <c r="CW494" s="333"/>
      <c r="DG494" s="333"/>
      <c r="DQ494" s="333"/>
      <c r="EA494" s="333"/>
      <c r="EK494" s="333"/>
      <c r="EU494" s="333"/>
      <c r="FE494" s="333"/>
      <c r="FO494" s="333"/>
      <c r="FY494" s="333"/>
      <c r="GI494" s="333"/>
      <c r="GS494" s="333"/>
      <c r="HC494" s="333"/>
      <c r="HM494" s="333"/>
      <c r="HW494" s="333"/>
      <c r="IG494" s="333"/>
    </row>
    <row r="495" s="3" customFormat="true" x14ac:dyDescent="0.25">
      <c r="A495" s="333"/>
      <c r="K495" s="333"/>
      <c r="U495" s="333"/>
      <c r="AE495" s="333"/>
      <c r="AO495" s="333"/>
      <c r="AY495" s="333"/>
      <c r="BI495" s="333"/>
      <c r="BJ495" s="333"/>
      <c r="BK495" s="333"/>
      <c r="BL495" s="333"/>
      <c r="BM495" s="333"/>
      <c r="BN495" s="333"/>
      <c r="BO495" s="333"/>
      <c r="BP495" s="333"/>
      <c r="BS495" s="333"/>
      <c r="CC495" s="333"/>
      <c r="CM495" s="333"/>
      <c r="CW495" s="333"/>
      <c r="DG495" s="333"/>
      <c r="DQ495" s="333"/>
      <c r="EA495" s="333"/>
      <c r="EK495" s="333"/>
      <c r="EU495" s="333"/>
      <c r="FE495" s="333"/>
      <c r="FO495" s="333"/>
      <c r="FY495" s="333"/>
      <c r="GI495" s="333"/>
      <c r="GS495" s="333"/>
      <c r="HC495" s="333"/>
      <c r="HM495" s="333"/>
      <c r="HW495" s="333"/>
      <c r="IG495" s="333"/>
    </row>
    <row r="496" s="3" customFormat="true" x14ac:dyDescent="0.25">
      <c r="A496" s="333"/>
      <c r="K496" s="333"/>
      <c r="U496" s="333"/>
      <c r="AE496" s="333"/>
      <c r="AO496" s="333"/>
      <c r="AY496" s="333"/>
      <c r="BI496" s="333"/>
      <c r="BJ496" s="333"/>
      <c r="BK496" s="333"/>
      <c r="BL496" s="333"/>
      <c r="BM496" s="333"/>
      <c r="BN496" s="333"/>
      <c r="BO496" s="333"/>
      <c r="BP496" s="333"/>
      <c r="BS496" s="333"/>
      <c r="CC496" s="333"/>
      <c r="CM496" s="333"/>
      <c r="CW496" s="333"/>
      <c r="DG496" s="333"/>
      <c r="DQ496" s="333"/>
      <c r="EA496" s="333"/>
      <c r="EK496" s="333"/>
      <c r="EU496" s="333"/>
      <c r="FE496" s="333"/>
      <c r="FO496" s="333"/>
      <c r="FY496" s="333"/>
      <c r="GI496" s="333"/>
      <c r="GS496" s="333"/>
      <c r="HC496" s="333"/>
      <c r="HM496" s="333"/>
      <c r="HW496" s="333"/>
      <c r="IG496" s="333"/>
    </row>
    <row r="497" s="3" customFormat="true" x14ac:dyDescent="0.25">
      <c r="A497" s="333"/>
      <c r="K497" s="333"/>
      <c r="U497" s="333"/>
      <c r="AE497" s="333"/>
      <c r="AO497" s="333"/>
      <c r="AY497" s="333"/>
      <c r="BI497" s="333"/>
      <c r="BJ497" s="333"/>
      <c r="BK497" s="333"/>
      <c r="BL497" s="333"/>
      <c r="BM497" s="333"/>
      <c r="BN497" s="333"/>
      <c r="BO497" s="333"/>
      <c r="BP497" s="333"/>
      <c r="BS497" s="333"/>
      <c r="CC497" s="333"/>
      <c r="CM497" s="333"/>
      <c r="CW497" s="333"/>
      <c r="DG497" s="333"/>
      <c r="DQ497" s="333"/>
      <c r="EA497" s="333"/>
      <c r="EK497" s="333"/>
      <c r="EU497" s="333"/>
      <c r="FE497" s="333"/>
      <c r="FO497" s="333"/>
      <c r="FY497" s="333"/>
      <c r="GI497" s="333"/>
      <c r="GS497" s="333"/>
      <c r="HC497" s="333"/>
      <c r="HM497" s="333"/>
      <c r="HW497" s="333"/>
      <c r="IG497" s="333"/>
    </row>
    <row r="498" s="3" customFormat="true" x14ac:dyDescent="0.25">
      <c r="A498" s="333"/>
      <c r="K498" s="333"/>
      <c r="U498" s="333"/>
      <c r="AE498" s="333"/>
      <c r="AO498" s="333"/>
      <c r="AY498" s="333"/>
      <c r="BI498" s="333"/>
      <c r="BJ498" s="333"/>
      <c r="BK498" s="333"/>
      <c r="BL498" s="333"/>
      <c r="BM498" s="333"/>
      <c r="BN498" s="333"/>
      <c r="BO498" s="333"/>
      <c r="BP498" s="333"/>
      <c r="BS498" s="333"/>
      <c r="CC498" s="333"/>
      <c r="CM498" s="333"/>
      <c r="CW498" s="333"/>
      <c r="DG498" s="333"/>
      <c r="DQ498" s="333"/>
      <c r="EA498" s="333"/>
      <c r="EK498" s="333"/>
      <c r="EU498" s="333"/>
      <c r="FE498" s="333"/>
      <c r="FO498" s="333"/>
      <c r="FY498" s="333"/>
      <c r="GI498" s="333"/>
      <c r="GS498" s="333"/>
      <c r="HC498" s="333"/>
      <c r="HM498" s="333"/>
      <c r="HW498" s="333"/>
      <c r="IG498" s="333"/>
    </row>
    <row r="499" s="3" customFormat="true" x14ac:dyDescent="0.25">
      <c r="A499" s="333"/>
      <c r="K499" s="333"/>
      <c r="U499" s="333"/>
      <c r="AE499" s="333"/>
      <c r="AO499" s="333"/>
      <c r="AY499" s="333"/>
      <c r="BI499" s="333"/>
      <c r="BJ499" s="333"/>
      <c r="BK499" s="333"/>
      <c r="BL499" s="333"/>
      <c r="BM499" s="333"/>
      <c r="BN499" s="333"/>
      <c r="BO499" s="333"/>
      <c r="BP499" s="333"/>
      <c r="BS499" s="333"/>
      <c r="CC499" s="333"/>
      <c r="CM499" s="333"/>
      <c r="CW499" s="333"/>
      <c r="DG499" s="333"/>
      <c r="DQ499" s="333"/>
      <c r="EA499" s="333"/>
      <c r="EK499" s="333"/>
      <c r="EU499" s="333"/>
      <c r="FE499" s="333"/>
      <c r="FO499" s="333"/>
      <c r="FY499" s="333"/>
      <c r="GI499" s="333"/>
      <c r="GS499" s="333"/>
      <c r="HC499" s="333"/>
      <c r="HM499" s="333"/>
      <c r="HW499" s="333"/>
      <c r="IG499" s="333"/>
    </row>
    <row r="500" s="3" customFormat="true" x14ac:dyDescent="0.25">
      <c r="A500" s="333"/>
      <c r="K500" s="333"/>
      <c r="U500" s="333"/>
      <c r="AE500" s="333"/>
      <c r="AO500" s="333"/>
      <c r="AY500" s="333"/>
      <c r="BI500" s="333"/>
      <c r="BJ500" s="333"/>
      <c r="BK500" s="333"/>
      <c r="BL500" s="333"/>
      <c r="BM500" s="333"/>
      <c r="BN500" s="333"/>
      <c r="BO500" s="333"/>
      <c r="BP500" s="333"/>
      <c r="BS500" s="333"/>
      <c r="CC500" s="333"/>
      <c r="CM500" s="333"/>
      <c r="CW500" s="333"/>
      <c r="DG500" s="333"/>
      <c r="DQ500" s="333"/>
      <c r="EA500" s="333"/>
      <c r="EK500" s="333"/>
      <c r="EU500" s="333"/>
      <c r="FE500" s="333"/>
      <c r="FO500" s="333"/>
      <c r="FY500" s="333"/>
      <c r="GI500" s="333"/>
      <c r="GS500" s="333"/>
      <c r="HC500" s="333"/>
      <c r="HM500" s="333"/>
      <c r="HW500" s="333"/>
      <c r="IG500" s="333"/>
    </row>
    <row r="501" s="3" customFormat="true" x14ac:dyDescent="0.25">
      <c r="A501" s="333"/>
      <c r="K501" s="333"/>
      <c r="U501" s="333"/>
      <c r="AE501" s="333"/>
      <c r="AO501" s="333"/>
      <c r="AY501" s="333"/>
      <c r="BI501" s="333"/>
      <c r="BJ501" s="333"/>
      <c r="BK501" s="333"/>
      <c r="BL501" s="333"/>
      <c r="BM501" s="333"/>
      <c r="BN501" s="333"/>
      <c r="BO501" s="333"/>
      <c r="BP501" s="333"/>
      <c r="BS501" s="333"/>
      <c r="CC501" s="333"/>
      <c r="CM501" s="333"/>
      <c r="CW501" s="333"/>
      <c r="DG501" s="333"/>
      <c r="DQ501" s="333"/>
      <c r="EA501" s="333"/>
      <c r="EK501" s="333"/>
      <c r="EU501" s="333"/>
      <c r="FE501" s="333"/>
      <c r="FO501" s="333"/>
      <c r="FY501" s="333"/>
      <c r="GI501" s="333"/>
      <c r="GS501" s="333"/>
      <c r="HC501" s="333"/>
      <c r="HM501" s="333"/>
      <c r="HW501" s="333"/>
      <c r="IG501" s="333"/>
    </row>
    <row r="502" s="3" customFormat="true" x14ac:dyDescent="0.25">
      <c r="A502" s="333"/>
      <c r="K502" s="333"/>
      <c r="U502" s="333"/>
      <c r="AE502" s="333"/>
      <c r="AO502" s="333"/>
      <c r="AY502" s="333"/>
      <c r="BI502" s="333"/>
      <c r="BJ502" s="333"/>
      <c r="BK502" s="333"/>
      <c r="BL502" s="333"/>
      <c r="BM502" s="333"/>
      <c r="BN502" s="333"/>
      <c r="BO502" s="333"/>
      <c r="BP502" s="333"/>
      <c r="BS502" s="333"/>
      <c r="CC502" s="333"/>
      <c r="CM502" s="333"/>
      <c r="CW502" s="333"/>
      <c r="DG502" s="333"/>
      <c r="DQ502" s="333"/>
      <c r="EA502" s="333"/>
      <c r="EK502" s="333"/>
      <c r="EU502" s="333"/>
      <c r="FE502" s="333"/>
      <c r="FO502" s="333"/>
      <c r="FY502" s="333"/>
      <c r="GI502" s="333"/>
      <c r="GS502" s="333"/>
      <c r="HC502" s="333"/>
      <c r="HM502" s="333"/>
      <c r="HW502" s="333"/>
      <c r="IG502" s="333"/>
    </row>
    <row r="503" s="3" customFormat="true" x14ac:dyDescent="0.25">
      <c r="A503" s="333"/>
      <c r="K503" s="333"/>
      <c r="U503" s="333"/>
      <c r="AE503" s="333"/>
      <c r="AO503" s="333"/>
      <c r="AY503" s="333"/>
      <c r="BI503" s="333"/>
      <c r="BJ503" s="333"/>
      <c r="BK503" s="333"/>
      <c r="BL503" s="333"/>
      <c r="BM503" s="333"/>
      <c r="BN503" s="333"/>
      <c r="BO503" s="333"/>
      <c r="BP503" s="333"/>
      <c r="BS503" s="333"/>
      <c r="CC503" s="333"/>
      <c r="CM503" s="333"/>
      <c r="CW503" s="333"/>
      <c r="DG503" s="333"/>
      <c r="DQ503" s="333"/>
      <c r="EA503" s="333"/>
      <c r="EK503" s="333"/>
      <c r="EU503" s="333"/>
      <c r="FE503" s="333"/>
      <c r="FO503" s="333"/>
      <c r="FY503" s="333"/>
      <c r="GI503" s="333"/>
      <c r="GS503" s="333"/>
      <c r="HC503" s="333"/>
      <c r="HM503" s="333"/>
      <c r="HW503" s="333"/>
      <c r="IG503" s="333"/>
    </row>
    <row r="504" s="3" customFormat="true" x14ac:dyDescent="0.25">
      <c r="A504" s="333"/>
      <c r="K504" s="333"/>
      <c r="U504" s="333"/>
      <c r="AE504" s="333"/>
      <c r="AO504" s="333"/>
      <c r="AY504" s="333"/>
      <c r="BI504" s="333"/>
      <c r="BJ504" s="333"/>
      <c r="BK504" s="333"/>
      <c r="BL504" s="333"/>
      <c r="BM504" s="333"/>
      <c r="BN504" s="333"/>
      <c r="BO504" s="333"/>
      <c r="BP504" s="333"/>
      <c r="BS504" s="333"/>
      <c r="CC504" s="333"/>
      <c r="CM504" s="333"/>
      <c r="CW504" s="333"/>
      <c r="DG504" s="333"/>
      <c r="DQ504" s="333"/>
      <c r="EA504" s="333"/>
      <c r="EK504" s="333"/>
      <c r="EU504" s="333"/>
      <c r="FE504" s="333"/>
      <c r="FO504" s="333"/>
      <c r="FY504" s="333"/>
      <c r="GI504" s="333"/>
      <c r="GS504" s="333"/>
      <c r="HC504" s="333"/>
      <c r="HM504" s="333"/>
      <c r="HW504" s="333"/>
      <c r="IG504" s="333"/>
    </row>
    <row r="505" s="3" customFormat="true" x14ac:dyDescent="0.25">
      <c r="A505" s="333"/>
      <c r="K505" s="333"/>
      <c r="U505" s="333"/>
      <c r="AE505" s="333"/>
      <c r="AO505" s="333"/>
      <c r="AY505" s="333"/>
      <c r="BI505" s="333"/>
      <c r="BJ505" s="333"/>
      <c r="BK505" s="333"/>
      <c r="BL505" s="333"/>
      <c r="BM505" s="333"/>
      <c r="BN505" s="333"/>
      <c r="BO505" s="333"/>
      <c r="BP505" s="333"/>
      <c r="BS505" s="333"/>
      <c r="CC505" s="333"/>
      <c r="CM505" s="333"/>
      <c r="CW505" s="333"/>
      <c r="DG505" s="333"/>
      <c r="DQ505" s="333"/>
      <c r="EA505" s="333"/>
      <c r="EK505" s="333"/>
      <c r="EU505" s="333"/>
      <c r="FE505" s="333"/>
      <c r="FO505" s="333"/>
      <c r="FY505" s="333"/>
      <c r="GI505" s="333"/>
      <c r="GS505" s="333"/>
      <c r="HC505" s="333"/>
      <c r="HM505" s="333"/>
      <c r="HW505" s="333"/>
      <c r="IG505" s="333"/>
    </row>
    <row r="506" s="3" customFormat="true" x14ac:dyDescent="0.25">
      <c r="A506" s="333"/>
      <c r="K506" s="333"/>
      <c r="U506" s="333"/>
      <c r="AE506" s="333"/>
      <c r="AO506" s="333"/>
      <c r="AY506" s="333"/>
      <c r="BI506" s="333"/>
      <c r="BJ506" s="333"/>
      <c r="BK506" s="333"/>
      <c r="BL506" s="333"/>
      <c r="BM506" s="333"/>
      <c r="BN506" s="333"/>
      <c r="BO506" s="333"/>
      <c r="BP506" s="333"/>
      <c r="BS506" s="333"/>
      <c r="CC506" s="333"/>
      <c r="CM506" s="333"/>
      <c r="CW506" s="333"/>
      <c r="DG506" s="333"/>
      <c r="DQ506" s="333"/>
      <c r="EA506" s="333"/>
      <c r="EK506" s="333"/>
      <c r="EU506" s="333"/>
      <c r="FE506" s="333"/>
      <c r="FO506" s="333"/>
      <c r="FY506" s="333"/>
      <c r="GI506" s="333"/>
      <c r="GS506" s="333"/>
      <c r="HC506" s="333"/>
      <c r="HM506" s="333"/>
      <c r="HW506" s="333"/>
      <c r="IG506" s="333"/>
    </row>
    <row r="507" s="3" customFormat="true" x14ac:dyDescent="0.25">
      <c r="A507" s="333"/>
      <c r="K507" s="333"/>
      <c r="U507" s="333"/>
      <c r="AE507" s="333"/>
      <c r="AO507" s="333"/>
      <c r="AY507" s="333"/>
      <c r="BI507" s="333"/>
      <c r="BJ507" s="333"/>
      <c r="BK507" s="333"/>
      <c r="BL507" s="333"/>
      <c r="BM507" s="333"/>
      <c r="BN507" s="333"/>
      <c r="BO507" s="333"/>
      <c r="BP507" s="333"/>
      <c r="BS507" s="333"/>
      <c r="CC507" s="333"/>
      <c r="CM507" s="333"/>
      <c r="CW507" s="333"/>
      <c r="DG507" s="333"/>
      <c r="DQ507" s="333"/>
      <c r="EA507" s="333"/>
      <c r="EK507" s="333"/>
      <c r="EU507" s="333"/>
      <c r="FE507" s="333"/>
      <c r="FO507" s="333"/>
      <c r="FY507" s="333"/>
      <c r="GI507" s="333"/>
      <c r="GS507" s="333"/>
      <c r="HC507" s="333"/>
      <c r="HM507" s="333"/>
      <c r="HW507" s="333"/>
      <c r="IG507" s="333"/>
    </row>
    <row r="508" s="3" customFormat="true" x14ac:dyDescent="0.25">
      <c r="A508" s="333"/>
      <c r="K508" s="333"/>
      <c r="U508" s="333"/>
      <c r="AE508" s="333"/>
      <c r="AO508" s="333"/>
      <c r="AY508" s="333"/>
      <c r="BI508" s="333"/>
      <c r="BJ508" s="333"/>
      <c r="BK508" s="333"/>
      <c r="BL508" s="333"/>
      <c r="BM508" s="333"/>
      <c r="BN508" s="333"/>
      <c r="BO508" s="333"/>
      <c r="BP508" s="333"/>
      <c r="BS508" s="333"/>
      <c r="CC508" s="333"/>
      <c r="CM508" s="333"/>
      <c r="CW508" s="333"/>
      <c r="DG508" s="333"/>
      <c r="DQ508" s="333"/>
      <c r="EA508" s="333"/>
      <c r="EK508" s="333"/>
      <c r="EU508" s="333"/>
      <c r="FE508" s="333"/>
      <c r="FO508" s="333"/>
      <c r="FY508" s="333"/>
      <c r="GI508" s="333"/>
      <c r="GS508" s="333"/>
      <c r="HC508" s="333"/>
      <c r="HM508" s="333"/>
      <c r="HW508" s="333"/>
      <c r="IG508" s="333"/>
    </row>
    <row r="509" s="3" customFormat="true" x14ac:dyDescent="0.25">
      <c r="A509" s="333"/>
      <c r="K509" s="333"/>
      <c r="U509" s="333"/>
      <c r="AE509" s="333"/>
      <c r="AO509" s="333"/>
      <c r="AY509" s="333"/>
      <c r="BI509" s="333"/>
      <c r="BJ509" s="333"/>
      <c r="BK509" s="333"/>
      <c r="BL509" s="333"/>
      <c r="BM509" s="333"/>
      <c r="BN509" s="333"/>
      <c r="BO509" s="333"/>
      <c r="BP509" s="333"/>
      <c r="BS509" s="333"/>
      <c r="CC509" s="333"/>
      <c r="CM509" s="333"/>
      <c r="CW509" s="333"/>
      <c r="DG509" s="333"/>
      <c r="DQ509" s="333"/>
      <c r="EA509" s="333"/>
      <c r="EK509" s="333"/>
      <c r="EU509" s="333"/>
      <c r="FE509" s="333"/>
      <c r="FO509" s="333"/>
      <c r="FY509" s="333"/>
      <c r="GI509" s="333"/>
      <c r="GS509" s="333"/>
      <c r="HC509" s="333"/>
      <c r="HM509" s="333"/>
      <c r="HW509" s="333"/>
      <c r="IG509" s="333"/>
    </row>
    <row r="510" s="3" customFormat="true" x14ac:dyDescent="0.25">
      <c r="A510" s="333"/>
      <c r="K510" s="333"/>
      <c r="U510" s="333"/>
      <c r="AE510" s="333"/>
      <c r="AO510" s="333"/>
      <c r="AY510" s="333"/>
      <c r="BI510" s="333"/>
      <c r="BJ510" s="333"/>
      <c r="BK510" s="333"/>
      <c r="BL510" s="333"/>
      <c r="BM510" s="333"/>
      <c r="BN510" s="333"/>
      <c r="BO510" s="333"/>
      <c r="BP510" s="333"/>
      <c r="BS510" s="333"/>
      <c r="CC510" s="333"/>
      <c r="CM510" s="333"/>
      <c r="CW510" s="333"/>
      <c r="DG510" s="333"/>
      <c r="DQ510" s="333"/>
      <c r="EA510" s="333"/>
      <c r="EK510" s="333"/>
      <c r="EU510" s="333"/>
      <c r="FE510" s="333"/>
      <c r="FO510" s="333"/>
      <c r="FY510" s="333"/>
      <c r="GI510" s="333"/>
      <c r="GS510" s="333"/>
      <c r="HC510" s="333"/>
      <c r="HM510" s="333"/>
      <c r="HW510" s="333"/>
      <c r="IG510" s="333"/>
    </row>
    <row r="511" s="3" customFormat="true" x14ac:dyDescent="0.25">
      <c r="A511" s="333"/>
      <c r="K511" s="333"/>
      <c r="U511" s="333"/>
      <c r="AE511" s="333"/>
      <c r="AO511" s="333"/>
      <c r="AY511" s="333"/>
      <c r="BI511" s="333"/>
      <c r="BJ511" s="333"/>
      <c r="BK511" s="333"/>
      <c r="BL511" s="333"/>
      <c r="BM511" s="333"/>
      <c r="BN511" s="333"/>
      <c r="BO511" s="333"/>
      <c r="BP511" s="333"/>
      <c r="BS511" s="333"/>
      <c r="CC511" s="333"/>
      <c r="CM511" s="333"/>
      <c r="CW511" s="333"/>
      <c r="DG511" s="333"/>
      <c r="DQ511" s="333"/>
      <c r="EA511" s="333"/>
      <c r="EK511" s="333"/>
      <c r="EU511" s="333"/>
      <c r="FE511" s="333"/>
      <c r="FO511" s="333"/>
      <c r="FY511" s="333"/>
      <c r="GI511" s="333"/>
      <c r="GS511" s="333"/>
      <c r="HC511" s="333"/>
      <c r="HM511" s="333"/>
      <c r="HW511" s="333"/>
      <c r="IG511" s="333"/>
    </row>
    <row r="512" s="3" customFormat="true" x14ac:dyDescent="0.25">
      <c r="A512" s="333"/>
      <c r="K512" s="333"/>
      <c r="U512" s="333"/>
      <c r="AE512" s="333"/>
      <c r="AO512" s="333"/>
      <c r="AY512" s="333"/>
      <c r="BI512" s="333"/>
      <c r="BJ512" s="333"/>
      <c r="BK512" s="333"/>
      <c r="BL512" s="333"/>
      <c r="BM512" s="333"/>
      <c r="BN512" s="333"/>
      <c r="BO512" s="333"/>
      <c r="BP512" s="333"/>
      <c r="BS512" s="333"/>
      <c r="CC512" s="333"/>
      <c r="CM512" s="333"/>
      <c r="CW512" s="333"/>
      <c r="DG512" s="333"/>
      <c r="DQ512" s="333"/>
      <c r="EA512" s="333"/>
      <c r="EK512" s="333"/>
      <c r="EU512" s="333"/>
      <c r="FE512" s="333"/>
      <c r="FO512" s="333"/>
      <c r="FY512" s="333"/>
      <c r="GI512" s="333"/>
      <c r="GS512" s="333"/>
      <c r="HC512" s="333"/>
      <c r="HM512" s="333"/>
      <c r="HW512" s="333"/>
      <c r="IG512" s="333"/>
    </row>
    <row r="513" s="3" customFormat="true" x14ac:dyDescent="0.25">
      <c r="A513" s="333"/>
      <c r="K513" s="333"/>
      <c r="U513" s="333"/>
      <c r="AE513" s="333"/>
      <c r="AO513" s="333"/>
      <c r="AY513" s="333"/>
      <c r="BI513" s="333"/>
      <c r="BJ513" s="333"/>
      <c r="BK513" s="333"/>
      <c r="BL513" s="333"/>
      <c r="BM513" s="333"/>
      <c r="BN513" s="333"/>
      <c r="BO513" s="333"/>
      <c r="BP513" s="333"/>
      <c r="BS513" s="333"/>
      <c r="CC513" s="333"/>
      <c r="CM513" s="333"/>
      <c r="CW513" s="333"/>
      <c r="DG513" s="333"/>
      <c r="DQ513" s="333"/>
      <c r="EA513" s="333"/>
      <c r="EK513" s="333"/>
      <c r="EU513" s="333"/>
      <c r="FE513" s="333"/>
      <c r="FO513" s="333"/>
      <c r="FY513" s="333"/>
      <c r="GI513" s="333"/>
      <c r="GS513" s="333"/>
      <c r="HC513" s="333"/>
      <c r="HM513" s="333"/>
      <c r="HW513" s="333"/>
      <c r="IG513" s="333"/>
    </row>
    <row r="514" s="3" customFormat="true" x14ac:dyDescent="0.25">
      <c r="A514" s="333"/>
      <c r="K514" s="333"/>
      <c r="U514" s="333"/>
      <c r="AE514" s="333"/>
      <c r="AO514" s="333"/>
      <c r="AY514" s="333"/>
      <c r="BI514" s="333"/>
      <c r="BJ514" s="333"/>
      <c r="BK514" s="333"/>
      <c r="BL514" s="333"/>
      <c r="BM514" s="333"/>
      <c r="BN514" s="333"/>
      <c r="BO514" s="333"/>
      <c r="BP514" s="333"/>
      <c r="BS514" s="333"/>
      <c r="CC514" s="333"/>
      <c r="CM514" s="333"/>
      <c r="CW514" s="333"/>
      <c r="DG514" s="333"/>
      <c r="DQ514" s="333"/>
      <c r="EA514" s="333"/>
      <c r="EK514" s="333"/>
      <c r="EU514" s="333"/>
      <c r="FE514" s="333"/>
      <c r="FO514" s="333"/>
      <c r="FY514" s="333"/>
      <c r="GI514" s="333"/>
      <c r="GS514" s="333"/>
      <c r="HC514" s="333"/>
      <c r="HM514" s="333"/>
      <c r="HW514" s="333"/>
      <c r="IG514" s="333"/>
    </row>
    <row r="515" s="3" customFormat="true" x14ac:dyDescent="0.25">
      <c r="A515" s="333"/>
      <c r="K515" s="333"/>
      <c r="U515" s="333"/>
      <c r="AE515" s="333"/>
      <c r="AO515" s="333"/>
      <c r="AY515" s="333"/>
      <c r="BI515" s="333"/>
      <c r="BJ515" s="333"/>
      <c r="BK515" s="333"/>
      <c r="BL515" s="333"/>
      <c r="BM515" s="333"/>
      <c r="BN515" s="333"/>
      <c r="BO515" s="333"/>
      <c r="BP515" s="333"/>
      <c r="BS515" s="333"/>
      <c r="CC515" s="333"/>
      <c r="CM515" s="333"/>
      <c r="CW515" s="333"/>
      <c r="DG515" s="333"/>
      <c r="DQ515" s="333"/>
      <c r="EA515" s="333"/>
      <c r="EK515" s="333"/>
      <c r="EU515" s="333"/>
      <c r="FE515" s="333"/>
      <c r="FO515" s="333"/>
      <c r="FY515" s="333"/>
      <c r="GI515" s="333"/>
      <c r="GS515" s="333"/>
      <c r="HC515" s="333"/>
      <c r="HM515" s="333"/>
      <c r="HW515" s="333"/>
      <c r="IG515" s="333"/>
    </row>
    <row r="516" s="3" customFormat="true" x14ac:dyDescent="0.25">
      <c r="A516" s="333"/>
      <c r="K516" s="333"/>
      <c r="U516" s="333"/>
      <c r="AE516" s="333"/>
      <c r="AO516" s="333"/>
      <c r="AY516" s="333"/>
      <c r="BI516" s="333"/>
      <c r="BJ516" s="333"/>
      <c r="BK516" s="333"/>
      <c r="BL516" s="333"/>
      <c r="BM516" s="333"/>
      <c r="BN516" s="333"/>
      <c r="BO516" s="333"/>
      <c r="BP516" s="333"/>
      <c r="BS516" s="333"/>
      <c r="CC516" s="333"/>
      <c r="CM516" s="333"/>
      <c r="CW516" s="333"/>
      <c r="DG516" s="333"/>
      <c r="DQ516" s="333"/>
      <c r="EA516" s="333"/>
      <c r="EK516" s="333"/>
      <c r="EU516" s="333"/>
      <c r="FE516" s="333"/>
      <c r="FO516" s="333"/>
      <c r="FY516" s="333"/>
      <c r="GI516" s="333"/>
      <c r="GS516" s="333"/>
      <c r="HC516" s="333"/>
      <c r="HM516" s="333"/>
      <c r="HW516" s="333"/>
      <c r="IG516" s="333"/>
    </row>
    <row r="517" s="3" customFormat="true" x14ac:dyDescent="0.25">
      <c r="A517" s="333"/>
      <c r="K517" s="333"/>
      <c r="U517" s="333"/>
      <c r="AE517" s="333"/>
      <c r="AO517" s="333"/>
      <c r="AY517" s="333"/>
      <c r="BI517" s="333"/>
      <c r="BJ517" s="333"/>
      <c r="BK517" s="333"/>
      <c r="BL517" s="333"/>
      <c r="BM517" s="333"/>
      <c r="BN517" s="333"/>
      <c r="BO517" s="333"/>
      <c r="BP517" s="333"/>
      <c r="BS517" s="333"/>
      <c r="CC517" s="333"/>
      <c r="CM517" s="333"/>
      <c r="CW517" s="333"/>
      <c r="DG517" s="333"/>
      <c r="DQ517" s="333"/>
      <c r="EA517" s="333"/>
      <c r="EK517" s="333"/>
      <c r="EU517" s="333"/>
      <c r="FE517" s="333"/>
      <c r="FO517" s="333"/>
      <c r="FY517" s="333"/>
      <c r="GI517" s="333"/>
      <c r="GS517" s="333"/>
      <c r="HC517" s="333"/>
      <c r="HM517" s="333"/>
      <c r="HW517" s="333"/>
      <c r="IG517" s="333"/>
    </row>
    <row r="518" s="3" customFormat="true" x14ac:dyDescent="0.25">
      <c r="A518" s="333"/>
      <c r="K518" s="333"/>
      <c r="U518" s="333"/>
      <c r="AE518" s="333"/>
      <c r="AO518" s="333"/>
      <c r="AY518" s="333"/>
      <c r="BI518" s="333"/>
      <c r="BJ518" s="333"/>
      <c r="BK518" s="333"/>
      <c r="BL518" s="333"/>
      <c r="BM518" s="333"/>
      <c r="BN518" s="333"/>
      <c r="BO518" s="333"/>
      <c r="BP518" s="333"/>
      <c r="BS518" s="333"/>
      <c r="CC518" s="333"/>
      <c r="CM518" s="333"/>
      <c r="CW518" s="333"/>
      <c r="DG518" s="333"/>
      <c r="DQ518" s="333"/>
      <c r="EA518" s="333"/>
      <c r="EK518" s="333"/>
      <c r="EU518" s="333"/>
      <c r="FE518" s="333"/>
      <c r="FO518" s="333"/>
      <c r="FY518" s="333"/>
      <c r="GI518" s="333"/>
      <c r="GS518" s="333"/>
      <c r="HC518" s="333"/>
      <c r="HM518" s="333"/>
      <c r="HW518" s="333"/>
      <c r="IG518" s="333"/>
    </row>
    <row r="519" s="3" customFormat="true" x14ac:dyDescent="0.25">
      <c r="A519" s="333"/>
      <c r="K519" s="333"/>
      <c r="U519" s="333"/>
      <c r="AE519" s="333"/>
      <c r="AO519" s="333"/>
      <c r="AY519" s="333"/>
      <c r="BI519" s="333"/>
      <c r="BJ519" s="333"/>
      <c r="BK519" s="333"/>
      <c r="BL519" s="333"/>
      <c r="BM519" s="333"/>
      <c r="BN519" s="333"/>
      <c r="BO519" s="333"/>
      <c r="BP519" s="333"/>
      <c r="BS519" s="333"/>
      <c r="CC519" s="333"/>
      <c r="CM519" s="333"/>
      <c r="CW519" s="333"/>
      <c r="DG519" s="333"/>
      <c r="DQ519" s="333"/>
      <c r="EA519" s="333"/>
      <c r="EK519" s="333"/>
      <c r="EU519" s="333"/>
      <c r="FE519" s="333"/>
      <c r="FO519" s="333"/>
      <c r="FY519" s="333"/>
      <c r="GI519" s="333"/>
      <c r="GS519" s="333"/>
      <c r="HC519" s="333"/>
      <c r="HM519" s="333"/>
      <c r="HW519" s="333"/>
      <c r="IG519" s="333"/>
    </row>
    <row r="520" s="3" customFormat="true" x14ac:dyDescent="0.25">
      <c r="A520" s="333"/>
      <c r="K520" s="333"/>
      <c r="U520" s="333"/>
      <c r="AE520" s="333"/>
      <c r="AO520" s="333"/>
      <c r="AY520" s="333"/>
      <c r="BI520" s="333"/>
      <c r="BJ520" s="333"/>
      <c r="BK520" s="333"/>
      <c r="BL520" s="333"/>
      <c r="BM520" s="333"/>
      <c r="BN520" s="333"/>
      <c r="BO520" s="333"/>
      <c r="BP520" s="333"/>
      <c r="BS520" s="333"/>
      <c r="CC520" s="333"/>
      <c r="CM520" s="333"/>
      <c r="CW520" s="333"/>
      <c r="DG520" s="333"/>
      <c r="DQ520" s="333"/>
      <c r="EA520" s="333"/>
      <c r="EK520" s="333"/>
      <c r="EU520" s="333"/>
      <c r="FE520" s="333"/>
      <c r="FO520" s="333"/>
      <c r="FY520" s="333"/>
      <c r="GI520" s="333"/>
      <c r="GS520" s="333"/>
      <c r="HC520" s="333"/>
      <c r="HM520" s="333"/>
      <c r="HW520" s="333"/>
      <c r="IG520" s="333"/>
    </row>
    <row r="521" s="3" customFormat="true" x14ac:dyDescent="0.25">
      <c r="A521" s="333"/>
      <c r="K521" s="333"/>
      <c r="U521" s="333"/>
      <c r="AE521" s="333"/>
      <c r="AO521" s="333"/>
      <c r="AY521" s="333"/>
      <c r="BI521" s="333"/>
      <c r="BJ521" s="333"/>
      <c r="BK521" s="333"/>
      <c r="BL521" s="333"/>
      <c r="BM521" s="333"/>
      <c r="BN521" s="333"/>
      <c r="BO521" s="333"/>
      <c r="BP521" s="333"/>
      <c r="BS521" s="333"/>
      <c r="CC521" s="333"/>
      <c r="CM521" s="333"/>
      <c r="CW521" s="333"/>
      <c r="DG521" s="333"/>
      <c r="DQ521" s="333"/>
      <c r="EA521" s="333"/>
      <c r="EK521" s="333"/>
      <c r="EU521" s="333"/>
      <c r="FE521" s="333"/>
      <c r="FO521" s="333"/>
      <c r="FY521" s="333"/>
      <c r="GI521" s="333"/>
      <c r="GS521" s="333"/>
      <c r="HC521" s="333"/>
      <c r="HM521" s="333"/>
      <c r="HW521" s="333"/>
      <c r="IG521" s="333"/>
    </row>
    <row r="522" s="3" customFormat="true" x14ac:dyDescent="0.25">
      <c r="A522" s="333"/>
      <c r="K522" s="333"/>
      <c r="U522" s="333"/>
      <c r="AE522" s="333"/>
      <c r="AO522" s="333"/>
      <c r="AY522" s="333"/>
      <c r="BI522" s="333"/>
      <c r="BJ522" s="333"/>
      <c r="BK522" s="333"/>
      <c r="BL522" s="333"/>
      <c r="BM522" s="333"/>
      <c r="BN522" s="333"/>
      <c r="BO522" s="333"/>
      <c r="BP522" s="333"/>
      <c r="BS522" s="333"/>
      <c r="CC522" s="333"/>
      <c r="CM522" s="333"/>
      <c r="CW522" s="333"/>
      <c r="DG522" s="333"/>
      <c r="DQ522" s="333"/>
      <c r="EA522" s="333"/>
      <c r="EK522" s="333"/>
      <c r="EU522" s="333"/>
      <c r="FE522" s="333"/>
      <c r="FO522" s="333"/>
      <c r="FY522" s="333"/>
      <c r="GI522" s="333"/>
      <c r="GS522" s="333"/>
      <c r="HC522" s="333"/>
      <c r="HM522" s="333"/>
      <c r="HW522" s="333"/>
      <c r="IG522" s="333"/>
    </row>
    <row r="523" s="3" customFormat="true" x14ac:dyDescent="0.25">
      <c r="A523" s="333"/>
      <c r="K523" s="333"/>
      <c r="U523" s="333"/>
      <c r="AE523" s="333"/>
      <c r="AO523" s="333"/>
      <c r="AY523" s="333"/>
      <c r="BI523" s="333"/>
      <c r="BJ523" s="333"/>
      <c r="BK523" s="333"/>
      <c r="BL523" s="333"/>
      <c r="BM523" s="333"/>
      <c r="BN523" s="333"/>
      <c r="BO523" s="333"/>
      <c r="BP523" s="333"/>
      <c r="BS523" s="333"/>
      <c r="CC523" s="333"/>
      <c r="CM523" s="333"/>
      <c r="CW523" s="333"/>
      <c r="DG523" s="333"/>
      <c r="DQ523" s="333"/>
      <c r="EA523" s="333"/>
      <c r="EK523" s="333"/>
      <c r="EU523" s="333"/>
      <c r="FE523" s="333"/>
      <c r="FO523" s="333"/>
      <c r="FY523" s="333"/>
      <c r="GI523" s="333"/>
      <c r="GS523" s="333"/>
      <c r="HC523" s="333"/>
      <c r="HM523" s="333"/>
      <c r="HW523" s="333"/>
      <c r="IG523" s="333"/>
    </row>
    <row r="524" s="3" customFormat="true" x14ac:dyDescent="0.25">
      <c r="A524" s="333"/>
      <c r="K524" s="333"/>
      <c r="U524" s="333"/>
      <c r="AE524" s="333"/>
      <c r="AO524" s="333"/>
      <c r="AY524" s="333"/>
      <c r="BI524" s="333"/>
      <c r="BJ524" s="333"/>
      <c r="BK524" s="333"/>
      <c r="BL524" s="333"/>
      <c r="BM524" s="333"/>
      <c r="BN524" s="333"/>
      <c r="BO524" s="333"/>
      <c r="BP524" s="333"/>
      <c r="BS524" s="333"/>
      <c r="CC524" s="333"/>
      <c r="CM524" s="333"/>
      <c r="CW524" s="333"/>
      <c r="DG524" s="333"/>
      <c r="DQ524" s="333"/>
      <c r="EA524" s="333"/>
      <c r="EK524" s="333"/>
      <c r="EU524" s="333"/>
      <c r="FE524" s="333"/>
      <c r="FO524" s="333"/>
      <c r="FY524" s="333"/>
      <c r="GI524" s="333"/>
      <c r="GS524" s="333"/>
      <c r="HC524" s="333"/>
      <c r="HM524" s="333"/>
      <c r="HW524" s="333"/>
      <c r="IG524" s="333"/>
    </row>
    <row r="525" s="3" customFormat="true" x14ac:dyDescent="0.25">
      <c r="A525" s="333"/>
      <c r="K525" s="333"/>
      <c r="U525" s="333"/>
      <c r="AE525" s="333"/>
      <c r="AO525" s="333"/>
      <c r="AY525" s="333"/>
      <c r="BI525" s="333"/>
      <c r="BJ525" s="333"/>
      <c r="BK525" s="333"/>
      <c r="BL525" s="333"/>
      <c r="BM525" s="333"/>
      <c r="BN525" s="333"/>
      <c r="BO525" s="333"/>
      <c r="BP525" s="333"/>
      <c r="BS525" s="333"/>
      <c r="CC525" s="333"/>
      <c r="CM525" s="333"/>
      <c r="CW525" s="333"/>
      <c r="DG525" s="333"/>
      <c r="DQ525" s="333"/>
      <c r="EA525" s="333"/>
      <c r="EK525" s="333"/>
      <c r="EU525" s="333"/>
      <c r="FE525" s="333"/>
      <c r="FO525" s="333"/>
      <c r="FY525" s="333"/>
      <c r="GI525" s="333"/>
      <c r="GS525" s="333"/>
      <c r="HC525" s="333"/>
      <c r="HM525" s="333"/>
      <c r="HW525" s="333"/>
      <c r="IG525" s="333"/>
    </row>
    <row r="526" s="3" customFormat="true" x14ac:dyDescent="0.25">
      <c r="A526" s="333"/>
      <c r="K526" s="333"/>
      <c r="U526" s="333"/>
      <c r="AE526" s="333"/>
      <c r="AO526" s="333"/>
      <c r="AY526" s="333"/>
      <c r="BI526" s="333"/>
      <c r="BJ526" s="333"/>
      <c r="BK526" s="333"/>
      <c r="BL526" s="333"/>
      <c r="BM526" s="333"/>
      <c r="BN526" s="333"/>
      <c r="BO526" s="333"/>
      <c r="BP526" s="333"/>
      <c r="BS526" s="333"/>
      <c r="CC526" s="333"/>
      <c r="CM526" s="333"/>
      <c r="CW526" s="333"/>
      <c r="DG526" s="333"/>
      <c r="DQ526" s="333"/>
      <c r="EA526" s="333"/>
      <c r="EK526" s="333"/>
      <c r="EU526" s="333"/>
      <c r="FE526" s="333"/>
      <c r="FO526" s="333"/>
      <c r="FY526" s="333"/>
      <c r="GI526" s="333"/>
      <c r="GS526" s="333"/>
      <c r="HC526" s="333"/>
      <c r="HM526" s="333"/>
      <c r="HW526" s="333"/>
      <c r="IG526" s="333"/>
    </row>
    <row r="527" s="3" customFormat="true" x14ac:dyDescent="0.25">
      <c r="A527" s="333"/>
      <c r="K527" s="333"/>
      <c r="U527" s="333"/>
      <c r="AE527" s="333"/>
      <c r="AO527" s="333"/>
      <c r="AY527" s="333"/>
      <c r="BI527" s="333"/>
      <c r="BJ527" s="333"/>
      <c r="BK527" s="333"/>
      <c r="BL527" s="333"/>
      <c r="BM527" s="333"/>
      <c r="BN527" s="333"/>
      <c r="BO527" s="333"/>
      <c r="BP527" s="333"/>
      <c r="BS527" s="333"/>
      <c r="CC527" s="333"/>
      <c r="CM527" s="333"/>
      <c r="CW527" s="333"/>
      <c r="DG527" s="333"/>
      <c r="DQ527" s="333"/>
      <c r="EA527" s="333"/>
      <c r="EK527" s="333"/>
      <c r="EU527" s="333"/>
      <c r="FE527" s="333"/>
      <c r="FO527" s="333"/>
      <c r="FY527" s="333"/>
      <c r="GI527" s="333"/>
      <c r="GS527" s="333"/>
      <c r="HC527" s="333"/>
      <c r="HM527" s="333"/>
      <c r="HW527" s="333"/>
      <c r="IG527" s="333"/>
    </row>
    <row r="528" s="3" customFormat="true" x14ac:dyDescent="0.25">
      <c r="A528" s="333"/>
      <c r="K528" s="333"/>
      <c r="U528" s="333"/>
      <c r="AE528" s="333"/>
      <c r="AO528" s="333"/>
      <c r="AY528" s="333"/>
      <c r="BI528" s="333"/>
      <c r="BJ528" s="333"/>
      <c r="BK528" s="333"/>
      <c r="BL528" s="333"/>
      <c r="BM528" s="333"/>
      <c r="BN528" s="333"/>
      <c r="BO528" s="333"/>
      <c r="BP528" s="333"/>
      <c r="BS528" s="333"/>
      <c r="CC528" s="333"/>
      <c r="CM528" s="333"/>
      <c r="CW528" s="333"/>
      <c r="DG528" s="333"/>
      <c r="DQ528" s="333"/>
      <c r="EA528" s="333"/>
      <c r="EK528" s="333"/>
      <c r="EU528" s="333"/>
      <c r="FE528" s="333"/>
      <c r="FO528" s="333"/>
      <c r="FY528" s="333"/>
      <c r="GI528" s="333"/>
      <c r="GS528" s="333"/>
      <c r="HC528" s="333"/>
      <c r="HM528" s="333"/>
      <c r="HW528" s="333"/>
      <c r="IG528" s="333"/>
    </row>
    <row r="529" s="3" customFormat="true" x14ac:dyDescent="0.25">
      <c r="A529" s="333"/>
      <c r="K529" s="333"/>
      <c r="U529" s="333"/>
      <c r="AE529" s="333"/>
      <c r="AO529" s="333"/>
      <c r="AY529" s="333"/>
      <c r="BI529" s="333"/>
      <c r="BJ529" s="333"/>
      <c r="BK529" s="333"/>
      <c r="BL529" s="333"/>
      <c r="BM529" s="333"/>
      <c r="BN529" s="333"/>
      <c r="BO529" s="333"/>
      <c r="BP529" s="333"/>
      <c r="BS529" s="333"/>
      <c r="CC529" s="333"/>
      <c r="CM529" s="333"/>
      <c r="CW529" s="333"/>
      <c r="DG529" s="333"/>
      <c r="DQ529" s="333"/>
      <c r="EA529" s="333"/>
      <c r="EK529" s="333"/>
      <c r="EU529" s="333"/>
      <c r="FE529" s="333"/>
      <c r="FO529" s="333"/>
      <c r="FY529" s="333"/>
      <c r="GI529" s="333"/>
      <c r="GS529" s="333"/>
      <c r="HC529" s="333"/>
      <c r="HM529" s="333"/>
      <c r="HW529" s="333"/>
      <c r="IG529" s="333"/>
    </row>
    <row r="530" s="3" customFormat="true" x14ac:dyDescent="0.25">
      <c r="A530" s="333"/>
      <c r="K530" s="333"/>
      <c r="U530" s="333"/>
      <c r="AE530" s="333"/>
      <c r="AO530" s="333"/>
      <c r="AY530" s="333"/>
      <c r="BI530" s="333"/>
      <c r="BJ530" s="333"/>
      <c r="BK530" s="333"/>
      <c r="BL530" s="333"/>
      <c r="BM530" s="333"/>
      <c r="BN530" s="333"/>
      <c r="BO530" s="333"/>
      <c r="BP530" s="333"/>
      <c r="BS530" s="333"/>
      <c r="CC530" s="333"/>
      <c r="CM530" s="333"/>
      <c r="CW530" s="333"/>
      <c r="DG530" s="333"/>
      <c r="DQ530" s="333"/>
      <c r="EA530" s="333"/>
      <c r="EK530" s="333"/>
      <c r="EU530" s="333"/>
      <c r="FE530" s="333"/>
      <c r="FO530" s="333"/>
      <c r="FY530" s="333"/>
      <c r="GI530" s="333"/>
      <c r="GS530" s="333"/>
      <c r="HC530" s="333"/>
      <c r="HM530" s="333"/>
      <c r="HW530" s="333"/>
      <c r="IG530" s="333"/>
    </row>
    <row r="531" s="3" customFormat="true" x14ac:dyDescent="0.25">
      <c r="A531" s="333"/>
      <c r="K531" s="333"/>
      <c r="U531" s="333"/>
      <c r="AE531" s="333"/>
      <c r="AO531" s="333"/>
      <c r="AY531" s="333"/>
      <c r="BI531" s="333"/>
      <c r="BJ531" s="333"/>
      <c r="BK531" s="333"/>
      <c r="BL531" s="333"/>
      <c r="BM531" s="333"/>
      <c r="BN531" s="333"/>
      <c r="BO531" s="333"/>
      <c r="BP531" s="333"/>
      <c r="BS531" s="333"/>
      <c r="CC531" s="333"/>
      <c r="CM531" s="333"/>
      <c r="CW531" s="333"/>
      <c r="DG531" s="333"/>
      <c r="DQ531" s="333"/>
      <c r="EA531" s="333"/>
      <c r="EK531" s="333"/>
      <c r="EU531" s="333"/>
      <c r="FE531" s="333"/>
      <c r="FO531" s="333"/>
      <c r="FY531" s="333"/>
      <c r="GI531" s="333"/>
      <c r="GS531" s="333"/>
      <c r="HC531" s="333"/>
      <c r="HM531" s="333"/>
      <c r="HW531" s="333"/>
      <c r="IG531" s="333"/>
    </row>
    <row r="532" s="3" customFormat="true" x14ac:dyDescent="0.25">
      <c r="A532" s="333"/>
      <c r="K532" s="333"/>
      <c r="U532" s="333"/>
      <c r="AE532" s="333"/>
      <c r="AO532" s="333"/>
      <c r="AY532" s="333"/>
      <c r="BI532" s="333"/>
      <c r="BJ532" s="333"/>
      <c r="BK532" s="333"/>
      <c r="BL532" s="333"/>
      <c r="BM532" s="333"/>
      <c r="BN532" s="333"/>
      <c r="BO532" s="333"/>
      <c r="BP532" s="333"/>
      <c r="BS532" s="333"/>
      <c r="CC532" s="333"/>
      <c r="CM532" s="333"/>
      <c r="CW532" s="333"/>
      <c r="DG532" s="333"/>
      <c r="DQ532" s="333"/>
      <c r="EA532" s="333"/>
      <c r="EK532" s="333"/>
      <c r="EU532" s="333"/>
      <c r="FE532" s="333"/>
      <c r="FO532" s="333"/>
      <c r="FY532" s="333"/>
      <c r="GI532" s="333"/>
      <c r="GS532" s="333"/>
      <c r="HC532" s="333"/>
      <c r="HM532" s="333"/>
      <c r="HW532" s="333"/>
      <c r="IG532" s="333"/>
    </row>
    <row r="533" s="3" customFormat="true" x14ac:dyDescent="0.25">
      <c r="A533" s="333"/>
      <c r="K533" s="333"/>
      <c r="U533" s="333"/>
      <c r="AE533" s="333"/>
      <c r="AO533" s="333"/>
      <c r="AY533" s="333"/>
      <c r="BI533" s="333"/>
      <c r="BJ533" s="333"/>
      <c r="BK533" s="333"/>
      <c r="BL533" s="333"/>
      <c r="BM533" s="333"/>
      <c r="BN533" s="333"/>
      <c r="BO533" s="333"/>
      <c r="BP533" s="333"/>
      <c r="BS533" s="333"/>
      <c r="CC533" s="333"/>
      <c r="CM533" s="333"/>
      <c r="CW533" s="333"/>
      <c r="DG533" s="333"/>
      <c r="DQ533" s="333"/>
      <c r="EA533" s="333"/>
      <c r="EK533" s="333"/>
      <c r="EU533" s="333"/>
      <c r="FE533" s="333"/>
      <c r="FO533" s="333"/>
      <c r="FY533" s="333"/>
      <c r="GI533" s="333"/>
      <c r="GS533" s="333"/>
      <c r="HC533" s="333"/>
      <c r="HM533" s="333"/>
      <c r="HW533" s="333"/>
      <c r="IG533" s="333"/>
    </row>
    <row r="534" s="3" customFormat="true" x14ac:dyDescent="0.25">
      <c r="A534" s="333"/>
      <c r="K534" s="333"/>
      <c r="U534" s="333"/>
      <c r="AE534" s="333"/>
      <c r="AO534" s="333"/>
      <c r="AY534" s="333"/>
      <c r="BI534" s="333"/>
      <c r="BJ534" s="333"/>
      <c r="BK534" s="333"/>
      <c r="BL534" s="333"/>
      <c r="BM534" s="333"/>
      <c r="BN534" s="333"/>
      <c r="BO534" s="333"/>
      <c r="BP534" s="333"/>
      <c r="BS534" s="333"/>
      <c r="CC534" s="333"/>
      <c r="CM534" s="333"/>
      <c r="CW534" s="333"/>
      <c r="DG534" s="333"/>
      <c r="DQ534" s="333"/>
      <c r="EA534" s="333"/>
      <c r="EK534" s="333"/>
      <c r="EU534" s="333"/>
      <c r="FE534" s="333"/>
      <c r="FO534" s="333"/>
      <c r="FY534" s="333"/>
      <c r="GI534" s="333"/>
      <c r="GS534" s="333"/>
      <c r="HC534" s="333"/>
      <c r="HM534" s="333"/>
      <c r="HW534" s="333"/>
      <c r="IG534" s="333"/>
    </row>
    <row r="535" s="3" customFormat="true" x14ac:dyDescent="0.25">
      <c r="A535" s="333"/>
      <c r="K535" s="333"/>
      <c r="U535" s="333"/>
      <c r="AE535" s="333"/>
      <c r="AO535" s="333"/>
      <c r="AY535" s="333"/>
      <c r="BI535" s="333"/>
      <c r="BJ535" s="333"/>
      <c r="BK535" s="333"/>
      <c r="BL535" s="333"/>
      <c r="BM535" s="333"/>
      <c r="BN535" s="333"/>
      <c r="BO535" s="333"/>
      <c r="BP535" s="333"/>
      <c r="BS535" s="333"/>
      <c r="CC535" s="333"/>
      <c r="CM535" s="333"/>
      <c r="CW535" s="333"/>
      <c r="DG535" s="333"/>
      <c r="DQ535" s="333"/>
      <c r="EA535" s="333"/>
      <c r="EK535" s="333"/>
      <c r="EU535" s="333"/>
      <c r="FE535" s="333"/>
      <c r="FO535" s="333"/>
      <c r="FY535" s="333"/>
      <c r="GI535" s="333"/>
      <c r="GS535" s="333"/>
      <c r="HC535" s="333"/>
      <c r="HM535" s="333"/>
      <c r="HW535" s="333"/>
      <c r="IG535" s="333"/>
    </row>
    <row r="536" s="3" customFormat="true" x14ac:dyDescent="0.25">
      <c r="A536" s="333"/>
      <c r="K536" s="333"/>
      <c r="U536" s="333"/>
      <c r="AE536" s="333"/>
      <c r="AO536" s="333"/>
      <c r="AY536" s="333"/>
      <c r="BI536" s="333"/>
      <c r="BJ536" s="333"/>
      <c r="BK536" s="333"/>
      <c r="BL536" s="333"/>
      <c r="BM536" s="333"/>
      <c r="BN536" s="333"/>
      <c r="BO536" s="333"/>
      <c r="BP536" s="333"/>
      <c r="BS536" s="333"/>
      <c r="CC536" s="333"/>
      <c r="CM536" s="333"/>
      <c r="CW536" s="333"/>
      <c r="DG536" s="333"/>
      <c r="DQ536" s="333"/>
      <c r="EA536" s="333"/>
      <c r="EK536" s="333"/>
      <c r="EU536" s="333"/>
      <c r="FE536" s="333"/>
      <c r="FO536" s="333"/>
      <c r="FY536" s="333"/>
      <c r="GI536" s="333"/>
      <c r="GS536" s="333"/>
      <c r="HC536" s="333"/>
      <c r="HM536" s="333"/>
      <c r="HW536" s="333"/>
      <c r="IG536" s="333"/>
    </row>
    <row r="537" s="3" customFormat="true" x14ac:dyDescent="0.25">
      <c r="A537" s="333"/>
      <c r="K537" s="333"/>
      <c r="U537" s="333"/>
      <c r="AE537" s="333"/>
      <c r="AO537" s="333"/>
      <c r="AY537" s="333"/>
      <c r="BI537" s="333"/>
      <c r="BJ537" s="333"/>
      <c r="BK537" s="333"/>
      <c r="BL537" s="333"/>
      <c r="BM537" s="333"/>
      <c r="BN537" s="333"/>
      <c r="BO537" s="333"/>
      <c r="BP537" s="333"/>
      <c r="BS537" s="333"/>
      <c r="CC537" s="333"/>
      <c r="CM537" s="333"/>
      <c r="CW537" s="333"/>
      <c r="DG537" s="333"/>
      <c r="DQ537" s="333"/>
      <c r="EA537" s="333"/>
      <c r="EK537" s="333"/>
      <c r="EU537" s="333"/>
      <c r="FE537" s="333"/>
      <c r="FO537" s="333"/>
      <c r="FY537" s="333"/>
      <c r="GI537" s="333"/>
      <c r="GS537" s="333"/>
      <c r="HC537" s="333"/>
      <c r="HM537" s="333"/>
      <c r="HW537" s="333"/>
      <c r="IG537" s="333"/>
    </row>
    <row r="538" s="3" customFormat="true" x14ac:dyDescent="0.25">
      <c r="A538" s="333"/>
      <c r="K538" s="333"/>
      <c r="U538" s="333"/>
      <c r="AE538" s="333"/>
      <c r="AO538" s="333"/>
      <c r="AY538" s="333"/>
      <c r="BI538" s="333"/>
      <c r="BJ538" s="333"/>
      <c r="BK538" s="333"/>
      <c r="BL538" s="333"/>
      <c r="BM538" s="333"/>
      <c r="BN538" s="333"/>
      <c r="BO538" s="333"/>
      <c r="BP538" s="333"/>
      <c r="BS538" s="333"/>
      <c r="CC538" s="333"/>
      <c r="CM538" s="333"/>
      <c r="CW538" s="333"/>
      <c r="DG538" s="333"/>
      <c r="DQ538" s="333"/>
      <c r="EA538" s="333"/>
      <c r="EK538" s="333"/>
      <c r="EU538" s="333"/>
      <c r="FE538" s="333"/>
      <c r="FO538" s="333"/>
      <c r="FY538" s="333"/>
      <c r="GI538" s="333"/>
      <c r="GS538" s="333"/>
      <c r="HC538" s="333"/>
      <c r="HM538" s="333"/>
      <c r="HW538" s="333"/>
      <c r="IG538" s="333"/>
    </row>
    <row r="539" s="3" customFormat="true" x14ac:dyDescent="0.25">
      <c r="A539" s="333"/>
      <c r="K539" s="333"/>
      <c r="U539" s="333"/>
      <c r="AE539" s="333"/>
      <c r="AO539" s="333"/>
      <c r="AY539" s="333"/>
      <c r="BI539" s="333"/>
      <c r="BJ539" s="333"/>
      <c r="BK539" s="333"/>
      <c r="BL539" s="333"/>
      <c r="BM539" s="333"/>
      <c r="BN539" s="333"/>
      <c r="BO539" s="333"/>
      <c r="BP539" s="333"/>
      <c r="BS539" s="333"/>
      <c r="CC539" s="333"/>
      <c r="CM539" s="333"/>
      <c r="CW539" s="333"/>
      <c r="DG539" s="333"/>
      <c r="DQ539" s="333"/>
      <c r="EA539" s="333"/>
      <c r="EK539" s="333"/>
      <c r="EU539" s="333"/>
      <c r="FE539" s="333"/>
      <c r="FO539" s="333"/>
      <c r="FY539" s="333"/>
      <c r="GI539" s="333"/>
      <c r="GS539" s="333"/>
      <c r="HC539" s="333"/>
      <c r="HM539" s="333"/>
      <c r="HW539" s="333"/>
      <c r="IG539" s="333"/>
    </row>
    <row r="540" s="3" customFormat="true" x14ac:dyDescent="0.25">
      <c r="A540" s="333"/>
      <c r="K540" s="333"/>
      <c r="U540" s="333"/>
      <c r="AE540" s="333"/>
      <c r="AO540" s="333"/>
      <c r="AY540" s="333"/>
      <c r="BI540" s="333"/>
      <c r="BJ540" s="333"/>
      <c r="BK540" s="333"/>
      <c r="BL540" s="333"/>
      <c r="BM540" s="333"/>
      <c r="BN540" s="333"/>
      <c r="BO540" s="333"/>
      <c r="BP540" s="333"/>
      <c r="BS540" s="333"/>
      <c r="CC540" s="333"/>
      <c r="CM540" s="333"/>
      <c r="CW540" s="333"/>
      <c r="DG540" s="333"/>
      <c r="DQ540" s="333"/>
      <c r="EA540" s="333"/>
      <c r="EK540" s="333"/>
      <c r="EU540" s="333"/>
      <c r="FE540" s="333"/>
      <c r="FO540" s="333"/>
      <c r="FY540" s="333"/>
      <c r="GI540" s="333"/>
      <c r="GS540" s="333"/>
      <c r="HC540" s="333"/>
      <c r="HM540" s="333"/>
      <c r="HW540" s="333"/>
      <c r="IG540" s="333"/>
    </row>
    <row r="541" s="3" customFormat="true" x14ac:dyDescent="0.25">
      <c r="A541" s="333"/>
      <c r="K541" s="333"/>
      <c r="U541" s="333"/>
      <c r="AE541" s="333"/>
      <c r="AO541" s="333"/>
      <c r="AY541" s="333"/>
      <c r="BI541" s="333"/>
      <c r="BJ541" s="333"/>
      <c r="BK541" s="333"/>
      <c r="BL541" s="333"/>
      <c r="BM541" s="333"/>
      <c r="BN541" s="333"/>
      <c r="BO541" s="333"/>
      <c r="BP541" s="333"/>
      <c r="BS541" s="333"/>
      <c r="CC541" s="333"/>
      <c r="CM541" s="333"/>
      <c r="CW541" s="333"/>
      <c r="DG541" s="333"/>
      <c r="DQ541" s="333"/>
      <c r="EA541" s="333"/>
      <c r="EK541" s="333"/>
      <c r="EU541" s="333"/>
      <c r="FE541" s="333"/>
      <c r="FO541" s="333"/>
      <c r="FY541" s="333"/>
      <c r="GI541" s="333"/>
      <c r="GS541" s="333"/>
      <c r="HC541" s="333"/>
      <c r="HM541" s="333"/>
      <c r="HW541" s="333"/>
      <c r="IG541" s="333"/>
    </row>
    <row r="542" s="3" customFormat="true" x14ac:dyDescent="0.25">
      <c r="A542" s="333"/>
      <c r="K542" s="333"/>
      <c r="U542" s="333"/>
      <c r="AE542" s="333"/>
      <c r="AO542" s="333"/>
      <c r="AY542" s="333"/>
      <c r="BI542" s="333"/>
      <c r="BJ542" s="333"/>
      <c r="BK542" s="333"/>
      <c r="BL542" s="333"/>
      <c r="BM542" s="333"/>
      <c r="BN542" s="333"/>
      <c r="BO542" s="333"/>
      <c r="BP542" s="333"/>
      <c r="BS542" s="333"/>
      <c r="CC542" s="333"/>
      <c r="CM542" s="333"/>
      <c r="CW542" s="333"/>
      <c r="DG542" s="333"/>
      <c r="DQ542" s="333"/>
      <c r="EA542" s="333"/>
      <c r="EK542" s="333"/>
      <c r="EU542" s="333"/>
      <c r="FE542" s="333"/>
      <c r="FO542" s="333"/>
      <c r="FY542" s="333"/>
      <c r="GI542" s="333"/>
      <c r="GS542" s="333"/>
      <c r="HC542" s="333"/>
      <c r="HM542" s="333"/>
      <c r="HW542" s="333"/>
      <c r="IG542" s="333"/>
    </row>
    <row r="543" s="3" customFormat="true" x14ac:dyDescent="0.25">
      <c r="A543" s="333"/>
      <c r="K543" s="333"/>
      <c r="U543" s="333"/>
      <c r="AE543" s="333"/>
      <c r="AO543" s="333"/>
      <c r="AY543" s="333"/>
      <c r="BI543" s="333"/>
      <c r="BJ543" s="333"/>
      <c r="BK543" s="333"/>
      <c r="BL543" s="333"/>
      <c r="BM543" s="333"/>
      <c r="BN543" s="333"/>
      <c r="BO543" s="333"/>
      <c r="BP543" s="333"/>
      <c r="BS543" s="333"/>
      <c r="CC543" s="333"/>
      <c r="CM543" s="333"/>
      <c r="CW543" s="333"/>
      <c r="DG543" s="333"/>
      <c r="DQ543" s="333"/>
      <c r="EA543" s="333"/>
      <c r="EK543" s="333"/>
      <c r="EU543" s="333"/>
      <c r="FE543" s="333"/>
      <c r="FO543" s="333"/>
      <c r="FY543" s="333"/>
      <c r="GI543" s="333"/>
      <c r="GS543" s="333"/>
      <c r="HC543" s="333"/>
      <c r="HM543" s="333"/>
      <c r="HW543" s="333"/>
      <c r="IG543" s="333"/>
    </row>
    <row r="544" s="3" customFormat="true" x14ac:dyDescent="0.25">
      <c r="A544" s="333"/>
      <c r="K544" s="333"/>
      <c r="U544" s="333"/>
      <c r="AE544" s="333"/>
      <c r="AO544" s="333"/>
      <c r="AY544" s="333"/>
      <c r="BI544" s="333"/>
      <c r="BJ544" s="333"/>
      <c r="BK544" s="333"/>
      <c r="BL544" s="333"/>
      <c r="BM544" s="333"/>
      <c r="BN544" s="333"/>
      <c r="BO544" s="333"/>
      <c r="BP544" s="333"/>
      <c r="BS544" s="333"/>
      <c r="CC544" s="333"/>
      <c r="CM544" s="333"/>
      <c r="CW544" s="333"/>
      <c r="DG544" s="333"/>
      <c r="DQ544" s="333"/>
      <c r="EA544" s="333"/>
      <c r="EK544" s="333"/>
      <c r="EU544" s="333"/>
      <c r="FE544" s="333"/>
      <c r="FO544" s="333"/>
      <c r="FY544" s="333"/>
      <c r="GI544" s="333"/>
      <c r="GS544" s="333"/>
      <c r="HC544" s="333"/>
      <c r="HM544" s="333"/>
      <c r="HW544" s="333"/>
      <c r="IG544" s="333"/>
    </row>
    <row r="545" s="3" customFormat="true" x14ac:dyDescent="0.25">
      <c r="A545" s="333"/>
      <c r="K545" s="333"/>
      <c r="U545" s="333"/>
      <c r="AE545" s="333"/>
      <c r="AO545" s="333"/>
      <c r="AY545" s="333"/>
      <c r="BI545" s="333"/>
      <c r="BJ545" s="333"/>
      <c r="BK545" s="333"/>
      <c r="BL545" s="333"/>
      <c r="BM545" s="333"/>
      <c r="BN545" s="333"/>
      <c r="BO545" s="333"/>
      <c r="BP545" s="333"/>
      <c r="BS545" s="333"/>
      <c r="CC545" s="333"/>
      <c r="CM545" s="333"/>
      <c r="CW545" s="333"/>
      <c r="DG545" s="333"/>
      <c r="DQ545" s="333"/>
      <c r="EA545" s="333"/>
      <c r="EK545" s="333"/>
      <c r="EU545" s="333"/>
      <c r="FE545" s="333"/>
      <c r="FO545" s="333"/>
      <c r="FY545" s="333"/>
      <c r="GI545" s="333"/>
      <c r="GS545" s="333"/>
      <c r="HC545" s="333"/>
      <c r="HM545" s="333"/>
      <c r="HW545" s="333"/>
      <c r="IG545" s="333"/>
    </row>
    <row r="546" s="3" customFormat="true" x14ac:dyDescent="0.25">
      <c r="A546" s="333"/>
      <c r="K546" s="333"/>
      <c r="U546" s="333"/>
      <c r="AE546" s="333"/>
      <c r="AO546" s="333"/>
      <c r="AY546" s="333"/>
      <c r="BI546" s="333"/>
      <c r="BJ546" s="333"/>
      <c r="BK546" s="333"/>
      <c r="BL546" s="333"/>
      <c r="BM546" s="333"/>
      <c r="BN546" s="333"/>
      <c r="BO546" s="333"/>
      <c r="BP546" s="333"/>
      <c r="BS546" s="333"/>
      <c r="CC546" s="333"/>
      <c r="CM546" s="333"/>
      <c r="CW546" s="333"/>
      <c r="DG546" s="333"/>
      <c r="DQ546" s="333"/>
      <c r="EA546" s="333"/>
      <c r="EK546" s="333"/>
      <c r="EU546" s="333"/>
      <c r="FE546" s="333"/>
      <c r="FO546" s="333"/>
      <c r="FY546" s="333"/>
      <c r="GI546" s="333"/>
      <c r="GS546" s="333"/>
      <c r="HC546" s="333"/>
      <c r="HM546" s="333"/>
      <c r="HW546" s="333"/>
      <c r="IG546" s="333"/>
    </row>
    <row r="547" s="3" customFormat="true" x14ac:dyDescent="0.25">
      <c r="A547" s="333"/>
      <c r="K547" s="333"/>
      <c r="U547" s="333"/>
      <c r="AE547" s="333"/>
      <c r="AO547" s="333"/>
      <c r="AY547" s="333"/>
      <c r="BI547" s="333"/>
      <c r="BJ547" s="333"/>
      <c r="BK547" s="333"/>
      <c r="BL547" s="333"/>
      <c r="BM547" s="333"/>
      <c r="BN547" s="333"/>
      <c r="BO547" s="333"/>
      <c r="BP547" s="333"/>
      <c r="BS547" s="333"/>
      <c r="CC547" s="333"/>
      <c r="CM547" s="333"/>
      <c r="CW547" s="333"/>
      <c r="DG547" s="333"/>
      <c r="DQ547" s="333"/>
      <c r="EA547" s="333"/>
      <c r="EK547" s="333"/>
      <c r="EU547" s="333"/>
      <c r="FE547" s="333"/>
      <c r="FO547" s="333"/>
      <c r="FY547" s="333"/>
      <c r="GI547" s="333"/>
      <c r="GS547" s="333"/>
      <c r="HC547" s="333"/>
      <c r="HM547" s="333"/>
      <c r="HW547" s="333"/>
      <c r="IG547" s="333"/>
    </row>
    <row r="548" s="3" customFormat="true" x14ac:dyDescent="0.25">
      <c r="A548" s="333"/>
      <c r="K548" s="333"/>
      <c r="U548" s="333"/>
      <c r="AE548" s="333"/>
      <c r="AO548" s="333"/>
      <c r="AY548" s="333"/>
      <c r="BI548" s="333"/>
      <c r="BJ548" s="333"/>
      <c r="BK548" s="333"/>
      <c r="BL548" s="333"/>
      <c r="BM548" s="333"/>
      <c r="BN548" s="333"/>
      <c r="BO548" s="333"/>
      <c r="BP548" s="333"/>
      <c r="BS548" s="333"/>
      <c r="CC548" s="333"/>
      <c r="CM548" s="333"/>
      <c r="CW548" s="333"/>
      <c r="DG548" s="333"/>
      <c r="DQ548" s="333"/>
      <c r="EA548" s="333"/>
      <c r="EK548" s="333"/>
      <c r="EU548" s="333"/>
      <c r="FE548" s="333"/>
      <c r="FO548" s="333"/>
      <c r="FY548" s="333"/>
      <c r="GI548" s="333"/>
      <c r="GS548" s="333"/>
      <c r="HC548" s="333"/>
      <c r="HM548" s="333"/>
      <c r="HW548" s="333"/>
      <c r="IG548" s="333"/>
    </row>
    <row r="549" s="3" customFormat="true" x14ac:dyDescent="0.25">
      <c r="A549" s="333"/>
      <c r="K549" s="333"/>
      <c r="U549" s="333"/>
      <c r="AE549" s="333"/>
      <c r="AO549" s="333"/>
      <c r="AY549" s="333"/>
      <c r="BI549" s="333"/>
      <c r="BJ549" s="333"/>
      <c r="BK549" s="333"/>
      <c r="BL549" s="333"/>
      <c r="BM549" s="333"/>
      <c r="BN549" s="333"/>
      <c r="BO549" s="333"/>
      <c r="BP549" s="333"/>
      <c r="BS549" s="333"/>
      <c r="CC549" s="333"/>
      <c r="CM549" s="333"/>
      <c r="CW549" s="333"/>
      <c r="DG549" s="333"/>
      <c r="DQ549" s="333"/>
      <c r="EA549" s="333"/>
      <c r="EK549" s="333"/>
      <c r="EU549" s="333"/>
      <c r="FE549" s="333"/>
      <c r="FO549" s="333"/>
      <c r="FY549" s="333"/>
      <c r="GI549" s="333"/>
      <c r="GS549" s="333"/>
      <c r="HC549" s="333"/>
      <c r="HM549" s="333"/>
      <c r="HW549" s="333"/>
      <c r="IG549" s="333"/>
    </row>
    <row r="550" s="3" customFormat="true" x14ac:dyDescent="0.25">
      <c r="A550" s="333"/>
      <c r="K550" s="333"/>
      <c r="U550" s="333"/>
      <c r="AE550" s="333"/>
      <c r="AO550" s="333"/>
      <c r="AY550" s="333"/>
      <c r="BI550" s="333"/>
      <c r="BJ550" s="333"/>
      <c r="BK550" s="333"/>
      <c r="BL550" s="333"/>
      <c r="BM550" s="333"/>
      <c r="BN550" s="333"/>
      <c r="BO550" s="333"/>
      <c r="BP550" s="333"/>
      <c r="BS550" s="333"/>
      <c r="CC550" s="333"/>
      <c r="CM550" s="333"/>
      <c r="CW550" s="333"/>
      <c r="DG550" s="333"/>
      <c r="DQ550" s="333"/>
      <c r="EA550" s="333"/>
      <c r="EK550" s="333"/>
      <c r="EU550" s="333"/>
      <c r="FE550" s="333"/>
      <c r="FO550" s="333"/>
      <c r="FY550" s="333"/>
      <c r="GI550" s="333"/>
      <c r="GS550" s="333"/>
      <c r="HC550" s="333"/>
      <c r="HM550" s="333"/>
      <c r="HW550" s="333"/>
      <c r="IG550" s="333"/>
    </row>
    <row r="551" s="3" customFormat="true" x14ac:dyDescent="0.25">
      <c r="A551" s="333"/>
      <c r="K551" s="333"/>
      <c r="U551" s="333"/>
      <c r="AE551" s="333"/>
      <c r="AO551" s="333"/>
      <c r="AY551" s="333"/>
      <c r="BI551" s="333"/>
      <c r="BJ551" s="333"/>
      <c r="BK551" s="333"/>
      <c r="BL551" s="333"/>
      <c r="BM551" s="333"/>
      <c r="BN551" s="333"/>
      <c r="BO551" s="333"/>
      <c r="BP551" s="333"/>
      <c r="BS551" s="333"/>
      <c r="CC551" s="333"/>
      <c r="CM551" s="333"/>
      <c r="CW551" s="333"/>
      <c r="DG551" s="333"/>
      <c r="DQ551" s="333"/>
      <c r="EA551" s="333"/>
      <c r="EK551" s="333"/>
      <c r="EU551" s="333"/>
      <c r="FE551" s="333"/>
      <c r="FO551" s="333"/>
      <c r="FY551" s="333"/>
      <c r="GI551" s="333"/>
      <c r="GS551" s="333"/>
      <c r="HC551" s="333"/>
      <c r="HM551" s="333"/>
      <c r="HW551" s="333"/>
      <c r="IG551" s="333"/>
    </row>
    <row r="552" s="3" customFormat="true" x14ac:dyDescent="0.25">
      <c r="A552" s="333"/>
      <c r="K552" s="333"/>
      <c r="U552" s="333"/>
      <c r="AE552" s="333"/>
      <c r="AO552" s="333"/>
      <c r="AY552" s="333"/>
      <c r="BI552" s="333"/>
      <c r="BJ552" s="333"/>
      <c r="BK552" s="333"/>
      <c r="BL552" s="333"/>
      <c r="BM552" s="333"/>
      <c r="BN552" s="333"/>
      <c r="BO552" s="333"/>
      <c r="BP552" s="333"/>
      <c r="BS552" s="333"/>
      <c r="CC552" s="333"/>
      <c r="CM552" s="333"/>
      <c r="CW552" s="333"/>
      <c r="DG552" s="333"/>
      <c r="DQ552" s="333"/>
      <c r="EA552" s="333"/>
      <c r="EK552" s="333"/>
      <c r="EU552" s="333"/>
      <c r="FE552" s="333"/>
      <c r="FO552" s="333"/>
      <c r="FY552" s="333"/>
      <c r="GI552" s="333"/>
      <c r="GS552" s="333"/>
      <c r="HC552" s="333"/>
      <c r="HM552" s="333"/>
      <c r="HW552" s="333"/>
      <c r="IG552" s="333"/>
    </row>
    <row r="553" s="3" customFormat="true" x14ac:dyDescent="0.25">
      <c r="A553" s="333"/>
      <c r="K553" s="333"/>
      <c r="U553" s="333"/>
      <c r="AE553" s="333"/>
      <c r="AO553" s="333"/>
      <c r="AY553" s="333"/>
      <c r="BI553" s="333"/>
      <c r="BJ553" s="333"/>
      <c r="BK553" s="333"/>
      <c r="BL553" s="333"/>
      <c r="BM553" s="333"/>
      <c r="BN553" s="333"/>
      <c r="BO553" s="333"/>
      <c r="BP553" s="333"/>
      <c r="BS553" s="333"/>
      <c r="CC553" s="333"/>
      <c r="CM553" s="333"/>
      <c r="CW553" s="333"/>
      <c r="DG553" s="333"/>
      <c r="DQ553" s="333"/>
      <c r="EA553" s="333"/>
      <c r="EK553" s="333"/>
      <c r="EU553" s="333"/>
      <c r="FE553" s="333"/>
      <c r="FO553" s="333"/>
      <c r="FY553" s="333"/>
      <c r="GI553" s="333"/>
      <c r="GS553" s="333"/>
      <c r="HC553" s="333"/>
      <c r="HM553" s="333"/>
      <c r="HW553" s="333"/>
      <c r="IG553" s="333"/>
    </row>
    <row r="554" s="3" customFormat="true" x14ac:dyDescent="0.25">
      <c r="A554" s="333"/>
      <c r="K554" s="333"/>
      <c r="U554" s="333"/>
      <c r="AE554" s="333"/>
      <c r="AO554" s="333"/>
      <c r="AY554" s="333"/>
      <c r="BI554" s="333"/>
      <c r="BJ554" s="333"/>
      <c r="BK554" s="333"/>
      <c r="BL554" s="333"/>
      <c r="BM554" s="333"/>
      <c r="BN554" s="333"/>
      <c r="BO554" s="333"/>
      <c r="BP554" s="333"/>
      <c r="BS554" s="333"/>
      <c r="CC554" s="333"/>
      <c r="CM554" s="333"/>
      <c r="CW554" s="333"/>
      <c r="DG554" s="333"/>
      <c r="DQ554" s="333"/>
      <c r="EA554" s="333"/>
      <c r="EK554" s="333"/>
      <c r="EU554" s="333"/>
      <c r="FE554" s="333"/>
      <c r="FO554" s="333"/>
      <c r="FY554" s="333"/>
      <c r="GI554" s="333"/>
      <c r="GS554" s="333"/>
      <c r="HC554" s="333"/>
      <c r="HM554" s="333"/>
      <c r="HW554" s="333"/>
      <c r="IG554" s="333"/>
    </row>
    <row r="555" s="3" customFormat="true" x14ac:dyDescent="0.25">
      <c r="A555" s="333"/>
      <c r="K555" s="333"/>
      <c r="U555" s="333"/>
      <c r="AE555" s="333"/>
      <c r="AO555" s="333"/>
      <c r="AY555" s="333"/>
      <c r="BI555" s="333"/>
      <c r="BJ555" s="333"/>
      <c r="BK555" s="333"/>
      <c r="BL555" s="333"/>
      <c r="BM555" s="333"/>
      <c r="BN555" s="333"/>
      <c r="BO555" s="333"/>
      <c r="BP555" s="333"/>
      <c r="BS555" s="333"/>
      <c r="CC555" s="333"/>
      <c r="CM555" s="333"/>
      <c r="CW555" s="333"/>
      <c r="DG555" s="333"/>
      <c r="DQ555" s="333"/>
      <c r="EA555" s="333"/>
      <c r="EK555" s="333"/>
      <c r="EU555" s="333"/>
      <c r="FE555" s="333"/>
      <c r="FO555" s="333"/>
      <c r="FY555" s="333"/>
      <c r="GI555" s="333"/>
      <c r="GS555" s="333"/>
      <c r="HC555" s="333"/>
      <c r="HM555" s="333"/>
      <c r="HW555" s="333"/>
      <c r="IG555" s="333"/>
    </row>
    <row r="556" s="3" customFormat="true" x14ac:dyDescent="0.25">
      <c r="A556" s="333"/>
      <c r="K556" s="333"/>
      <c r="U556" s="333"/>
      <c r="AE556" s="333"/>
      <c r="AO556" s="333"/>
      <c r="AY556" s="333"/>
      <c r="BI556" s="333"/>
      <c r="BJ556" s="333"/>
      <c r="BK556" s="333"/>
      <c r="BL556" s="333"/>
      <c r="BM556" s="333"/>
      <c r="BN556" s="333"/>
      <c r="BO556" s="333"/>
      <c r="BP556" s="333"/>
      <c r="BS556" s="333"/>
      <c r="CC556" s="333"/>
      <c r="CM556" s="333"/>
      <c r="CW556" s="333"/>
      <c r="DG556" s="333"/>
      <c r="DQ556" s="333"/>
      <c r="EA556" s="333"/>
      <c r="EK556" s="333"/>
      <c r="EU556" s="333"/>
      <c r="FE556" s="333"/>
      <c r="FO556" s="333"/>
      <c r="FY556" s="333"/>
      <c r="GI556" s="333"/>
      <c r="GS556" s="333"/>
      <c r="HC556" s="333"/>
      <c r="HM556" s="333"/>
      <c r="HW556" s="333"/>
      <c r="IG556" s="333"/>
    </row>
    <row r="557" s="3" customFormat="true" x14ac:dyDescent="0.25">
      <c r="A557" s="333"/>
      <c r="K557" s="333"/>
      <c r="U557" s="333"/>
      <c r="AE557" s="333"/>
      <c r="AO557" s="333"/>
      <c r="AY557" s="333"/>
      <c r="BI557" s="333"/>
      <c r="BJ557" s="333"/>
      <c r="BK557" s="333"/>
      <c r="BL557" s="333"/>
      <c r="BM557" s="333"/>
      <c r="BN557" s="333"/>
      <c r="BO557" s="333"/>
      <c r="BP557" s="333"/>
      <c r="BS557" s="333"/>
      <c r="CC557" s="333"/>
      <c r="CM557" s="333"/>
      <c r="CW557" s="333"/>
      <c r="DG557" s="333"/>
      <c r="DQ557" s="333"/>
      <c r="EA557" s="333"/>
      <c r="EK557" s="333"/>
      <c r="EU557" s="333"/>
      <c r="FE557" s="333"/>
      <c r="FO557" s="333"/>
      <c r="FY557" s="333"/>
      <c r="GI557" s="333"/>
      <c r="GS557" s="333"/>
      <c r="HC557" s="333"/>
      <c r="HM557" s="333"/>
      <c r="HW557" s="333"/>
      <c r="IG557" s="333"/>
    </row>
    <row r="558" s="3" customFormat="true" x14ac:dyDescent="0.25">
      <c r="A558" s="333"/>
      <c r="K558" s="333"/>
      <c r="U558" s="333"/>
      <c r="AE558" s="333"/>
      <c r="AO558" s="333"/>
      <c r="AY558" s="333"/>
      <c r="BI558" s="333"/>
      <c r="BJ558" s="333"/>
      <c r="BK558" s="333"/>
      <c r="BL558" s="333"/>
      <c r="BM558" s="333"/>
      <c r="BN558" s="333"/>
      <c r="BO558" s="333"/>
      <c r="BP558" s="333"/>
      <c r="BS558" s="333"/>
      <c r="CC558" s="333"/>
      <c r="CM558" s="333"/>
      <c r="CW558" s="333"/>
      <c r="DG558" s="333"/>
      <c r="DQ558" s="333"/>
      <c r="EA558" s="333"/>
      <c r="EK558" s="333"/>
      <c r="EU558" s="333"/>
      <c r="FE558" s="333"/>
      <c r="FO558" s="333"/>
      <c r="FY558" s="333"/>
      <c r="GI558" s="333"/>
      <c r="GS558" s="333"/>
      <c r="HC558" s="333"/>
      <c r="HM558" s="333"/>
      <c r="HW558" s="333"/>
      <c r="IG558" s="333"/>
    </row>
    <row r="559" s="3" customFormat="true" x14ac:dyDescent="0.25">
      <c r="A559" s="333"/>
      <c r="K559" s="333"/>
      <c r="U559" s="333"/>
      <c r="AE559" s="333"/>
      <c r="AO559" s="333"/>
      <c r="AY559" s="333"/>
      <c r="BI559" s="333"/>
      <c r="BJ559" s="333"/>
      <c r="BK559" s="333"/>
      <c r="BL559" s="333"/>
      <c r="BM559" s="333"/>
      <c r="BN559" s="333"/>
      <c r="BO559" s="333"/>
      <c r="BP559" s="333"/>
      <c r="BS559" s="333"/>
      <c r="CC559" s="333"/>
      <c r="CM559" s="333"/>
      <c r="CW559" s="333"/>
      <c r="DG559" s="333"/>
      <c r="DQ559" s="333"/>
      <c r="EA559" s="333"/>
      <c r="EK559" s="333"/>
      <c r="EU559" s="333"/>
      <c r="FE559" s="333"/>
      <c r="FO559" s="333"/>
      <c r="FY559" s="333"/>
      <c r="GI559" s="333"/>
      <c r="GS559" s="333"/>
      <c r="HC559" s="333"/>
      <c r="HM559" s="333"/>
      <c r="HW559" s="333"/>
      <c r="IG559" s="333"/>
    </row>
    <row r="560" s="3" customFormat="true" x14ac:dyDescent="0.25">
      <c r="A560" s="333"/>
      <c r="K560" s="333"/>
      <c r="U560" s="333"/>
      <c r="AE560" s="333"/>
      <c r="AO560" s="333"/>
      <c r="AY560" s="333"/>
      <c r="BI560" s="333"/>
      <c r="BJ560" s="333"/>
      <c r="BK560" s="333"/>
      <c r="BL560" s="333"/>
      <c r="BM560" s="333"/>
      <c r="BN560" s="333"/>
      <c r="BO560" s="333"/>
      <c r="BP560" s="333"/>
      <c r="BS560" s="333"/>
      <c r="CC560" s="333"/>
      <c r="CM560" s="333"/>
      <c r="CW560" s="333"/>
      <c r="DG560" s="333"/>
      <c r="DQ560" s="333"/>
      <c r="EA560" s="333"/>
      <c r="EK560" s="333"/>
      <c r="EU560" s="333"/>
      <c r="FE560" s="333"/>
      <c r="FO560" s="333"/>
      <c r="FY560" s="333"/>
      <c r="GI560" s="333"/>
      <c r="GS560" s="333"/>
      <c r="HC560" s="333"/>
      <c r="HM560" s="333"/>
      <c r="HW560" s="333"/>
      <c r="IG560" s="333"/>
    </row>
    <row r="561" s="3" customFormat="true" x14ac:dyDescent="0.25">
      <c r="A561" s="333"/>
      <c r="K561" s="333"/>
      <c r="U561" s="333"/>
      <c r="AE561" s="333"/>
      <c r="AO561" s="333"/>
      <c r="AY561" s="333"/>
      <c r="BI561" s="333"/>
      <c r="BJ561" s="333"/>
      <c r="BK561" s="333"/>
      <c r="BL561" s="333"/>
      <c r="BM561" s="333"/>
      <c r="BN561" s="333"/>
      <c r="BO561" s="333"/>
      <c r="BP561" s="333"/>
      <c r="BS561" s="333"/>
      <c r="CC561" s="333"/>
      <c r="CM561" s="333"/>
      <c r="CW561" s="333"/>
      <c r="DG561" s="333"/>
      <c r="DQ561" s="333"/>
      <c r="EA561" s="333"/>
      <c r="EK561" s="333"/>
      <c r="EU561" s="333"/>
      <c r="FE561" s="333"/>
      <c r="FO561" s="333"/>
      <c r="FY561" s="333"/>
      <c r="GI561" s="333"/>
      <c r="GS561" s="333"/>
      <c r="HC561" s="333"/>
      <c r="HM561" s="333"/>
      <c r="HW561" s="333"/>
      <c r="IG561" s="333"/>
    </row>
    <row r="562" s="3" customFormat="true" x14ac:dyDescent="0.25">
      <c r="A562" s="333"/>
      <c r="K562" s="333"/>
      <c r="U562" s="333"/>
      <c r="AE562" s="333"/>
      <c r="AO562" s="333"/>
      <c r="AY562" s="333"/>
      <c r="BI562" s="333"/>
      <c r="BJ562" s="333"/>
      <c r="BK562" s="333"/>
      <c r="BL562" s="333"/>
      <c r="BM562" s="333"/>
      <c r="BN562" s="333"/>
      <c r="BO562" s="333"/>
      <c r="BP562" s="333"/>
      <c r="BS562" s="333"/>
      <c r="CC562" s="333"/>
      <c r="CM562" s="333"/>
      <c r="CW562" s="333"/>
      <c r="DG562" s="333"/>
      <c r="DQ562" s="333"/>
      <c r="EA562" s="333"/>
      <c r="EK562" s="333"/>
      <c r="EU562" s="333"/>
      <c r="FE562" s="333"/>
      <c r="FO562" s="333"/>
      <c r="FY562" s="333"/>
      <c r="GI562" s="333"/>
      <c r="GS562" s="333"/>
      <c r="HC562" s="333"/>
      <c r="HM562" s="333"/>
      <c r="HW562" s="333"/>
      <c r="IG562" s="333"/>
    </row>
    <row r="563" s="3" customFormat="true" x14ac:dyDescent="0.25">
      <c r="A563" s="333"/>
      <c r="K563" s="333"/>
      <c r="U563" s="333"/>
      <c r="AE563" s="333"/>
      <c r="AO563" s="333"/>
      <c r="AY563" s="333"/>
      <c r="BI563" s="333"/>
      <c r="BJ563" s="333"/>
      <c r="BK563" s="333"/>
      <c r="BL563" s="333"/>
      <c r="BM563" s="333"/>
      <c r="BN563" s="333"/>
      <c r="BO563" s="333"/>
      <c r="BP563" s="333"/>
      <c r="BS563" s="333"/>
      <c r="CC563" s="333"/>
      <c r="CM563" s="333"/>
      <c r="CW563" s="333"/>
      <c r="DG563" s="333"/>
      <c r="DQ563" s="333"/>
      <c r="EA563" s="333"/>
      <c r="EK563" s="333"/>
      <c r="EU563" s="333"/>
      <c r="FE563" s="333"/>
      <c r="FO563" s="333"/>
      <c r="FY563" s="333"/>
      <c r="GI563" s="333"/>
      <c r="GS563" s="333"/>
      <c r="HC563" s="333"/>
      <c r="HM563" s="333"/>
      <c r="HW563" s="333"/>
      <c r="IG563" s="333"/>
    </row>
    <row r="564" s="3" customFormat="true" x14ac:dyDescent="0.25">
      <c r="A564" s="333"/>
      <c r="K564" s="333"/>
      <c r="U564" s="333"/>
      <c r="AE564" s="333"/>
      <c r="AO564" s="333"/>
      <c r="AY564" s="333"/>
      <c r="BI564" s="333"/>
      <c r="BJ564" s="333"/>
      <c r="BK564" s="333"/>
      <c r="BL564" s="333"/>
      <c r="BM564" s="333"/>
      <c r="BN564" s="333"/>
      <c r="BO564" s="333"/>
      <c r="BP564" s="333"/>
      <c r="BS564" s="333"/>
      <c r="CC564" s="333"/>
      <c r="CM564" s="333"/>
      <c r="CW564" s="333"/>
      <c r="DG564" s="333"/>
      <c r="DQ564" s="333"/>
      <c r="EA564" s="333"/>
      <c r="EK564" s="333"/>
      <c r="EU564" s="333"/>
      <c r="FE564" s="333"/>
      <c r="FO564" s="333"/>
      <c r="FY564" s="333"/>
      <c r="GI564" s="333"/>
      <c r="GS564" s="333"/>
      <c r="HC564" s="333"/>
      <c r="HM564" s="333"/>
      <c r="HW564" s="333"/>
      <c r="IG564" s="333"/>
    </row>
    <row r="565" s="3" customFormat="true" x14ac:dyDescent="0.25">
      <c r="A565" s="333"/>
      <c r="K565" s="333"/>
      <c r="U565" s="333"/>
      <c r="AE565" s="333"/>
      <c r="AO565" s="333"/>
      <c r="AY565" s="333"/>
      <c r="BI565" s="333"/>
      <c r="BJ565" s="333"/>
      <c r="BK565" s="333"/>
      <c r="BL565" s="333"/>
      <c r="BM565" s="333"/>
      <c r="BN565" s="333"/>
      <c r="BO565" s="333"/>
      <c r="BP565" s="333"/>
      <c r="BS565" s="333"/>
      <c r="CC565" s="333"/>
      <c r="CM565" s="333"/>
      <c r="CW565" s="333"/>
      <c r="DG565" s="333"/>
      <c r="DQ565" s="333"/>
      <c r="EA565" s="333"/>
      <c r="EK565" s="333"/>
      <c r="EU565" s="333"/>
      <c r="FE565" s="333"/>
      <c r="FO565" s="333"/>
      <c r="FY565" s="333"/>
      <c r="GI565" s="333"/>
      <c r="GS565" s="333"/>
      <c r="HC565" s="333"/>
      <c r="HM565" s="333"/>
      <c r="HW565" s="333"/>
      <c r="IG565" s="333"/>
    </row>
    <row r="566" s="3" customFormat="true" x14ac:dyDescent="0.25">
      <c r="A566" s="333"/>
      <c r="K566" s="333"/>
      <c r="U566" s="333"/>
      <c r="AE566" s="333"/>
      <c r="AO566" s="333"/>
      <c r="AY566" s="333"/>
      <c r="BI566" s="333"/>
      <c r="BJ566" s="333"/>
      <c r="BK566" s="333"/>
      <c r="BL566" s="333"/>
      <c r="BM566" s="333"/>
      <c r="BN566" s="333"/>
      <c r="BO566" s="333"/>
      <c r="BP566" s="333"/>
      <c r="BS566" s="333"/>
      <c r="CC566" s="333"/>
      <c r="CM566" s="333"/>
      <c r="CW566" s="333"/>
      <c r="DG566" s="333"/>
      <c r="DQ566" s="333"/>
      <c r="EA566" s="333"/>
      <c r="EK566" s="333"/>
      <c r="EU566" s="333"/>
      <c r="FE566" s="333"/>
      <c r="FO566" s="333"/>
      <c r="FY566" s="333"/>
      <c r="GI566" s="333"/>
      <c r="GS566" s="333"/>
      <c r="HC566" s="333"/>
      <c r="HM566" s="333"/>
      <c r="HW566" s="333"/>
      <c r="IG566" s="333"/>
    </row>
    <row r="567" s="3" customFormat="true" x14ac:dyDescent="0.25">
      <c r="A567" s="333"/>
      <c r="K567" s="333"/>
      <c r="U567" s="333"/>
      <c r="AE567" s="333"/>
      <c r="AO567" s="333"/>
      <c r="AY567" s="333"/>
      <c r="BI567" s="333"/>
      <c r="BJ567" s="333"/>
      <c r="BK567" s="333"/>
      <c r="BL567" s="333"/>
      <c r="BM567" s="333"/>
      <c r="BN567" s="333"/>
      <c r="BO567" s="333"/>
      <c r="BP567" s="333"/>
      <c r="BS567" s="333"/>
      <c r="CC567" s="333"/>
      <c r="CM567" s="333"/>
      <c r="CW567" s="333"/>
      <c r="DG567" s="333"/>
      <c r="DQ567" s="333"/>
      <c r="EA567" s="333"/>
      <c r="EK567" s="333"/>
      <c r="EU567" s="333"/>
      <c r="FE567" s="333"/>
      <c r="FO567" s="333"/>
      <c r="FY567" s="333"/>
      <c r="GI567" s="333"/>
      <c r="GS567" s="333"/>
      <c r="HC567" s="333"/>
      <c r="HM567" s="333"/>
      <c r="HW567" s="333"/>
      <c r="IG567" s="333"/>
    </row>
    <row r="568" s="3" customFormat="true" x14ac:dyDescent="0.25">
      <c r="A568" s="333"/>
      <c r="K568" s="333"/>
      <c r="U568" s="333"/>
      <c r="AE568" s="333"/>
      <c r="AO568" s="333"/>
      <c r="AY568" s="333"/>
      <c r="BI568" s="333"/>
      <c r="BJ568" s="333"/>
      <c r="BK568" s="333"/>
      <c r="BL568" s="333"/>
      <c r="BM568" s="333"/>
      <c r="BN568" s="333"/>
      <c r="BO568" s="333"/>
      <c r="BP568" s="333"/>
      <c r="BS568" s="333"/>
      <c r="CC568" s="333"/>
      <c r="CM568" s="333"/>
      <c r="CW568" s="333"/>
      <c r="DG568" s="333"/>
      <c r="DQ568" s="333"/>
      <c r="EA568" s="333"/>
      <c r="EK568" s="333"/>
      <c r="EU568" s="333"/>
      <c r="FE568" s="333"/>
      <c r="FO568" s="333"/>
      <c r="FY568" s="333"/>
      <c r="GI568" s="333"/>
      <c r="GS568" s="333"/>
      <c r="HC568" s="333"/>
      <c r="HM568" s="333"/>
      <c r="HW568" s="333"/>
      <c r="IG568" s="333"/>
    </row>
    <row r="569" s="3" customFormat="true" x14ac:dyDescent="0.25">
      <c r="A569" s="333"/>
      <c r="K569" s="333"/>
      <c r="U569" s="333"/>
      <c r="AE569" s="333"/>
      <c r="AO569" s="333"/>
      <c r="AY569" s="333"/>
      <c r="BI569" s="333"/>
      <c r="BJ569" s="333"/>
      <c r="BK569" s="333"/>
      <c r="BL569" s="333"/>
      <c r="BM569" s="333"/>
      <c r="BN569" s="333"/>
      <c r="BO569" s="333"/>
      <c r="BP569" s="333"/>
      <c r="BS569" s="333"/>
      <c r="CC569" s="333"/>
      <c r="CM569" s="333"/>
      <c r="CW569" s="333"/>
      <c r="DG569" s="333"/>
      <c r="DQ569" s="333"/>
      <c r="EA569" s="333"/>
      <c r="EK569" s="333"/>
      <c r="EU569" s="333"/>
      <c r="FE569" s="333"/>
      <c r="FO569" s="333"/>
      <c r="FY569" s="333"/>
      <c r="GI569" s="333"/>
      <c r="GS569" s="333"/>
      <c r="HC569" s="333"/>
      <c r="HM569" s="333"/>
      <c r="HW569" s="333"/>
      <c r="IG569" s="333"/>
    </row>
    <row r="570" s="3" customFormat="true" x14ac:dyDescent="0.25">
      <c r="A570" s="333"/>
      <c r="K570" s="333"/>
      <c r="U570" s="333"/>
      <c r="AE570" s="333"/>
      <c r="AO570" s="333"/>
      <c r="AY570" s="333"/>
      <c r="BI570" s="333"/>
      <c r="BJ570" s="333"/>
      <c r="BK570" s="333"/>
      <c r="BL570" s="333"/>
      <c r="BM570" s="333"/>
      <c r="BN570" s="333"/>
      <c r="BO570" s="333"/>
      <c r="BP570" s="333"/>
      <c r="BS570" s="333"/>
      <c r="CC570" s="333"/>
      <c r="CM570" s="333"/>
      <c r="CW570" s="333"/>
      <c r="DG570" s="333"/>
      <c r="DQ570" s="333"/>
      <c r="EA570" s="333"/>
      <c r="EK570" s="333"/>
      <c r="EU570" s="333"/>
      <c r="FE570" s="333"/>
      <c r="FO570" s="333"/>
      <c r="FY570" s="333"/>
      <c r="GI570" s="333"/>
      <c r="GS570" s="333"/>
      <c r="HC570" s="333"/>
      <c r="HM570" s="333"/>
      <c r="HW570" s="333"/>
      <c r="IG570" s="333"/>
    </row>
    <row r="571" s="3" customFormat="true" x14ac:dyDescent="0.25">
      <c r="A571" s="333"/>
      <c r="K571" s="333"/>
      <c r="U571" s="333"/>
      <c r="AE571" s="333"/>
      <c r="AO571" s="333"/>
      <c r="AY571" s="333"/>
      <c r="BI571" s="333"/>
      <c r="BJ571" s="333"/>
      <c r="BK571" s="333"/>
      <c r="BL571" s="333"/>
      <c r="BM571" s="333"/>
      <c r="BN571" s="333"/>
      <c r="BO571" s="333"/>
      <c r="BP571" s="333"/>
      <c r="BS571" s="333"/>
      <c r="CC571" s="333"/>
      <c r="CM571" s="333"/>
      <c r="CW571" s="333"/>
      <c r="DG571" s="333"/>
      <c r="DQ571" s="333"/>
      <c r="EA571" s="333"/>
      <c r="EK571" s="333"/>
      <c r="EU571" s="333"/>
      <c r="FE571" s="333"/>
      <c r="FO571" s="333"/>
      <c r="FY571" s="333"/>
      <c r="GI571" s="333"/>
      <c r="GS571" s="333"/>
      <c r="HC571" s="333"/>
      <c r="HM571" s="333"/>
      <c r="HW571" s="333"/>
      <c r="IG571" s="333"/>
    </row>
    <row r="572" s="3" customFormat="true" x14ac:dyDescent="0.25">
      <c r="A572" s="333"/>
      <c r="K572" s="333"/>
      <c r="U572" s="333"/>
      <c r="AE572" s="333"/>
      <c r="AO572" s="333"/>
      <c r="AY572" s="333"/>
      <c r="BI572" s="333"/>
      <c r="BJ572" s="333"/>
      <c r="BK572" s="333"/>
      <c r="BL572" s="333"/>
      <c r="BM572" s="333"/>
      <c r="BN572" s="333"/>
      <c r="BO572" s="333"/>
      <c r="BP572" s="333"/>
      <c r="BS572" s="333"/>
      <c r="CC572" s="333"/>
      <c r="CM572" s="333"/>
      <c r="CW572" s="333"/>
      <c r="DG572" s="333"/>
      <c r="DQ572" s="333"/>
      <c r="EA572" s="333"/>
      <c r="EK572" s="333"/>
      <c r="EU572" s="333"/>
      <c r="FE572" s="333"/>
      <c r="FO572" s="333"/>
      <c r="FY572" s="333"/>
      <c r="GI572" s="333"/>
      <c r="GS572" s="333"/>
      <c r="HC572" s="333"/>
      <c r="HM572" s="333"/>
      <c r="HW572" s="333"/>
      <c r="IG572" s="333"/>
    </row>
    <row r="573" s="3" customFormat="true" x14ac:dyDescent="0.25">
      <c r="A573" s="333"/>
      <c r="K573" s="333"/>
      <c r="U573" s="333"/>
      <c r="AE573" s="333"/>
      <c r="AO573" s="333"/>
      <c r="AY573" s="333"/>
      <c r="BI573" s="333"/>
      <c r="BJ573" s="333"/>
      <c r="BK573" s="333"/>
      <c r="BL573" s="333"/>
      <c r="BM573" s="333"/>
      <c r="BN573" s="333"/>
      <c r="BO573" s="333"/>
      <c r="BP573" s="333"/>
      <c r="BS573" s="333"/>
      <c r="CC573" s="333"/>
      <c r="CM573" s="333"/>
      <c r="CW573" s="333"/>
      <c r="DG573" s="333"/>
      <c r="DQ573" s="333"/>
      <c r="EA573" s="333"/>
      <c r="EK573" s="333"/>
      <c r="EU573" s="333"/>
      <c r="FE573" s="333"/>
      <c r="FO573" s="333"/>
      <c r="FY573" s="333"/>
      <c r="GI573" s="333"/>
      <c r="GS573" s="333"/>
      <c r="HC573" s="333"/>
      <c r="HM573" s="333"/>
      <c r="HW573" s="333"/>
      <c r="IG573" s="333"/>
    </row>
    <row r="574" s="3" customFormat="true" x14ac:dyDescent="0.25">
      <c r="A574" s="333"/>
      <c r="K574" s="333"/>
      <c r="U574" s="333"/>
      <c r="AE574" s="333"/>
      <c r="AO574" s="333"/>
      <c r="AY574" s="333"/>
      <c r="BI574" s="333"/>
      <c r="BJ574" s="333"/>
      <c r="BK574" s="333"/>
      <c r="BL574" s="333"/>
      <c r="BM574" s="333"/>
      <c r="BN574" s="333"/>
      <c r="BO574" s="333"/>
      <c r="BP574" s="333"/>
      <c r="BS574" s="333"/>
      <c r="CC574" s="333"/>
      <c r="CM574" s="333"/>
      <c r="CW574" s="333"/>
      <c r="DG574" s="333"/>
      <c r="DQ574" s="333"/>
      <c r="EA574" s="333"/>
      <c r="EK574" s="333"/>
      <c r="EU574" s="333"/>
      <c r="FE574" s="333"/>
      <c r="FO574" s="333"/>
      <c r="FY574" s="333"/>
      <c r="GI574" s="333"/>
      <c r="GS574" s="333"/>
      <c r="HC574" s="333"/>
      <c r="HM574" s="333"/>
      <c r="HW574" s="333"/>
      <c r="IG574" s="333"/>
    </row>
    <row r="575" s="3" customFormat="true" x14ac:dyDescent="0.25">
      <c r="A575" s="333"/>
      <c r="K575" s="333"/>
      <c r="U575" s="333"/>
      <c r="AE575" s="333"/>
      <c r="AO575" s="333"/>
      <c r="AY575" s="333"/>
      <c r="BI575" s="333"/>
      <c r="BJ575" s="333"/>
      <c r="BK575" s="333"/>
      <c r="BL575" s="333"/>
      <c r="BM575" s="333"/>
      <c r="BN575" s="333"/>
      <c r="BO575" s="333"/>
      <c r="BP575" s="333"/>
      <c r="BS575" s="333"/>
      <c r="CC575" s="333"/>
      <c r="CM575" s="333"/>
      <c r="CW575" s="333"/>
      <c r="DG575" s="333"/>
      <c r="DQ575" s="333"/>
      <c r="EA575" s="333"/>
      <c r="EK575" s="333"/>
      <c r="EU575" s="333"/>
      <c r="FE575" s="333"/>
      <c r="FO575" s="333"/>
      <c r="FY575" s="333"/>
      <c r="GI575" s="333"/>
      <c r="GS575" s="333"/>
      <c r="HC575" s="333"/>
      <c r="HM575" s="333"/>
      <c r="HW575" s="333"/>
      <c r="IG575" s="333"/>
    </row>
    <row r="576" s="3" customFormat="true" x14ac:dyDescent="0.25">
      <c r="A576" s="333"/>
      <c r="K576" s="333"/>
      <c r="U576" s="333"/>
      <c r="AE576" s="333"/>
      <c r="AO576" s="333"/>
      <c r="AY576" s="333"/>
      <c r="BI576" s="333"/>
      <c r="BJ576" s="333"/>
      <c r="BK576" s="333"/>
      <c r="BL576" s="333"/>
      <c r="BM576" s="333"/>
      <c r="BN576" s="333"/>
      <c r="BO576" s="333"/>
      <c r="BP576" s="333"/>
      <c r="BS576" s="333"/>
      <c r="CC576" s="333"/>
      <c r="CM576" s="333"/>
      <c r="CW576" s="333"/>
      <c r="DG576" s="333"/>
      <c r="DQ576" s="333"/>
      <c r="EA576" s="333"/>
      <c r="EK576" s="333"/>
      <c r="EU576" s="333"/>
      <c r="FE576" s="333"/>
      <c r="FO576" s="333"/>
      <c r="FY576" s="333"/>
      <c r="GI576" s="333"/>
      <c r="GS576" s="333"/>
      <c r="HC576" s="333"/>
      <c r="HM576" s="333"/>
      <c r="HW576" s="333"/>
      <c r="IG576" s="333"/>
    </row>
    <row r="577" s="3" customFormat="true" x14ac:dyDescent="0.25">
      <c r="A577" s="333"/>
      <c r="K577" s="333"/>
      <c r="U577" s="333"/>
      <c r="AE577" s="333"/>
      <c r="AO577" s="333"/>
      <c r="AY577" s="333"/>
      <c r="BI577" s="333"/>
      <c r="BJ577" s="333"/>
      <c r="BK577" s="333"/>
      <c r="BL577" s="333"/>
      <c r="BM577" s="333"/>
      <c r="BN577" s="333"/>
      <c r="BO577" s="333"/>
      <c r="BP577" s="333"/>
      <c r="BS577" s="333"/>
      <c r="CC577" s="333"/>
      <c r="CM577" s="333"/>
      <c r="CW577" s="333"/>
      <c r="DG577" s="333"/>
      <c r="DQ577" s="333"/>
      <c r="EA577" s="333"/>
      <c r="EK577" s="333"/>
      <c r="EU577" s="333"/>
      <c r="FE577" s="333"/>
      <c r="FO577" s="333"/>
      <c r="FY577" s="333"/>
      <c r="GI577" s="333"/>
      <c r="GS577" s="333"/>
      <c r="HC577" s="333"/>
      <c r="HM577" s="333"/>
      <c r="HW577" s="333"/>
      <c r="IG577" s="333"/>
    </row>
    <row r="578" s="3" customFormat="true" x14ac:dyDescent="0.25">
      <c r="A578" s="333"/>
      <c r="K578" s="333"/>
      <c r="U578" s="333"/>
      <c r="AE578" s="333"/>
      <c r="AO578" s="333"/>
      <c r="AY578" s="333"/>
      <c r="BI578" s="333"/>
      <c r="BJ578" s="333"/>
      <c r="BK578" s="333"/>
      <c r="BL578" s="333"/>
      <c r="BM578" s="333"/>
      <c r="BN578" s="333"/>
      <c r="BO578" s="333"/>
      <c r="BP578" s="333"/>
      <c r="BS578" s="333"/>
      <c r="CC578" s="333"/>
      <c r="CM578" s="333"/>
      <c r="CW578" s="333"/>
      <c r="DG578" s="333"/>
      <c r="DQ578" s="333"/>
      <c r="EA578" s="333"/>
      <c r="EK578" s="333"/>
      <c r="EU578" s="333"/>
      <c r="FE578" s="333"/>
      <c r="FO578" s="333"/>
      <c r="FY578" s="333"/>
      <c r="GI578" s="333"/>
      <c r="GS578" s="333"/>
      <c r="HC578" s="333"/>
      <c r="HM578" s="333"/>
      <c r="HW578" s="333"/>
      <c r="IG578" s="333"/>
    </row>
    <row r="579" s="3" customFormat="true" x14ac:dyDescent="0.25">
      <c r="A579" s="333"/>
      <c r="K579" s="333"/>
      <c r="U579" s="333"/>
      <c r="AE579" s="333"/>
      <c r="AO579" s="333"/>
      <c r="AY579" s="333"/>
      <c r="BI579" s="333"/>
      <c r="BJ579" s="333"/>
      <c r="BK579" s="333"/>
      <c r="BL579" s="333"/>
      <c r="BM579" s="333"/>
      <c r="BN579" s="333"/>
      <c r="BO579" s="333"/>
      <c r="BP579" s="333"/>
      <c r="BS579" s="333"/>
      <c r="CC579" s="333"/>
      <c r="CM579" s="333"/>
      <c r="CW579" s="333"/>
      <c r="DG579" s="333"/>
      <c r="DQ579" s="333"/>
      <c r="EA579" s="333"/>
      <c r="EK579" s="333"/>
      <c r="EU579" s="333"/>
      <c r="FE579" s="333"/>
      <c r="FO579" s="333"/>
      <c r="FY579" s="333"/>
      <c r="GI579" s="333"/>
      <c r="GS579" s="333"/>
      <c r="HC579" s="333"/>
      <c r="HM579" s="333"/>
      <c r="HW579" s="333"/>
      <c r="IG579" s="333"/>
    </row>
    <row r="580" s="3" customFormat="true" x14ac:dyDescent="0.25">
      <c r="A580" s="333"/>
      <c r="K580" s="333"/>
      <c r="U580" s="333"/>
      <c r="AE580" s="333"/>
      <c r="AO580" s="333"/>
      <c r="AY580" s="333"/>
      <c r="BI580" s="333"/>
      <c r="BJ580" s="333"/>
      <c r="BK580" s="333"/>
      <c r="BL580" s="333"/>
      <c r="BM580" s="333"/>
      <c r="BN580" s="333"/>
      <c r="BO580" s="333"/>
      <c r="BP580" s="333"/>
      <c r="BS580" s="333"/>
      <c r="CC580" s="333"/>
      <c r="CM580" s="333"/>
      <c r="CW580" s="333"/>
      <c r="DG580" s="333"/>
      <c r="DQ580" s="333"/>
      <c r="EA580" s="333"/>
      <c r="EK580" s="333"/>
      <c r="EU580" s="333"/>
      <c r="FE580" s="333"/>
      <c r="FO580" s="333"/>
      <c r="FY580" s="333"/>
      <c r="GI580" s="333"/>
      <c r="GS580" s="333"/>
      <c r="HC580" s="333"/>
      <c r="HM580" s="333"/>
      <c r="HW580" s="333"/>
      <c r="IG580" s="333"/>
    </row>
    <row r="581" s="3" customFormat="true" x14ac:dyDescent="0.25">
      <c r="A581" s="333"/>
      <c r="K581" s="333"/>
      <c r="U581" s="333"/>
      <c r="AE581" s="333"/>
      <c r="AO581" s="333"/>
      <c r="AY581" s="333"/>
      <c r="BI581" s="333"/>
      <c r="BJ581" s="333"/>
      <c r="BK581" s="333"/>
      <c r="BL581" s="333"/>
      <c r="BM581" s="333"/>
      <c r="BN581" s="333"/>
      <c r="BO581" s="333"/>
      <c r="BP581" s="333"/>
      <c r="BS581" s="333"/>
      <c r="CC581" s="333"/>
      <c r="CM581" s="333"/>
      <c r="CW581" s="333"/>
      <c r="DG581" s="333"/>
      <c r="DQ581" s="333"/>
      <c r="EA581" s="333"/>
      <c r="EK581" s="333"/>
      <c r="EU581" s="333"/>
      <c r="FE581" s="333"/>
      <c r="FO581" s="333"/>
      <c r="FY581" s="333"/>
      <c r="GI581" s="333"/>
      <c r="GS581" s="333"/>
      <c r="HC581" s="333"/>
      <c r="HM581" s="333"/>
      <c r="HW581" s="333"/>
      <c r="IG581" s="333"/>
    </row>
    <row r="582" s="3" customFormat="true" x14ac:dyDescent="0.25">
      <c r="A582" s="333"/>
      <c r="K582" s="333"/>
      <c r="U582" s="333"/>
      <c r="AE582" s="333"/>
      <c r="AO582" s="333"/>
      <c r="AY582" s="333"/>
      <c r="BI582" s="333"/>
      <c r="BJ582" s="333"/>
      <c r="BK582" s="333"/>
      <c r="BL582" s="333"/>
      <c r="BM582" s="333"/>
      <c r="BN582" s="333"/>
      <c r="BO582" s="333"/>
      <c r="BP582" s="333"/>
      <c r="BS582" s="333"/>
      <c r="CC582" s="333"/>
      <c r="CM582" s="333"/>
      <c r="CW582" s="333"/>
      <c r="DG582" s="333"/>
      <c r="DQ582" s="333"/>
      <c r="EA582" s="333"/>
      <c r="EK582" s="333"/>
      <c r="EU582" s="333"/>
      <c r="FE582" s="333"/>
      <c r="FO582" s="333"/>
      <c r="FY582" s="333"/>
      <c r="GI582" s="333"/>
      <c r="GS582" s="333"/>
      <c r="HC582" s="333"/>
      <c r="HM582" s="333"/>
      <c r="HW582" s="333"/>
      <c r="IG582" s="333"/>
    </row>
    <row r="583" s="3" customFormat="true" x14ac:dyDescent="0.25">
      <c r="A583" s="333"/>
      <c r="K583" s="333"/>
      <c r="U583" s="333"/>
      <c r="AE583" s="333"/>
      <c r="AO583" s="333"/>
      <c r="AY583" s="333"/>
      <c r="BI583" s="333"/>
      <c r="BJ583" s="333"/>
      <c r="BK583" s="333"/>
      <c r="BL583" s="333"/>
      <c r="BM583" s="333"/>
      <c r="BN583" s="333"/>
      <c r="BO583" s="333"/>
      <c r="BP583" s="333"/>
      <c r="BS583" s="333"/>
      <c r="CC583" s="333"/>
      <c r="CM583" s="333"/>
      <c r="CW583" s="333"/>
      <c r="DG583" s="333"/>
      <c r="DQ583" s="333"/>
      <c r="EA583" s="333"/>
      <c r="EK583" s="333"/>
      <c r="EU583" s="333"/>
      <c r="FE583" s="333"/>
      <c r="FO583" s="333"/>
      <c r="FY583" s="333"/>
      <c r="GI583" s="333"/>
      <c r="GS583" s="333"/>
      <c r="HC583" s="333"/>
      <c r="HM583" s="333"/>
      <c r="HW583" s="333"/>
      <c r="IG583" s="333"/>
    </row>
    <row r="584" s="3" customFormat="true" x14ac:dyDescent="0.25">
      <c r="A584" s="333"/>
      <c r="K584" s="333"/>
      <c r="U584" s="333"/>
      <c r="AE584" s="333"/>
      <c r="AO584" s="333"/>
      <c r="AY584" s="333"/>
      <c r="BI584" s="333"/>
      <c r="BJ584" s="333"/>
      <c r="BK584" s="333"/>
      <c r="BL584" s="333"/>
      <c r="BM584" s="333"/>
      <c r="BN584" s="333"/>
      <c r="BO584" s="333"/>
      <c r="BP584" s="333"/>
      <c r="BS584" s="333"/>
      <c r="CC584" s="333"/>
      <c r="CM584" s="333"/>
      <c r="CW584" s="333"/>
      <c r="DG584" s="333"/>
      <c r="DQ584" s="333"/>
      <c r="EA584" s="333"/>
      <c r="EK584" s="333"/>
      <c r="EU584" s="333"/>
      <c r="FE584" s="333"/>
      <c r="FO584" s="333"/>
      <c r="FY584" s="333"/>
      <c r="GI584" s="333"/>
      <c r="GS584" s="333"/>
      <c r="HC584" s="333"/>
      <c r="HM584" s="333"/>
      <c r="HW584" s="333"/>
      <c r="IG584" s="333"/>
    </row>
    <row r="585" s="3" customFormat="true" x14ac:dyDescent="0.25">
      <c r="A585" s="333"/>
      <c r="K585" s="333"/>
      <c r="U585" s="333"/>
      <c r="AE585" s="333"/>
      <c r="AO585" s="333"/>
      <c r="AY585" s="333"/>
      <c r="BI585" s="333"/>
      <c r="BJ585" s="333"/>
      <c r="BK585" s="333"/>
      <c r="BL585" s="333"/>
      <c r="BM585" s="333"/>
      <c r="BN585" s="333"/>
      <c r="BO585" s="333"/>
      <c r="BP585" s="333"/>
      <c r="BS585" s="333"/>
      <c r="CC585" s="333"/>
      <c r="CM585" s="333"/>
      <c r="CW585" s="333"/>
      <c r="DG585" s="333"/>
      <c r="DQ585" s="333"/>
      <c r="EA585" s="333"/>
      <c r="EK585" s="333"/>
      <c r="EU585" s="333"/>
      <c r="FE585" s="333"/>
      <c r="FO585" s="333"/>
      <c r="FY585" s="333"/>
      <c r="GI585" s="333"/>
      <c r="GS585" s="333"/>
      <c r="HC585" s="333"/>
      <c r="HM585" s="333"/>
      <c r="HW585" s="333"/>
      <c r="IG585" s="333"/>
    </row>
    <row r="586" s="3" customFormat="true" x14ac:dyDescent="0.25">
      <c r="A586" s="333"/>
      <c r="K586" s="333"/>
      <c r="U586" s="333"/>
      <c r="AE586" s="333"/>
      <c r="AO586" s="333"/>
      <c r="AY586" s="333"/>
      <c r="BI586" s="333"/>
      <c r="BJ586" s="333"/>
      <c r="BK586" s="333"/>
      <c r="BL586" s="333"/>
      <c r="BM586" s="333"/>
      <c r="BN586" s="333"/>
      <c r="BO586" s="333"/>
      <c r="BP586" s="333"/>
      <c r="BS586" s="333"/>
      <c r="CC586" s="333"/>
      <c r="CM586" s="333"/>
      <c r="CW586" s="333"/>
      <c r="DG586" s="333"/>
      <c r="DQ586" s="333"/>
      <c r="EA586" s="333"/>
      <c r="EK586" s="333"/>
      <c r="EU586" s="333"/>
      <c r="FE586" s="333"/>
      <c r="FO586" s="333"/>
      <c r="FY586" s="333"/>
      <c r="GI586" s="333"/>
      <c r="GS586" s="333"/>
      <c r="HC586" s="333"/>
      <c r="HM586" s="333"/>
      <c r="HW586" s="333"/>
      <c r="IG586" s="333"/>
    </row>
    <row r="587" s="3" customFormat="true" x14ac:dyDescent="0.25">
      <c r="A587" s="333"/>
      <c r="K587" s="333"/>
      <c r="U587" s="333"/>
      <c r="AE587" s="333"/>
      <c r="AO587" s="333"/>
      <c r="AY587" s="333"/>
      <c r="BI587" s="333"/>
      <c r="BJ587" s="333"/>
      <c r="BK587" s="333"/>
      <c r="BL587" s="333"/>
      <c r="BM587" s="333"/>
      <c r="BN587" s="333"/>
      <c r="BO587" s="333"/>
      <c r="BP587" s="333"/>
      <c r="BS587" s="333"/>
      <c r="CC587" s="333"/>
      <c r="CM587" s="333"/>
      <c r="CW587" s="333"/>
      <c r="DG587" s="333"/>
      <c r="DQ587" s="333"/>
      <c r="EA587" s="333"/>
      <c r="EK587" s="333"/>
      <c r="EU587" s="333"/>
      <c r="FE587" s="333"/>
      <c r="FO587" s="333"/>
      <c r="FY587" s="333"/>
      <c r="GI587" s="333"/>
      <c r="GS587" s="333"/>
      <c r="HC587" s="333"/>
      <c r="HM587" s="333"/>
      <c r="HW587" s="333"/>
      <c r="IG587" s="333"/>
    </row>
    <row r="588" s="3" customFormat="true" x14ac:dyDescent="0.25">
      <c r="A588" s="333"/>
      <c r="K588" s="333"/>
      <c r="U588" s="333"/>
      <c r="AE588" s="333"/>
      <c r="AO588" s="333"/>
      <c r="AY588" s="333"/>
      <c r="BI588" s="333"/>
      <c r="BJ588" s="333"/>
      <c r="BK588" s="333"/>
      <c r="BL588" s="333"/>
      <c r="BM588" s="333"/>
      <c r="BN588" s="333"/>
      <c r="BO588" s="333"/>
      <c r="BP588" s="333"/>
      <c r="BS588" s="333"/>
      <c r="CC588" s="333"/>
      <c r="CM588" s="333"/>
      <c r="CW588" s="333"/>
      <c r="DG588" s="333"/>
      <c r="DQ588" s="333"/>
      <c r="EA588" s="333"/>
      <c r="EK588" s="333"/>
      <c r="EU588" s="333"/>
      <c r="FE588" s="333"/>
      <c r="FO588" s="333"/>
      <c r="FY588" s="333"/>
      <c r="GI588" s="333"/>
      <c r="GS588" s="333"/>
      <c r="HC588" s="333"/>
      <c r="HM588" s="333"/>
      <c r="HW588" s="333"/>
      <c r="IG588" s="333"/>
    </row>
    <row r="589" s="3" customFormat="true" x14ac:dyDescent="0.25">
      <c r="A589" s="333"/>
      <c r="K589" s="333"/>
      <c r="U589" s="333"/>
      <c r="AE589" s="333"/>
      <c r="AO589" s="333"/>
      <c r="AY589" s="333"/>
      <c r="BI589" s="333"/>
      <c r="BJ589" s="333"/>
      <c r="BK589" s="333"/>
      <c r="BL589" s="333"/>
      <c r="BM589" s="333"/>
      <c r="BN589" s="333"/>
      <c r="BO589" s="333"/>
      <c r="BP589" s="333"/>
      <c r="BS589" s="333"/>
      <c r="CC589" s="333"/>
      <c r="CM589" s="333"/>
      <c r="CW589" s="333"/>
      <c r="DG589" s="333"/>
      <c r="DQ589" s="333"/>
      <c r="EA589" s="333"/>
      <c r="EK589" s="333"/>
      <c r="EU589" s="333"/>
      <c r="FE589" s="333"/>
      <c r="FO589" s="333"/>
      <c r="FY589" s="333"/>
      <c r="GI589" s="333"/>
      <c r="GS589" s="333"/>
      <c r="HC589" s="333"/>
      <c r="HM589" s="333"/>
      <c r="HW589" s="333"/>
      <c r="IG589" s="333"/>
    </row>
    <row r="590" s="3" customFormat="true" x14ac:dyDescent="0.25">
      <c r="A590" s="333"/>
      <c r="K590" s="333"/>
      <c r="U590" s="333"/>
      <c r="AE590" s="333"/>
      <c r="AO590" s="333"/>
      <c r="AY590" s="333"/>
      <c r="BI590" s="333"/>
      <c r="BJ590" s="333"/>
      <c r="BK590" s="333"/>
      <c r="BL590" s="333"/>
      <c r="BM590" s="333"/>
      <c r="BN590" s="333"/>
      <c r="BO590" s="333"/>
      <c r="BP590" s="333"/>
      <c r="BS590" s="333"/>
      <c r="CC590" s="333"/>
      <c r="CM590" s="333"/>
      <c r="CW590" s="333"/>
      <c r="DG590" s="333"/>
      <c r="DQ590" s="333"/>
      <c r="EA590" s="333"/>
      <c r="EK590" s="333"/>
      <c r="EU590" s="333"/>
      <c r="FE590" s="333"/>
      <c r="FO590" s="333"/>
      <c r="FY590" s="333"/>
      <c r="GI590" s="333"/>
      <c r="GS590" s="333"/>
      <c r="HC590" s="333"/>
      <c r="HM590" s="333"/>
      <c r="HW590" s="333"/>
      <c r="IG590" s="333"/>
    </row>
    <row r="591" s="3" customFormat="true" x14ac:dyDescent="0.25">
      <c r="A591" s="333"/>
      <c r="K591" s="333"/>
      <c r="U591" s="333"/>
      <c r="AE591" s="333"/>
      <c r="AO591" s="333"/>
      <c r="AY591" s="333"/>
      <c r="BI591" s="333"/>
      <c r="BJ591" s="333"/>
      <c r="BK591" s="333"/>
      <c r="BL591" s="333"/>
      <c r="BM591" s="333"/>
      <c r="BN591" s="333"/>
      <c r="BO591" s="333"/>
      <c r="BP591" s="333"/>
      <c r="BS591" s="333"/>
      <c r="CC591" s="333"/>
      <c r="CM591" s="333"/>
      <c r="CW591" s="333"/>
      <c r="DG591" s="333"/>
      <c r="DQ591" s="333"/>
      <c r="EA591" s="333"/>
      <c r="EK591" s="333"/>
      <c r="EU591" s="333"/>
      <c r="FE591" s="333"/>
      <c r="FO591" s="333"/>
      <c r="FY591" s="333"/>
      <c r="GI591" s="333"/>
      <c r="GS591" s="333"/>
      <c r="HC591" s="333"/>
      <c r="HM591" s="333"/>
      <c r="HW591" s="333"/>
      <c r="IG591" s="333"/>
    </row>
    <row r="592" s="3" customFormat="true" x14ac:dyDescent="0.25">
      <c r="A592" s="333"/>
      <c r="K592" s="333"/>
      <c r="U592" s="333"/>
      <c r="AE592" s="333"/>
      <c r="AO592" s="333"/>
      <c r="AY592" s="333"/>
      <c r="BI592" s="333"/>
      <c r="BJ592" s="333"/>
      <c r="BK592" s="333"/>
      <c r="BL592" s="333"/>
      <c r="BM592" s="333"/>
      <c r="BN592" s="333"/>
      <c r="BO592" s="333"/>
      <c r="BP592" s="333"/>
      <c r="BS592" s="333"/>
      <c r="CC592" s="333"/>
      <c r="CM592" s="333"/>
      <c r="CW592" s="333"/>
      <c r="DG592" s="333"/>
      <c r="DQ592" s="333"/>
      <c r="EA592" s="333"/>
      <c r="EK592" s="333"/>
      <c r="EU592" s="333"/>
      <c r="FE592" s="333"/>
      <c r="FO592" s="333"/>
      <c r="FY592" s="333"/>
      <c r="GI592" s="333"/>
      <c r="GS592" s="333"/>
      <c r="HC592" s="333"/>
      <c r="HM592" s="333"/>
      <c r="HW592" s="333"/>
      <c r="IG592" s="333"/>
    </row>
    <row r="593" s="3" customFormat="true" x14ac:dyDescent="0.25">
      <c r="A593" s="333"/>
      <c r="K593" s="333"/>
      <c r="U593" s="333"/>
      <c r="AE593" s="333"/>
      <c r="AO593" s="333"/>
      <c r="AY593" s="333"/>
      <c r="BI593" s="333"/>
      <c r="BJ593" s="333"/>
      <c r="BK593" s="333"/>
      <c r="BL593" s="333"/>
      <c r="BM593" s="333"/>
      <c r="BN593" s="333"/>
      <c r="BO593" s="333"/>
      <c r="BP593" s="333"/>
      <c r="BS593" s="333"/>
      <c r="CC593" s="333"/>
      <c r="CM593" s="333"/>
      <c r="CW593" s="333"/>
      <c r="DG593" s="333"/>
      <c r="DQ593" s="333"/>
      <c r="EA593" s="333"/>
      <c r="EK593" s="333"/>
      <c r="EU593" s="333"/>
      <c r="FE593" s="333"/>
      <c r="FO593" s="333"/>
      <c r="FY593" s="333"/>
      <c r="GI593" s="333"/>
      <c r="GS593" s="333"/>
      <c r="HC593" s="333"/>
      <c r="HM593" s="333"/>
      <c r="HW593" s="333"/>
      <c r="IG593" s="333"/>
    </row>
    <row r="594" s="3" customFormat="true" x14ac:dyDescent="0.25">
      <c r="A594" s="333"/>
      <c r="K594" s="333"/>
      <c r="U594" s="333"/>
      <c r="AE594" s="333"/>
      <c r="AO594" s="333"/>
      <c r="AY594" s="333"/>
      <c r="BI594" s="333"/>
      <c r="BJ594" s="333"/>
      <c r="BK594" s="333"/>
      <c r="BL594" s="333"/>
      <c r="BM594" s="333"/>
      <c r="BN594" s="333"/>
      <c r="BO594" s="333"/>
      <c r="BP594" s="333"/>
      <c r="BS594" s="333"/>
      <c r="CC594" s="333"/>
      <c r="CM594" s="333"/>
      <c r="CW594" s="333"/>
      <c r="DG594" s="333"/>
      <c r="DQ594" s="333"/>
      <c r="EA594" s="333"/>
      <c r="EK594" s="333"/>
      <c r="EU594" s="333"/>
      <c r="FE594" s="333"/>
      <c r="FO594" s="333"/>
      <c r="FY594" s="333"/>
      <c r="GI594" s="333"/>
      <c r="GS594" s="333"/>
      <c r="HC594" s="333"/>
      <c r="HM594" s="333"/>
      <c r="HW594" s="333"/>
      <c r="IG594" s="333"/>
    </row>
    <row r="595" s="3" customFormat="true" x14ac:dyDescent="0.25">
      <c r="A595" s="333"/>
      <c r="K595" s="333"/>
      <c r="U595" s="333"/>
      <c r="AE595" s="333"/>
      <c r="AO595" s="333"/>
      <c r="AY595" s="333"/>
      <c r="BI595" s="333"/>
      <c r="BJ595" s="333"/>
      <c r="BK595" s="333"/>
      <c r="BL595" s="333"/>
      <c r="BM595" s="333"/>
      <c r="BN595" s="333"/>
      <c r="BO595" s="333"/>
      <c r="BP595" s="333"/>
      <c r="BS595" s="333"/>
      <c r="CC595" s="333"/>
      <c r="CM595" s="333"/>
      <c r="CW595" s="333"/>
      <c r="DG595" s="333"/>
      <c r="DQ595" s="333"/>
      <c r="EA595" s="333"/>
      <c r="EK595" s="333"/>
      <c r="EU595" s="333"/>
      <c r="FE595" s="333"/>
      <c r="FO595" s="333"/>
      <c r="FY595" s="333"/>
      <c r="GI595" s="333"/>
      <c r="GS595" s="333"/>
      <c r="HC595" s="333"/>
      <c r="HM595" s="333"/>
      <c r="HW595" s="333"/>
      <c r="IG595" s="333"/>
    </row>
    <row r="596" s="3" customFormat="true" x14ac:dyDescent="0.25">
      <c r="A596" s="333"/>
      <c r="K596" s="333"/>
      <c r="U596" s="333"/>
      <c r="AE596" s="333"/>
      <c r="AO596" s="333"/>
      <c r="AY596" s="333"/>
      <c r="BI596" s="333"/>
      <c r="BJ596" s="333"/>
      <c r="BK596" s="333"/>
      <c r="BL596" s="333"/>
      <c r="BM596" s="333"/>
      <c r="BN596" s="333"/>
      <c r="BO596" s="333"/>
      <c r="BP596" s="333"/>
      <c r="BS596" s="333"/>
      <c r="CC596" s="333"/>
      <c r="CM596" s="333"/>
      <c r="CW596" s="333"/>
      <c r="DG596" s="333"/>
      <c r="DQ596" s="333"/>
      <c r="EA596" s="333"/>
      <c r="EK596" s="333"/>
      <c r="EU596" s="333"/>
      <c r="FE596" s="333"/>
      <c r="FO596" s="333"/>
      <c r="FY596" s="333"/>
      <c r="GI596" s="333"/>
      <c r="GS596" s="333"/>
      <c r="HC596" s="333"/>
      <c r="HM596" s="333"/>
      <c r="HW596" s="333"/>
      <c r="IG596" s="333"/>
    </row>
    <row r="597" s="3" customFormat="true" x14ac:dyDescent="0.25">
      <c r="A597" s="333"/>
      <c r="K597" s="333"/>
      <c r="U597" s="333"/>
      <c r="AE597" s="333"/>
      <c r="AO597" s="333"/>
      <c r="AY597" s="333"/>
      <c r="BI597" s="333"/>
      <c r="BJ597" s="333"/>
      <c r="BK597" s="333"/>
      <c r="BL597" s="333"/>
      <c r="BM597" s="333"/>
      <c r="BN597" s="333"/>
      <c r="BO597" s="333"/>
      <c r="BP597" s="333"/>
      <c r="BS597" s="333"/>
      <c r="CC597" s="333"/>
      <c r="CM597" s="333"/>
      <c r="CW597" s="333"/>
      <c r="DG597" s="333"/>
      <c r="DQ597" s="333"/>
      <c r="EA597" s="333"/>
      <c r="EK597" s="333"/>
      <c r="EU597" s="333"/>
      <c r="FE597" s="333"/>
      <c r="FO597" s="333"/>
      <c r="FY597" s="333"/>
      <c r="GI597" s="333"/>
      <c r="GS597" s="333"/>
      <c r="HC597" s="333"/>
      <c r="HM597" s="333"/>
      <c r="HW597" s="333"/>
      <c r="IG597" s="333"/>
    </row>
    <row r="598" s="3" customFormat="true" x14ac:dyDescent="0.25">
      <c r="A598" s="333"/>
      <c r="K598" s="333"/>
      <c r="U598" s="333"/>
      <c r="AE598" s="333"/>
      <c r="AO598" s="333"/>
      <c r="AY598" s="333"/>
      <c r="BI598" s="333"/>
      <c r="BJ598" s="333"/>
      <c r="BK598" s="333"/>
      <c r="BL598" s="333"/>
      <c r="BM598" s="333"/>
      <c r="BN598" s="333"/>
      <c r="BO598" s="333"/>
      <c r="BP598" s="333"/>
      <c r="BS598" s="333"/>
      <c r="CC598" s="333"/>
      <c r="CM598" s="333"/>
      <c r="CW598" s="333"/>
      <c r="DG598" s="333"/>
      <c r="DQ598" s="333"/>
      <c r="EA598" s="333"/>
      <c r="EK598" s="333"/>
      <c r="EU598" s="333"/>
      <c r="FE598" s="333"/>
      <c r="FO598" s="333"/>
      <c r="FY598" s="333"/>
      <c r="GI598" s="333"/>
      <c r="GS598" s="333"/>
      <c r="HC598" s="333"/>
      <c r="HM598" s="333"/>
      <c r="HW598" s="333"/>
      <c r="IG598" s="333"/>
    </row>
    <row r="599" s="3" customFormat="true" x14ac:dyDescent="0.25">
      <c r="A599" s="333"/>
      <c r="K599" s="333"/>
      <c r="U599" s="333"/>
      <c r="AE599" s="333"/>
      <c r="AO599" s="333"/>
      <c r="AY599" s="333"/>
      <c r="BI599" s="333"/>
      <c r="BJ599" s="333"/>
      <c r="BK599" s="333"/>
      <c r="BL599" s="333"/>
      <c r="BM599" s="333"/>
      <c r="BN599" s="333"/>
      <c r="BO599" s="333"/>
      <c r="BP599" s="333"/>
      <c r="BS599" s="333"/>
      <c r="CC599" s="333"/>
      <c r="CM599" s="333"/>
      <c r="CW599" s="333"/>
      <c r="DG599" s="333"/>
      <c r="DQ599" s="333"/>
      <c r="EA599" s="333"/>
      <c r="EK599" s="333"/>
      <c r="EU599" s="333"/>
      <c r="FE599" s="333"/>
      <c r="FO599" s="333"/>
      <c r="FY599" s="333"/>
      <c r="GI599" s="333"/>
      <c r="GS599" s="333"/>
      <c r="HC599" s="333"/>
      <c r="HM599" s="333"/>
      <c r="HW599" s="333"/>
      <c r="IG599" s="333"/>
    </row>
    <row r="600" s="3" customFormat="true" x14ac:dyDescent="0.25">
      <c r="A600" s="333"/>
      <c r="K600" s="333"/>
      <c r="U600" s="333"/>
      <c r="AE600" s="333"/>
      <c r="AO600" s="333"/>
      <c r="AY600" s="333"/>
      <c r="BI600" s="333"/>
      <c r="BJ600" s="333"/>
      <c r="BK600" s="333"/>
      <c r="BL600" s="333"/>
      <c r="BM600" s="333"/>
      <c r="BN600" s="333"/>
      <c r="BO600" s="333"/>
      <c r="BP600" s="333"/>
      <c r="BS600" s="333"/>
      <c r="CC600" s="333"/>
      <c r="CM600" s="333"/>
      <c r="CW600" s="333"/>
      <c r="DG600" s="333"/>
      <c r="DQ600" s="333"/>
      <c r="EA600" s="333"/>
      <c r="EK600" s="333"/>
      <c r="EU600" s="333"/>
      <c r="FE600" s="333"/>
      <c r="FO600" s="333"/>
      <c r="FY600" s="333"/>
      <c r="GI600" s="333"/>
      <c r="GS600" s="333"/>
      <c r="HC600" s="333"/>
      <c r="HM600" s="333"/>
      <c r="HW600" s="333"/>
      <c r="IG600" s="333"/>
    </row>
    <row r="601" s="3" customFormat="true" x14ac:dyDescent="0.25">
      <c r="A601" s="333"/>
      <c r="K601" s="333"/>
      <c r="U601" s="333"/>
      <c r="AE601" s="333"/>
      <c r="AO601" s="333"/>
      <c r="AY601" s="333"/>
      <c r="BI601" s="333"/>
      <c r="BJ601" s="333"/>
      <c r="BK601" s="333"/>
      <c r="BL601" s="333"/>
      <c r="BM601" s="333"/>
      <c r="BN601" s="333"/>
      <c r="BO601" s="333"/>
      <c r="BP601" s="333"/>
      <c r="BS601" s="333"/>
      <c r="CC601" s="333"/>
      <c r="CM601" s="333"/>
      <c r="CW601" s="333"/>
      <c r="DG601" s="333"/>
      <c r="DQ601" s="333"/>
      <c r="EA601" s="333"/>
      <c r="EK601" s="333"/>
      <c r="EU601" s="333"/>
      <c r="FE601" s="333"/>
      <c r="FO601" s="333"/>
      <c r="FY601" s="333"/>
      <c r="GI601" s="333"/>
      <c r="GS601" s="333"/>
      <c r="HC601" s="333"/>
      <c r="HM601" s="333"/>
      <c r="HW601" s="333"/>
      <c r="IG601" s="333"/>
    </row>
    <row r="602" s="3" customFormat="true" x14ac:dyDescent="0.25">
      <c r="A602" s="333"/>
      <c r="K602" s="333"/>
      <c r="U602" s="333"/>
      <c r="AE602" s="333"/>
      <c r="AO602" s="333"/>
      <c r="AY602" s="333"/>
      <c r="BI602" s="333"/>
      <c r="BJ602" s="333"/>
      <c r="BK602" s="333"/>
      <c r="BL602" s="333"/>
      <c r="BM602" s="333"/>
      <c r="BN602" s="333"/>
      <c r="BO602" s="333"/>
      <c r="BP602" s="333"/>
      <c r="BS602" s="333"/>
      <c r="CC602" s="333"/>
      <c r="CM602" s="333"/>
      <c r="CW602" s="333"/>
      <c r="DG602" s="333"/>
      <c r="DQ602" s="333"/>
      <c r="EA602" s="333"/>
      <c r="EK602" s="333"/>
      <c r="EU602" s="333"/>
      <c r="FE602" s="333"/>
      <c r="FO602" s="333"/>
      <c r="FY602" s="333"/>
      <c r="GI602" s="333"/>
      <c r="GS602" s="333"/>
      <c r="HC602" s="333"/>
      <c r="HM602" s="333"/>
      <c r="HW602" s="333"/>
      <c r="IG602" s="333"/>
    </row>
    <row r="603" s="3" customFormat="true" x14ac:dyDescent="0.25">
      <c r="A603" s="333"/>
      <c r="K603" s="333"/>
      <c r="U603" s="333"/>
      <c r="AE603" s="333"/>
      <c r="AO603" s="333"/>
      <c r="AY603" s="333"/>
      <c r="BI603" s="333"/>
      <c r="BJ603" s="333"/>
      <c r="BK603" s="333"/>
      <c r="BL603" s="333"/>
      <c r="BM603" s="333"/>
      <c r="BN603" s="333"/>
      <c r="BO603" s="333"/>
      <c r="BP603" s="333"/>
      <c r="BS603" s="333"/>
      <c r="CC603" s="333"/>
      <c r="CM603" s="333"/>
      <c r="CW603" s="333"/>
      <c r="DG603" s="333"/>
      <c r="DQ603" s="333"/>
      <c r="EA603" s="333"/>
      <c r="EK603" s="333"/>
      <c r="EU603" s="333"/>
      <c r="FE603" s="333"/>
      <c r="FO603" s="333"/>
      <c r="FY603" s="333"/>
      <c r="GI603" s="333"/>
      <c r="GS603" s="333"/>
      <c r="HC603" s="333"/>
      <c r="HM603" s="333"/>
      <c r="HW603" s="333"/>
      <c r="IG603" s="333"/>
    </row>
    <row r="604" s="3" customFormat="true" x14ac:dyDescent="0.25">
      <c r="A604" s="333"/>
      <c r="K604" s="333"/>
      <c r="U604" s="333"/>
      <c r="AE604" s="333"/>
      <c r="AO604" s="333"/>
      <c r="AY604" s="333"/>
      <c r="BI604" s="333"/>
      <c r="BJ604" s="333"/>
      <c r="BK604" s="333"/>
      <c r="BL604" s="333"/>
      <c r="BM604" s="333"/>
      <c r="BN604" s="333"/>
      <c r="BO604" s="333"/>
      <c r="BP604" s="333"/>
      <c r="BS604" s="333"/>
      <c r="CC604" s="333"/>
      <c r="CM604" s="333"/>
      <c r="CW604" s="333"/>
      <c r="DG604" s="333"/>
      <c r="DQ604" s="333"/>
      <c r="EA604" s="333"/>
      <c r="EK604" s="333"/>
      <c r="EU604" s="333"/>
      <c r="FE604" s="333"/>
      <c r="FO604" s="333"/>
      <c r="FY604" s="333"/>
      <c r="GI604" s="333"/>
      <c r="GS604" s="333"/>
      <c r="HC604" s="333"/>
      <c r="HM604" s="333"/>
      <c r="HW604" s="333"/>
      <c r="IG604" s="333"/>
    </row>
    <row r="605" s="3" customFormat="true" x14ac:dyDescent="0.25">
      <c r="A605" s="333"/>
      <c r="K605" s="333"/>
      <c r="U605" s="333"/>
      <c r="AE605" s="333"/>
      <c r="AO605" s="333"/>
      <c r="AY605" s="333"/>
      <c r="BI605" s="333"/>
      <c r="BJ605" s="333"/>
      <c r="BK605" s="333"/>
      <c r="BL605" s="333"/>
      <c r="BM605" s="333"/>
      <c r="BN605" s="333"/>
      <c r="BO605" s="333"/>
      <c r="BP605" s="333"/>
      <c r="BS605" s="333"/>
      <c r="CC605" s="333"/>
      <c r="CM605" s="333"/>
      <c r="CW605" s="333"/>
      <c r="DG605" s="333"/>
      <c r="DQ605" s="333"/>
      <c r="EA605" s="333"/>
      <c r="EK605" s="333"/>
      <c r="EU605" s="333"/>
      <c r="FE605" s="333"/>
      <c r="FO605" s="333"/>
      <c r="FY605" s="333"/>
      <c r="GI605" s="333"/>
      <c r="GS605" s="333"/>
      <c r="HC605" s="333"/>
      <c r="HM605" s="333"/>
      <c r="HW605" s="333"/>
      <c r="IG605" s="333"/>
    </row>
    <row r="606" s="3" customFormat="true" x14ac:dyDescent="0.25">
      <c r="A606" s="333"/>
      <c r="K606" s="333"/>
      <c r="U606" s="333"/>
      <c r="AE606" s="333"/>
      <c r="AO606" s="333"/>
      <c r="AY606" s="333"/>
      <c r="BI606" s="333"/>
      <c r="BJ606" s="333"/>
      <c r="BK606" s="333"/>
      <c r="BL606" s="333"/>
      <c r="BM606" s="333"/>
      <c r="BN606" s="333"/>
      <c r="BO606" s="333"/>
      <c r="BP606" s="333"/>
      <c r="BS606" s="333"/>
      <c r="CC606" s="333"/>
      <c r="CM606" s="333"/>
      <c r="CW606" s="333"/>
      <c r="DG606" s="333"/>
      <c r="DQ606" s="333"/>
      <c r="EA606" s="333"/>
      <c r="EK606" s="333"/>
      <c r="EU606" s="333"/>
      <c r="FE606" s="333"/>
      <c r="FO606" s="333"/>
      <c r="FY606" s="333"/>
      <c r="GI606" s="333"/>
      <c r="GS606" s="333"/>
      <c r="HC606" s="333"/>
      <c r="HM606" s="333"/>
      <c r="HW606" s="333"/>
      <c r="IG606" s="333"/>
    </row>
    <row r="607" s="3" customFormat="true" x14ac:dyDescent="0.25">
      <c r="A607" s="333"/>
      <c r="K607" s="333"/>
      <c r="U607" s="333"/>
      <c r="AE607" s="333"/>
      <c r="AO607" s="333"/>
      <c r="AY607" s="333"/>
      <c r="BI607" s="333"/>
      <c r="BJ607" s="333"/>
      <c r="BK607" s="333"/>
      <c r="BL607" s="333"/>
      <c r="BM607" s="333"/>
      <c r="BN607" s="333"/>
      <c r="BO607" s="333"/>
      <c r="BP607" s="333"/>
      <c r="BS607" s="333"/>
      <c r="CC607" s="333"/>
      <c r="CM607" s="333"/>
      <c r="CW607" s="333"/>
      <c r="DG607" s="333"/>
      <c r="DQ607" s="333"/>
      <c r="EA607" s="333"/>
      <c r="EK607" s="333"/>
      <c r="EU607" s="333"/>
      <c r="FE607" s="333"/>
      <c r="FO607" s="333"/>
      <c r="FY607" s="333"/>
      <c r="GI607" s="333"/>
      <c r="GS607" s="333"/>
      <c r="HC607" s="333"/>
      <c r="HM607" s="333"/>
      <c r="HW607" s="333"/>
      <c r="IG607" s="333"/>
    </row>
    <row r="608" s="3" customFormat="true" x14ac:dyDescent="0.25">
      <c r="A608" s="333"/>
      <c r="K608" s="333"/>
      <c r="U608" s="333"/>
      <c r="AE608" s="333"/>
      <c r="AO608" s="333"/>
      <c r="AY608" s="333"/>
      <c r="BI608" s="333"/>
      <c r="BJ608" s="333"/>
      <c r="BK608" s="333"/>
      <c r="BL608" s="333"/>
      <c r="BM608" s="333"/>
      <c r="BN608" s="333"/>
      <c r="BO608" s="333"/>
      <c r="BP608" s="333"/>
      <c r="BS608" s="333"/>
      <c r="CC608" s="333"/>
      <c r="CM608" s="333"/>
      <c r="CW608" s="333"/>
      <c r="DG608" s="333"/>
      <c r="DQ608" s="333"/>
      <c r="EA608" s="333"/>
      <c r="EK608" s="333"/>
      <c r="EU608" s="333"/>
      <c r="FE608" s="333"/>
      <c r="FO608" s="333"/>
      <c r="FY608" s="333"/>
      <c r="GI608" s="333"/>
      <c r="GS608" s="333"/>
      <c r="HC608" s="333"/>
      <c r="HM608" s="333"/>
      <c r="HW608" s="333"/>
      <c r="IG608" s="333"/>
    </row>
    <row r="609" s="3" customFormat="true" x14ac:dyDescent="0.25">
      <c r="A609" s="333"/>
      <c r="K609" s="333"/>
      <c r="U609" s="333"/>
      <c r="AE609" s="333"/>
      <c r="AO609" s="333"/>
      <c r="AY609" s="333"/>
      <c r="BI609" s="333"/>
      <c r="BJ609" s="333"/>
      <c r="BK609" s="333"/>
      <c r="BL609" s="333"/>
      <c r="BM609" s="333"/>
      <c r="BN609" s="333"/>
      <c r="BO609" s="333"/>
      <c r="BP609" s="333"/>
      <c r="BS609" s="333"/>
      <c r="CC609" s="333"/>
      <c r="CM609" s="333"/>
      <c r="CW609" s="333"/>
      <c r="DG609" s="333"/>
      <c r="DQ609" s="333"/>
      <c r="EA609" s="333"/>
      <c r="EK609" s="333"/>
      <c r="EU609" s="333"/>
      <c r="FE609" s="333"/>
      <c r="FO609" s="333"/>
      <c r="FY609" s="333"/>
      <c r="GI609" s="333"/>
      <c r="GS609" s="333"/>
      <c r="HC609" s="333"/>
      <c r="HM609" s="333"/>
      <c r="HW609" s="333"/>
      <c r="IG609" s="333"/>
    </row>
    <row r="610" s="3" customFormat="true" x14ac:dyDescent="0.25">
      <c r="A610" s="333"/>
      <c r="K610" s="333"/>
      <c r="U610" s="333"/>
      <c r="AE610" s="333"/>
      <c r="AO610" s="333"/>
      <c r="AY610" s="333"/>
      <c r="BI610" s="333"/>
      <c r="BJ610" s="333"/>
      <c r="BK610" s="333"/>
      <c r="BL610" s="333"/>
      <c r="BM610" s="333"/>
      <c r="BN610" s="333"/>
      <c r="BO610" s="333"/>
      <c r="BP610" s="333"/>
      <c r="BS610" s="333"/>
      <c r="CC610" s="333"/>
      <c r="CM610" s="333"/>
      <c r="CW610" s="333"/>
      <c r="DG610" s="333"/>
      <c r="DQ610" s="333"/>
      <c r="EA610" s="333"/>
      <c r="EK610" s="333"/>
      <c r="EU610" s="333"/>
      <c r="FE610" s="333"/>
      <c r="FO610" s="333"/>
      <c r="FY610" s="333"/>
      <c r="GI610" s="333"/>
      <c r="GS610" s="333"/>
      <c r="HC610" s="333"/>
      <c r="HM610" s="333"/>
      <c r="HW610" s="333"/>
      <c r="IG610" s="333"/>
    </row>
    <row r="611" s="3" customFormat="true" x14ac:dyDescent="0.25">
      <c r="A611" s="333"/>
      <c r="K611" s="333"/>
      <c r="U611" s="333"/>
      <c r="AE611" s="333"/>
      <c r="AO611" s="333"/>
      <c r="AY611" s="333"/>
      <c r="BI611" s="333"/>
      <c r="BJ611" s="333"/>
      <c r="BK611" s="333"/>
      <c r="BL611" s="333"/>
      <c r="BM611" s="333"/>
      <c r="BN611" s="333"/>
      <c r="BO611" s="333"/>
      <c r="BP611" s="333"/>
      <c r="BS611" s="333"/>
      <c r="CC611" s="333"/>
      <c r="CM611" s="333"/>
      <c r="CW611" s="333"/>
      <c r="DG611" s="333"/>
      <c r="DQ611" s="333"/>
      <c r="EA611" s="333"/>
      <c r="EK611" s="333"/>
      <c r="EU611" s="333"/>
      <c r="FE611" s="333"/>
      <c r="FO611" s="333"/>
      <c r="FY611" s="333"/>
      <c r="GI611" s="333"/>
      <c r="GS611" s="333"/>
      <c r="HC611" s="333"/>
      <c r="HM611" s="333"/>
      <c r="HW611" s="333"/>
      <c r="IG611" s="333"/>
    </row>
    <row r="612" s="3" customFormat="true" x14ac:dyDescent="0.25">
      <c r="A612" s="333"/>
      <c r="K612" s="333"/>
      <c r="U612" s="333"/>
      <c r="AE612" s="333"/>
      <c r="AO612" s="333"/>
      <c r="AY612" s="333"/>
      <c r="BI612" s="333"/>
      <c r="BJ612" s="333"/>
      <c r="BK612" s="333"/>
      <c r="BL612" s="333"/>
      <c r="BM612" s="333"/>
      <c r="BN612" s="333"/>
      <c r="BO612" s="333"/>
      <c r="BP612" s="333"/>
      <c r="BS612" s="333"/>
      <c r="CC612" s="333"/>
      <c r="CM612" s="333"/>
      <c r="CW612" s="333"/>
      <c r="DG612" s="333"/>
      <c r="DQ612" s="333"/>
      <c r="EA612" s="333"/>
      <c r="EK612" s="333"/>
      <c r="EU612" s="333"/>
      <c r="FE612" s="333"/>
      <c r="FO612" s="333"/>
      <c r="FY612" s="333"/>
      <c r="GI612" s="333"/>
      <c r="GS612" s="333"/>
      <c r="HC612" s="333"/>
      <c r="HM612" s="333"/>
      <c r="HW612" s="333"/>
      <c r="IG612" s="333"/>
    </row>
    <row r="613" s="3" customFormat="true" x14ac:dyDescent="0.25">
      <c r="A613" s="333"/>
      <c r="K613" s="333"/>
      <c r="U613" s="333"/>
      <c r="AE613" s="333"/>
      <c r="AO613" s="333"/>
      <c r="AY613" s="333"/>
      <c r="BI613" s="333"/>
      <c r="BJ613" s="333"/>
      <c r="BK613" s="333"/>
      <c r="BL613" s="333"/>
      <c r="BM613" s="333"/>
      <c r="BN613" s="333"/>
      <c r="BO613" s="333"/>
      <c r="BP613" s="333"/>
      <c r="BS613" s="333"/>
      <c r="CC613" s="333"/>
      <c r="CM613" s="333"/>
      <c r="CW613" s="333"/>
      <c r="DG613" s="333"/>
      <c r="DQ613" s="333"/>
      <c r="EA613" s="333"/>
      <c r="EK613" s="333"/>
      <c r="EU613" s="333"/>
      <c r="FE613" s="333"/>
      <c r="FO613" s="333"/>
      <c r="FY613" s="333"/>
      <c r="GI613" s="333"/>
      <c r="GS613" s="333"/>
      <c r="HC613" s="333"/>
      <c r="HM613" s="333"/>
      <c r="HW613" s="333"/>
      <c r="IG613" s="333"/>
    </row>
    <row r="614" s="3" customFormat="true" x14ac:dyDescent="0.25">
      <c r="A614" s="333"/>
      <c r="K614" s="333"/>
      <c r="U614" s="333"/>
      <c r="AE614" s="333"/>
      <c r="AO614" s="333"/>
      <c r="AY614" s="333"/>
      <c r="BI614" s="333"/>
      <c r="BJ614" s="333"/>
      <c r="BK614" s="333"/>
      <c r="BL614" s="333"/>
      <c r="BM614" s="333"/>
      <c r="BN614" s="333"/>
      <c r="BO614" s="333"/>
      <c r="BP614" s="333"/>
      <c r="BS614" s="333"/>
      <c r="CC614" s="333"/>
      <c r="CM614" s="333"/>
      <c r="CW614" s="333"/>
      <c r="DG614" s="333"/>
      <c r="DQ614" s="333"/>
      <c r="EA614" s="333"/>
      <c r="EK614" s="333"/>
      <c r="EU614" s="333"/>
      <c r="FE614" s="333"/>
      <c r="FO614" s="333"/>
      <c r="FY614" s="333"/>
      <c r="GI614" s="333"/>
      <c r="GS614" s="333"/>
      <c r="HC614" s="333"/>
      <c r="HM614" s="333"/>
      <c r="HW614" s="333"/>
      <c r="IG614" s="333"/>
    </row>
    <row r="615" s="3" customFormat="true" x14ac:dyDescent="0.25">
      <c r="A615" s="333"/>
      <c r="K615" s="333"/>
      <c r="U615" s="333"/>
      <c r="AE615" s="333"/>
      <c r="AO615" s="333"/>
      <c r="AY615" s="333"/>
      <c r="BI615" s="333"/>
      <c r="BJ615" s="333"/>
      <c r="BK615" s="333"/>
      <c r="BL615" s="333"/>
      <c r="BM615" s="333"/>
      <c r="BN615" s="333"/>
      <c r="BO615" s="333"/>
      <c r="BP615" s="333"/>
      <c r="BS615" s="333"/>
      <c r="CC615" s="333"/>
      <c r="CM615" s="333"/>
      <c r="CW615" s="333"/>
      <c r="DG615" s="333"/>
      <c r="DQ615" s="333"/>
      <c r="EA615" s="333"/>
      <c r="EK615" s="333"/>
      <c r="EU615" s="333"/>
      <c r="FE615" s="333"/>
      <c r="FO615" s="333"/>
      <c r="FY615" s="333"/>
      <c r="GI615" s="333"/>
      <c r="GS615" s="333"/>
      <c r="HC615" s="333"/>
      <c r="HM615" s="333"/>
      <c r="HW615" s="333"/>
      <c r="IG615" s="333"/>
    </row>
    <row r="616" s="3" customFormat="true" x14ac:dyDescent="0.25">
      <c r="A616" s="333"/>
      <c r="K616" s="333"/>
      <c r="U616" s="333"/>
      <c r="AE616" s="333"/>
      <c r="AO616" s="333"/>
      <c r="AY616" s="333"/>
      <c r="BI616" s="333"/>
      <c r="BJ616" s="333"/>
      <c r="BK616" s="333"/>
      <c r="BL616" s="333"/>
      <c r="BM616" s="333"/>
      <c r="BN616" s="333"/>
      <c r="BO616" s="333"/>
      <c r="BP616" s="333"/>
      <c r="BS616" s="333"/>
      <c r="CC616" s="333"/>
      <c r="CM616" s="333"/>
      <c r="CW616" s="333"/>
      <c r="DG616" s="333"/>
      <c r="DQ616" s="333"/>
      <c r="EA616" s="333"/>
      <c r="EK616" s="333"/>
      <c r="EU616" s="333"/>
      <c r="FE616" s="333"/>
      <c r="FO616" s="333"/>
      <c r="FY616" s="333"/>
      <c r="GI616" s="333"/>
      <c r="GS616" s="333"/>
      <c r="HC616" s="333"/>
      <c r="HM616" s="333"/>
      <c r="HW616" s="333"/>
      <c r="IG616" s="333"/>
    </row>
    <row r="617" s="3" customFormat="true" x14ac:dyDescent="0.25">
      <c r="A617" s="333"/>
      <c r="K617" s="333"/>
      <c r="U617" s="333"/>
      <c r="AE617" s="333"/>
      <c r="AO617" s="333"/>
      <c r="AY617" s="333"/>
      <c r="BI617" s="333"/>
      <c r="BJ617" s="333"/>
      <c r="BK617" s="333"/>
      <c r="BL617" s="333"/>
      <c r="BM617" s="333"/>
      <c r="BN617" s="333"/>
      <c r="BO617" s="333"/>
      <c r="BP617" s="333"/>
      <c r="BS617" s="333"/>
      <c r="CC617" s="333"/>
      <c r="CM617" s="333"/>
      <c r="CW617" s="333"/>
      <c r="DG617" s="333"/>
      <c r="DQ617" s="333"/>
      <c r="EA617" s="333"/>
      <c r="EK617" s="333"/>
      <c r="EU617" s="333"/>
      <c r="FE617" s="333"/>
      <c r="FO617" s="333"/>
      <c r="FY617" s="333"/>
      <c r="GI617" s="333"/>
      <c r="GS617" s="333"/>
      <c r="HC617" s="333"/>
      <c r="HM617" s="333"/>
      <c r="HW617" s="333"/>
      <c r="IG617" s="333"/>
    </row>
    <row r="618" s="3" customFormat="true" x14ac:dyDescent="0.25">
      <c r="A618" s="333"/>
      <c r="K618" s="333"/>
      <c r="U618" s="333"/>
      <c r="AE618" s="333"/>
      <c r="AO618" s="333"/>
      <c r="AY618" s="333"/>
      <c r="BI618" s="333"/>
      <c r="BJ618" s="333"/>
      <c r="BK618" s="333"/>
      <c r="BL618" s="333"/>
      <c r="BM618" s="333"/>
      <c r="BN618" s="333"/>
      <c r="BO618" s="333"/>
      <c r="BP618" s="333"/>
      <c r="BS618" s="333"/>
      <c r="CC618" s="333"/>
      <c r="CM618" s="333"/>
      <c r="CW618" s="333"/>
      <c r="DG618" s="333"/>
      <c r="DQ618" s="333"/>
      <c r="EA618" s="333"/>
      <c r="EK618" s="333"/>
      <c r="EU618" s="333"/>
      <c r="FE618" s="333"/>
      <c r="FO618" s="333"/>
      <c r="FY618" s="333"/>
      <c r="GI618" s="333"/>
      <c r="GS618" s="333"/>
      <c r="HC618" s="333"/>
      <c r="HM618" s="333"/>
      <c r="HW618" s="333"/>
      <c r="IG618" s="333"/>
    </row>
    <row r="619" s="3" customFormat="true" x14ac:dyDescent="0.25">
      <c r="A619" s="333"/>
      <c r="K619" s="333"/>
      <c r="U619" s="333"/>
      <c r="AE619" s="333"/>
      <c r="AO619" s="333"/>
      <c r="AY619" s="333"/>
      <c r="BI619" s="333"/>
      <c r="BJ619" s="333"/>
      <c r="BK619" s="333"/>
      <c r="BL619" s="333"/>
      <c r="BM619" s="333"/>
      <c r="BN619" s="333"/>
      <c r="BO619" s="333"/>
      <c r="BP619" s="333"/>
      <c r="BS619" s="333"/>
      <c r="CC619" s="333"/>
      <c r="CM619" s="333"/>
      <c r="CW619" s="333"/>
      <c r="DG619" s="333"/>
      <c r="DQ619" s="333"/>
      <c r="EA619" s="333"/>
      <c r="EK619" s="333"/>
      <c r="EU619" s="333"/>
      <c r="FE619" s="333"/>
      <c r="FO619" s="333"/>
      <c r="FY619" s="333"/>
      <c r="GI619" s="333"/>
      <c r="GS619" s="333"/>
      <c r="HC619" s="333"/>
      <c r="HM619" s="333"/>
      <c r="HW619" s="333"/>
      <c r="IG619" s="333"/>
    </row>
    <row r="620" s="3" customFormat="true" x14ac:dyDescent="0.25">
      <c r="A620" s="333"/>
      <c r="K620" s="333"/>
      <c r="U620" s="333"/>
      <c r="AE620" s="333"/>
      <c r="AO620" s="333"/>
      <c r="AY620" s="333"/>
      <c r="BI620" s="333"/>
      <c r="BJ620" s="333"/>
      <c r="BK620" s="333"/>
      <c r="BL620" s="333"/>
      <c r="BM620" s="333"/>
      <c r="BN620" s="333"/>
      <c r="BO620" s="333"/>
      <c r="BP620" s="333"/>
      <c r="BS620" s="333"/>
      <c r="CC620" s="333"/>
      <c r="CM620" s="333"/>
      <c r="CW620" s="333"/>
      <c r="DG620" s="333"/>
      <c r="DQ620" s="333"/>
      <c r="EA620" s="333"/>
      <c r="EK620" s="333"/>
      <c r="EU620" s="333"/>
      <c r="FE620" s="333"/>
      <c r="FO620" s="333"/>
      <c r="FY620" s="333"/>
      <c r="GI620" s="333"/>
      <c r="GS620" s="333"/>
      <c r="HC620" s="333"/>
      <c r="HM620" s="333"/>
      <c r="HW620" s="333"/>
      <c r="IG620" s="333"/>
    </row>
    <row r="621" s="3" customFormat="true" x14ac:dyDescent="0.25">
      <c r="A621" s="333"/>
      <c r="K621" s="333"/>
      <c r="U621" s="333"/>
      <c r="AE621" s="333"/>
      <c r="AO621" s="333"/>
      <c r="AY621" s="333"/>
      <c r="BI621" s="333"/>
      <c r="BJ621" s="333"/>
      <c r="BK621" s="333"/>
      <c r="BL621" s="333"/>
      <c r="BM621" s="333"/>
      <c r="BN621" s="333"/>
      <c r="BO621" s="333"/>
      <c r="BP621" s="333"/>
      <c r="BS621" s="333"/>
      <c r="CC621" s="333"/>
      <c r="CM621" s="333"/>
      <c r="CW621" s="333"/>
      <c r="DG621" s="333"/>
      <c r="DQ621" s="333"/>
      <c r="EA621" s="333"/>
      <c r="EK621" s="333"/>
      <c r="EU621" s="333"/>
      <c r="FE621" s="333"/>
      <c r="FO621" s="333"/>
      <c r="FY621" s="333"/>
      <c r="GI621" s="333"/>
      <c r="GS621" s="333"/>
      <c r="HC621" s="333"/>
      <c r="HM621" s="333"/>
      <c r="HW621" s="333"/>
      <c r="IG621" s="333"/>
    </row>
    <row r="622" s="3" customFormat="true" x14ac:dyDescent="0.25">
      <c r="A622" s="333"/>
      <c r="K622" s="333"/>
      <c r="U622" s="333"/>
      <c r="AE622" s="333"/>
      <c r="AO622" s="333"/>
      <c r="AY622" s="333"/>
      <c r="BI622" s="333"/>
      <c r="BJ622" s="333"/>
      <c r="BK622" s="333"/>
      <c r="BL622" s="333"/>
      <c r="BM622" s="333"/>
      <c r="BN622" s="333"/>
      <c r="BO622" s="333"/>
      <c r="BP622" s="333"/>
      <c r="BS622" s="333"/>
      <c r="CC622" s="333"/>
      <c r="CM622" s="333"/>
      <c r="CW622" s="333"/>
      <c r="DG622" s="333"/>
      <c r="DQ622" s="333"/>
      <c r="EA622" s="333"/>
      <c r="EK622" s="333"/>
      <c r="EU622" s="333"/>
      <c r="FE622" s="333"/>
      <c r="FO622" s="333"/>
      <c r="FY622" s="333"/>
      <c r="GI622" s="333"/>
      <c r="GS622" s="333"/>
      <c r="HC622" s="333"/>
      <c r="HM622" s="333"/>
      <c r="HW622" s="333"/>
      <c r="IG622" s="333"/>
    </row>
    <row r="623" s="3" customFormat="true" x14ac:dyDescent="0.25">
      <c r="A623" s="333"/>
      <c r="K623" s="333"/>
      <c r="U623" s="333"/>
      <c r="AE623" s="333"/>
      <c r="AO623" s="333"/>
      <c r="AY623" s="333"/>
      <c r="BI623" s="333"/>
      <c r="BJ623" s="333"/>
      <c r="BK623" s="333"/>
      <c r="BL623" s="333"/>
      <c r="BM623" s="333"/>
      <c r="BN623" s="333"/>
      <c r="BO623" s="333"/>
      <c r="BP623" s="333"/>
      <c r="BS623" s="333"/>
      <c r="CC623" s="333"/>
      <c r="CM623" s="333"/>
      <c r="CW623" s="333"/>
      <c r="DG623" s="333"/>
      <c r="DQ623" s="333"/>
      <c r="EA623" s="333"/>
      <c r="EK623" s="333"/>
      <c r="EU623" s="333"/>
      <c r="FE623" s="333"/>
      <c r="FO623" s="333"/>
      <c r="FY623" s="333"/>
      <c r="GI623" s="333"/>
      <c r="GS623" s="333"/>
      <c r="HC623" s="333"/>
      <c r="HM623" s="333"/>
      <c r="HW623" s="333"/>
      <c r="IG623" s="333"/>
    </row>
    <row r="624" s="3" customFormat="true" x14ac:dyDescent="0.25">
      <c r="A624" s="333"/>
      <c r="K624" s="333"/>
      <c r="U624" s="333"/>
      <c r="AE624" s="333"/>
      <c r="AO624" s="333"/>
      <c r="AY624" s="333"/>
      <c r="BI624" s="333"/>
      <c r="BJ624" s="333"/>
      <c r="BK624" s="333"/>
      <c r="BL624" s="333"/>
      <c r="BM624" s="333"/>
      <c r="BN624" s="333"/>
      <c r="BO624" s="333"/>
      <c r="BP624" s="333"/>
      <c r="BS624" s="333"/>
      <c r="CC624" s="333"/>
      <c r="CM624" s="333"/>
      <c r="CW624" s="333"/>
      <c r="DG624" s="333"/>
      <c r="DQ624" s="333"/>
      <c r="EA624" s="333"/>
      <c r="EK624" s="333"/>
      <c r="EU624" s="333"/>
      <c r="FE624" s="333"/>
      <c r="FO624" s="333"/>
      <c r="FY624" s="333"/>
      <c r="GI624" s="333"/>
      <c r="GS624" s="333"/>
      <c r="HC624" s="333"/>
      <c r="HM624" s="333"/>
      <c r="HW624" s="333"/>
      <c r="IG624" s="333"/>
    </row>
    <row r="625" s="3" customFormat="true" x14ac:dyDescent="0.25">
      <c r="A625" s="333"/>
      <c r="K625" s="333"/>
      <c r="U625" s="333"/>
      <c r="AE625" s="333"/>
      <c r="AO625" s="333"/>
      <c r="AY625" s="333"/>
      <c r="BI625" s="333"/>
      <c r="BJ625" s="333"/>
      <c r="BK625" s="333"/>
      <c r="BL625" s="333"/>
      <c r="BM625" s="333"/>
      <c r="BN625" s="333"/>
      <c r="BO625" s="333"/>
      <c r="BP625" s="333"/>
      <c r="BS625" s="333"/>
      <c r="CC625" s="333"/>
      <c r="CM625" s="333"/>
      <c r="CW625" s="333"/>
      <c r="DG625" s="333"/>
      <c r="DQ625" s="333"/>
      <c r="EA625" s="333"/>
      <c r="EK625" s="333"/>
      <c r="EU625" s="333"/>
      <c r="FE625" s="333"/>
      <c r="FO625" s="333"/>
      <c r="FY625" s="333"/>
      <c r="GI625" s="333"/>
      <c r="GS625" s="333"/>
      <c r="HC625" s="333"/>
      <c r="HM625" s="333"/>
      <c r="HW625" s="333"/>
      <c r="IG625" s="333"/>
    </row>
    <row r="626" s="3" customFormat="true" x14ac:dyDescent="0.25">
      <c r="A626" s="333"/>
      <c r="K626" s="333"/>
      <c r="U626" s="333"/>
      <c r="AE626" s="333"/>
      <c r="AO626" s="333"/>
      <c r="AY626" s="333"/>
      <c r="BI626" s="333"/>
      <c r="BJ626" s="333"/>
      <c r="BK626" s="333"/>
      <c r="BL626" s="333"/>
      <c r="BM626" s="333"/>
      <c r="BN626" s="333"/>
      <c r="BO626" s="333"/>
      <c r="BP626" s="333"/>
      <c r="BS626" s="333"/>
      <c r="CC626" s="333"/>
      <c r="CM626" s="333"/>
      <c r="CW626" s="333"/>
      <c r="DG626" s="333"/>
      <c r="DQ626" s="333"/>
      <c r="EA626" s="333"/>
      <c r="EK626" s="333"/>
      <c r="EU626" s="333"/>
      <c r="FE626" s="333"/>
      <c r="FO626" s="333"/>
      <c r="FY626" s="333"/>
      <c r="GI626" s="333"/>
      <c r="GS626" s="333"/>
      <c r="HC626" s="333"/>
      <c r="HM626" s="333"/>
      <c r="HW626" s="333"/>
      <c r="IG626" s="333"/>
    </row>
    <row r="627" s="3" customFormat="true" x14ac:dyDescent="0.25">
      <c r="A627" s="333"/>
      <c r="K627" s="333"/>
      <c r="U627" s="333"/>
      <c r="AE627" s="333"/>
      <c r="AO627" s="333"/>
      <c r="AY627" s="333"/>
      <c r="BI627" s="333"/>
      <c r="BJ627" s="333"/>
      <c r="BK627" s="333"/>
      <c r="BL627" s="333"/>
      <c r="BM627" s="333"/>
      <c r="BN627" s="333"/>
      <c r="BO627" s="333"/>
      <c r="BP627" s="333"/>
      <c r="BS627" s="333"/>
      <c r="CC627" s="333"/>
      <c r="CM627" s="333"/>
      <c r="CW627" s="333"/>
      <c r="DG627" s="333"/>
      <c r="DQ627" s="333"/>
      <c r="EA627" s="333"/>
      <c r="EK627" s="333"/>
      <c r="EU627" s="333"/>
      <c r="FE627" s="333"/>
      <c r="FO627" s="333"/>
      <c r="FY627" s="333"/>
      <c r="GI627" s="333"/>
      <c r="GS627" s="333"/>
      <c r="HC627" s="333"/>
      <c r="HM627" s="333"/>
      <c r="HW627" s="333"/>
      <c r="IG627" s="333"/>
    </row>
    <row r="628" s="3" customFormat="true" x14ac:dyDescent="0.25">
      <c r="A628" s="333"/>
      <c r="K628" s="333"/>
      <c r="U628" s="333"/>
      <c r="AE628" s="333"/>
      <c r="AO628" s="333"/>
      <c r="AY628" s="333"/>
      <c r="BI628" s="333"/>
      <c r="BJ628" s="333"/>
      <c r="BK628" s="333"/>
      <c r="BL628" s="333"/>
      <c r="BM628" s="333"/>
      <c r="BN628" s="333"/>
      <c r="BO628" s="333"/>
      <c r="BP628" s="333"/>
      <c r="BS628" s="333"/>
      <c r="CC628" s="333"/>
      <c r="CM628" s="333"/>
      <c r="CW628" s="333"/>
      <c r="DG628" s="333"/>
      <c r="DQ628" s="333"/>
      <c r="EA628" s="333"/>
      <c r="EK628" s="333"/>
      <c r="EU628" s="333"/>
      <c r="FE628" s="333"/>
      <c r="FO628" s="333"/>
      <c r="FY628" s="333"/>
      <c r="GI628" s="333"/>
      <c r="GS628" s="333"/>
      <c r="HC628" s="333"/>
      <c r="HM628" s="333"/>
      <c r="HW628" s="333"/>
      <c r="IG628" s="333"/>
    </row>
    <row r="629" s="3" customFormat="true" x14ac:dyDescent="0.25">
      <c r="A629" s="333"/>
      <c r="K629" s="333"/>
      <c r="U629" s="333"/>
      <c r="AE629" s="333"/>
      <c r="AO629" s="333"/>
      <c r="AY629" s="333"/>
      <c r="BI629" s="333"/>
      <c r="BJ629" s="333"/>
      <c r="BK629" s="333"/>
      <c r="BL629" s="333"/>
      <c r="BM629" s="333"/>
      <c r="BN629" s="333"/>
      <c r="BO629" s="333"/>
      <c r="BP629" s="333"/>
      <c r="BS629" s="333"/>
      <c r="CC629" s="333"/>
      <c r="CM629" s="333"/>
      <c r="CW629" s="333"/>
      <c r="DG629" s="333"/>
      <c r="DQ629" s="333"/>
      <c r="EA629" s="333"/>
      <c r="EK629" s="333"/>
      <c r="EU629" s="333"/>
      <c r="FE629" s="333"/>
      <c r="FO629" s="333"/>
      <c r="FY629" s="333"/>
      <c r="GI629" s="333"/>
      <c r="GS629" s="333"/>
      <c r="HC629" s="333"/>
      <c r="HM629" s="333"/>
      <c r="HW629" s="333"/>
      <c r="IG629" s="333"/>
    </row>
    <row r="630" s="3" customFormat="true" x14ac:dyDescent="0.25">
      <c r="A630" s="333"/>
      <c r="K630" s="333"/>
      <c r="U630" s="333"/>
      <c r="AE630" s="333"/>
      <c r="AO630" s="333"/>
      <c r="AY630" s="333"/>
      <c r="BI630" s="333"/>
      <c r="BJ630" s="333"/>
      <c r="BK630" s="333"/>
      <c r="BL630" s="333"/>
      <c r="BM630" s="333"/>
      <c r="BN630" s="333"/>
      <c r="BO630" s="333"/>
      <c r="BP630" s="333"/>
      <c r="BS630" s="333"/>
      <c r="CC630" s="333"/>
      <c r="CM630" s="333"/>
      <c r="CW630" s="333"/>
      <c r="DG630" s="333"/>
      <c r="DQ630" s="333"/>
      <c r="EA630" s="333"/>
      <c r="EK630" s="333"/>
      <c r="EU630" s="333"/>
      <c r="FE630" s="333"/>
      <c r="FO630" s="333"/>
      <c r="FY630" s="333"/>
      <c r="GI630" s="333"/>
      <c r="GS630" s="333"/>
      <c r="HC630" s="333"/>
      <c r="HM630" s="333"/>
      <c r="HW630" s="333"/>
      <c r="IG630" s="333"/>
    </row>
    <row r="631" s="3" customFormat="true" x14ac:dyDescent="0.25">
      <c r="A631" s="333"/>
      <c r="K631" s="333"/>
      <c r="U631" s="333"/>
      <c r="AE631" s="333"/>
      <c r="AO631" s="333"/>
      <c r="AY631" s="333"/>
      <c r="BI631" s="333"/>
      <c r="BJ631" s="333"/>
      <c r="BK631" s="333"/>
      <c r="BL631" s="333"/>
      <c r="BM631" s="333"/>
      <c r="BN631" s="333"/>
      <c r="BO631" s="333"/>
      <c r="BP631" s="333"/>
      <c r="BS631" s="333"/>
      <c r="CC631" s="333"/>
      <c r="CM631" s="333"/>
      <c r="CW631" s="333"/>
      <c r="DG631" s="333"/>
      <c r="DQ631" s="333"/>
      <c r="EA631" s="333"/>
      <c r="EK631" s="333"/>
      <c r="EU631" s="333"/>
      <c r="FE631" s="333"/>
      <c r="FO631" s="333"/>
      <c r="FY631" s="333"/>
      <c r="GI631" s="333"/>
      <c r="GS631" s="333"/>
      <c r="HC631" s="333"/>
      <c r="HM631" s="333"/>
      <c r="HW631" s="333"/>
      <c r="IG631" s="333"/>
    </row>
    <row r="632" s="3" customFormat="true" x14ac:dyDescent="0.25">
      <c r="A632" s="333"/>
      <c r="K632" s="333"/>
      <c r="U632" s="333"/>
      <c r="AE632" s="333"/>
      <c r="AO632" s="333"/>
      <c r="AY632" s="333"/>
      <c r="BI632" s="333"/>
      <c r="BJ632" s="333"/>
      <c r="BK632" s="333"/>
      <c r="BL632" s="333"/>
      <c r="BM632" s="333"/>
      <c r="BN632" s="333"/>
      <c r="BO632" s="333"/>
      <c r="BP632" s="333"/>
      <c r="BS632" s="333"/>
      <c r="CC632" s="333"/>
      <c r="CM632" s="333"/>
      <c r="CW632" s="333"/>
      <c r="DG632" s="333"/>
      <c r="DQ632" s="333"/>
      <c r="EA632" s="333"/>
      <c r="EK632" s="333"/>
      <c r="EU632" s="333"/>
      <c r="FE632" s="333"/>
      <c r="FO632" s="333"/>
      <c r="FY632" s="333"/>
      <c r="GI632" s="333"/>
      <c r="GS632" s="333"/>
      <c r="HC632" s="333"/>
      <c r="HM632" s="333"/>
      <c r="HW632" s="333"/>
      <c r="IG632" s="333"/>
    </row>
    <row r="633" s="3" customFormat="true" x14ac:dyDescent="0.25">
      <c r="A633" s="333"/>
      <c r="K633" s="333"/>
      <c r="U633" s="333"/>
      <c r="AE633" s="333"/>
      <c r="AO633" s="333"/>
      <c r="AY633" s="333"/>
      <c r="BI633" s="333"/>
      <c r="BJ633" s="333"/>
      <c r="BK633" s="333"/>
      <c r="BL633" s="333"/>
      <c r="BM633" s="333"/>
      <c r="BN633" s="333"/>
      <c r="BO633" s="333"/>
      <c r="BP633" s="333"/>
      <c r="BS633" s="333"/>
      <c r="CC633" s="333"/>
      <c r="CM633" s="333"/>
      <c r="CW633" s="333"/>
      <c r="DG633" s="333"/>
      <c r="DQ633" s="333"/>
      <c r="EA633" s="333"/>
      <c r="EK633" s="333"/>
      <c r="EU633" s="333"/>
      <c r="FE633" s="333"/>
      <c r="FO633" s="333"/>
      <c r="FY633" s="333"/>
      <c r="GI633" s="333"/>
      <c r="GS633" s="333"/>
      <c r="HC633" s="333"/>
      <c r="HM633" s="333"/>
      <c r="HW633" s="333"/>
      <c r="IG633" s="333"/>
    </row>
    <row r="634" s="3" customFormat="true" x14ac:dyDescent="0.25">
      <c r="A634" s="333"/>
      <c r="K634" s="333"/>
      <c r="U634" s="333"/>
      <c r="AE634" s="333"/>
      <c r="AO634" s="333"/>
      <c r="AY634" s="333"/>
      <c r="BI634" s="333"/>
      <c r="BJ634" s="333"/>
      <c r="BK634" s="333"/>
      <c r="BL634" s="333"/>
      <c r="BM634" s="333"/>
      <c r="BN634" s="333"/>
      <c r="BO634" s="333"/>
      <c r="BP634" s="333"/>
      <c r="BS634" s="333"/>
      <c r="CC634" s="333"/>
      <c r="CM634" s="333"/>
      <c r="CW634" s="333"/>
      <c r="DG634" s="333"/>
      <c r="DQ634" s="333"/>
      <c r="EA634" s="333"/>
      <c r="EK634" s="333"/>
      <c r="EU634" s="333"/>
      <c r="FE634" s="333"/>
      <c r="FO634" s="333"/>
      <c r="FY634" s="333"/>
      <c r="GI634" s="333"/>
      <c r="GS634" s="333"/>
      <c r="HC634" s="333"/>
      <c r="HM634" s="333"/>
      <c r="HW634" s="333"/>
      <c r="IG634" s="333"/>
    </row>
    <row r="635" s="3" customFormat="true" x14ac:dyDescent="0.25">
      <c r="A635" s="333"/>
      <c r="K635" s="333"/>
      <c r="U635" s="333"/>
      <c r="AE635" s="333"/>
      <c r="AO635" s="333"/>
      <c r="AY635" s="333"/>
      <c r="BI635" s="333"/>
      <c r="BJ635" s="333"/>
      <c r="BK635" s="333"/>
      <c r="BL635" s="333"/>
      <c r="BM635" s="333"/>
      <c r="BN635" s="333"/>
      <c r="BO635" s="333"/>
      <c r="BP635" s="333"/>
      <c r="BS635" s="333"/>
      <c r="CC635" s="333"/>
      <c r="CM635" s="333"/>
      <c r="CW635" s="333"/>
      <c r="DG635" s="333"/>
      <c r="DQ635" s="333"/>
      <c r="EA635" s="333"/>
      <c r="EK635" s="333"/>
      <c r="EU635" s="333"/>
      <c r="FE635" s="333"/>
      <c r="FO635" s="333"/>
      <c r="FY635" s="333"/>
      <c r="GI635" s="333"/>
      <c r="GS635" s="333"/>
      <c r="HC635" s="333"/>
      <c r="HM635" s="333"/>
      <c r="HW635" s="333"/>
      <c r="IG635" s="333"/>
    </row>
    <row r="636" s="3" customFormat="true" x14ac:dyDescent="0.25">
      <c r="A636" s="333"/>
      <c r="K636" s="333"/>
      <c r="U636" s="333"/>
      <c r="AE636" s="333"/>
      <c r="AO636" s="333"/>
      <c r="AY636" s="333"/>
      <c r="BI636" s="333"/>
      <c r="BJ636" s="333"/>
      <c r="BK636" s="333"/>
      <c r="BL636" s="333"/>
      <c r="BM636" s="333"/>
      <c r="BN636" s="333"/>
      <c r="BO636" s="333"/>
      <c r="BP636" s="333"/>
      <c r="BS636" s="333"/>
      <c r="CC636" s="333"/>
      <c r="CM636" s="333"/>
      <c r="CW636" s="333"/>
      <c r="DG636" s="333"/>
      <c r="DQ636" s="333"/>
      <c r="EA636" s="333"/>
      <c r="EK636" s="333"/>
      <c r="EU636" s="333"/>
      <c r="FE636" s="333"/>
      <c r="FO636" s="333"/>
      <c r="FY636" s="333"/>
      <c r="GI636" s="333"/>
      <c r="GS636" s="333"/>
      <c r="HC636" s="333"/>
      <c r="HM636" s="333"/>
      <c r="HW636" s="333"/>
      <c r="IG636" s="333"/>
    </row>
    <row r="637" s="3" customFormat="true" x14ac:dyDescent="0.25">
      <c r="A637" s="333"/>
      <c r="K637" s="333"/>
      <c r="U637" s="333"/>
      <c r="AE637" s="333"/>
      <c r="AO637" s="333"/>
      <c r="AY637" s="333"/>
      <c r="BI637" s="333"/>
      <c r="BJ637" s="333"/>
      <c r="BK637" s="333"/>
      <c r="BL637" s="333"/>
      <c r="BM637" s="333"/>
      <c r="BN637" s="333"/>
      <c r="BO637" s="333"/>
      <c r="BP637" s="333"/>
      <c r="BS637" s="333"/>
      <c r="CC637" s="333"/>
      <c r="CM637" s="333"/>
      <c r="CW637" s="333"/>
      <c r="DG637" s="333"/>
      <c r="DQ637" s="333"/>
      <c r="EA637" s="333"/>
      <c r="EK637" s="333"/>
      <c r="EU637" s="333"/>
      <c r="FE637" s="333"/>
      <c r="FO637" s="333"/>
      <c r="FY637" s="333"/>
      <c r="GI637" s="333"/>
      <c r="GS637" s="333"/>
      <c r="HC637" s="333"/>
      <c r="HM637" s="333"/>
      <c r="HW637" s="333"/>
      <c r="IG637" s="333"/>
    </row>
    <row r="638" s="3" customFormat="true" x14ac:dyDescent="0.25">
      <c r="A638" s="333"/>
      <c r="K638" s="333"/>
      <c r="U638" s="333"/>
      <c r="AE638" s="333"/>
      <c r="AO638" s="333"/>
      <c r="AY638" s="333"/>
      <c r="BI638" s="333"/>
      <c r="BJ638" s="333"/>
      <c r="BK638" s="333"/>
      <c r="BL638" s="333"/>
      <c r="BM638" s="333"/>
      <c r="BN638" s="333"/>
      <c r="BO638" s="333"/>
      <c r="BP638" s="333"/>
      <c r="BS638" s="333"/>
      <c r="CC638" s="333"/>
      <c r="CM638" s="333"/>
      <c r="CW638" s="333"/>
      <c r="DG638" s="333"/>
      <c r="DQ638" s="333"/>
      <c r="EA638" s="333"/>
      <c r="EK638" s="333"/>
      <c r="EU638" s="333"/>
      <c r="FE638" s="333"/>
      <c r="FO638" s="333"/>
      <c r="FY638" s="333"/>
      <c r="GI638" s="333"/>
      <c r="GS638" s="333"/>
      <c r="HC638" s="333"/>
      <c r="HM638" s="333"/>
      <c r="HW638" s="333"/>
      <c r="IG638" s="333"/>
    </row>
  </sheetData>
  <mergeCells count="81">
    <mergeCell ref="JC1:JH2"/>
    <mergeCell ref="JC3:JH3"/>
    <mergeCell ref="JB27:JH27"/>
    <mergeCell ref="CD27:CJ27"/>
    <mergeCell ref="CN27:CT27"/>
    <mergeCell ref="DS1:DX2"/>
    <mergeCell ref="CE3:CJ3"/>
    <mergeCell ref="CO3:CT3"/>
    <mergeCell ref="EV27:FB27"/>
    <mergeCell ref="FF27:FL27"/>
    <mergeCell ref="FG3:FL3"/>
    <mergeCell ref="FG1:FL2"/>
    <mergeCell ref="FP27:FV27"/>
    <mergeCell ref="FQ1:FV2"/>
    <mergeCell ref="FQ3:FV3"/>
    <mergeCell ref="EW3:FB3"/>
    <mergeCell ref="B27:H27"/>
    <mergeCell ref="L27:R27"/>
    <mergeCell ref="AF27:AL27"/>
    <mergeCell ref="AP27:AV27"/>
    <mergeCell ref="AZ27:BF27"/>
    <mergeCell ref="V27:AB27"/>
    <mergeCell ref="BJ27:BP27"/>
    <mergeCell ref="BT27:BZ27"/>
    <mergeCell ref="EM1:ER2"/>
    <mergeCell ref="EB27:EH27"/>
    <mergeCell ref="CX27:DD27"/>
    <mergeCell ref="DH27:DN27"/>
    <mergeCell ref="DR27:DX27"/>
    <mergeCell ref="EM3:ER3"/>
    <mergeCell ref="EL27:ER27"/>
    <mergeCell ref="CY3:DD3"/>
    <mergeCell ref="DI3:DN3"/>
    <mergeCell ref="DS3:DX3"/>
    <mergeCell ref="EC3:EH3"/>
    <mergeCell ref="EC1:EH2"/>
    <mergeCell ref="CY1:DD2"/>
    <mergeCell ref="DI1:DN2"/>
    <mergeCell ref="BU1:BZ2"/>
    <mergeCell ref="CE1:CJ2"/>
    <mergeCell ref="CO1:CT2"/>
    <mergeCell ref="BU3:BZ3"/>
    <mergeCell ref="BK1:BP2"/>
    <mergeCell ref="BK3:BP3"/>
    <mergeCell ref="C1:H2"/>
    <mergeCell ref="M1:R2"/>
    <mergeCell ref="AG1:AL2"/>
    <mergeCell ref="AQ1:AV2"/>
    <mergeCell ref="BA1:BF2"/>
    <mergeCell ref="W1:AB2"/>
    <mergeCell ref="C3:H3"/>
    <mergeCell ref="M3:R3"/>
    <mergeCell ref="AG3:AL3"/>
    <mergeCell ref="AQ3:AV3"/>
    <mergeCell ref="BA3:BF3"/>
    <mergeCell ref="W3:AB3"/>
    <mergeCell ref="EW1:FB2"/>
    <mergeCell ref="GA1:GF2"/>
    <mergeCell ref="GA3:GF3"/>
    <mergeCell ref="FZ27:GF27"/>
    <mergeCell ref="GU1:GZ2"/>
    <mergeCell ref="GU3:GZ3"/>
    <mergeCell ref="GT27:GZ27"/>
    <mergeCell ref="GK1:GP2"/>
    <mergeCell ref="GK3:GP3"/>
    <mergeCell ref="GJ27:GP27"/>
    <mergeCell ref="HE1:HJ2"/>
    <mergeCell ref="HE3:HJ3"/>
    <mergeCell ref="HD27:HJ27"/>
    <mergeCell ref="HO1:HT2"/>
    <mergeCell ref="HO3:HT3"/>
    <mergeCell ref="HN27:HT27"/>
    <mergeCell ref="IS1:IX2"/>
    <mergeCell ref="IS3:IX3"/>
    <mergeCell ref="IR27:IX27"/>
    <mergeCell ref="HY1:ID2"/>
    <mergeCell ref="HY3:ID3"/>
    <mergeCell ref="HX27:ID27"/>
    <mergeCell ref="II1:IN2"/>
    <mergeCell ref="II3:IN3"/>
    <mergeCell ref="IH27:IN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JJ641"/>
  <sheetViews>
    <sheetView showGridLines="false" zoomScale="90" zoomScaleNormal="90" workbookViewId="0"/>
  </sheetViews>
  <sheetFormatPr defaultRowHeight="15.75" x14ac:dyDescent="0.25"/>
  <cols>
    <col min="1" max="1" width="24.625" style="334" customWidth="true"/>
    <col min="2" max="2" width="29.75" customWidth="true"/>
    <col min="3" max="8" width="7.875" customWidth="true"/>
    <col min="9" max="10" width="1.125" customWidth="true"/>
    <col min="11" max="11" width="24.625" style="334" customWidth="true"/>
    <col min="12" max="12" width="29.75" customWidth="true"/>
    <col min="13" max="18" width="7.875" customWidth="true"/>
    <col min="19" max="20" width="1.125" customWidth="true"/>
    <col min="21" max="21" width="24.625" style="334" customWidth="true"/>
    <col min="22" max="22" width="29.75" customWidth="true"/>
    <col min="23" max="28" width="7.875" customWidth="true"/>
    <col min="29" max="30" width="1.125" customWidth="true"/>
    <col min="31" max="31" width="24.625" style="334" customWidth="true"/>
    <col min="32" max="32" width="29.75" customWidth="true"/>
    <col min="33" max="38" width="7.875" customWidth="true"/>
    <col min="39" max="40" width="1.125" customWidth="true"/>
    <col min="41" max="41" width="24.625" style="334" customWidth="true"/>
    <col min="42" max="42" width="29.75" customWidth="true"/>
    <col min="43" max="48" width="7.875" customWidth="true"/>
    <col min="49" max="50" width="1.125" customWidth="true"/>
    <col min="51" max="51" width="24.625" style="334" customWidth="true"/>
    <col min="52" max="52" width="29.75" customWidth="true"/>
    <col min="53" max="58" width="7.875" customWidth="true"/>
    <col min="59" max="60" width="1.125" customWidth="true"/>
    <col min="61" max="61" width="24.625" style="334" customWidth="true"/>
    <col min="62" max="62" width="29.75" style="334" customWidth="true"/>
    <col min="63" max="68" width="7.875" style="334" customWidth="true"/>
    <col min="69" max="70" width="1.125" customWidth="true"/>
    <col min="71" max="71" width="24.625" style="334" customWidth="true"/>
    <col min="72" max="72" width="29.75" customWidth="true"/>
    <col min="73" max="78" width="7.875" customWidth="true"/>
    <col min="79" max="80" width="1.125" customWidth="true"/>
    <col min="81" max="81" width="24.625" style="334" customWidth="true"/>
    <col min="82" max="82" width="29.75" customWidth="true"/>
    <col min="83" max="88" width="7.875" customWidth="true"/>
    <col min="89" max="90" width="1.125" customWidth="true"/>
    <col min="91" max="91" width="24.625" style="334" customWidth="true"/>
    <col min="92" max="92" width="29.75" customWidth="true"/>
    <col min="93" max="98" width="7.875" customWidth="true"/>
    <col min="99" max="100" width="1.125" customWidth="true"/>
    <col min="101" max="101" width="24.625" style="334" customWidth="true"/>
    <col min="102" max="102" width="29.75" customWidth="true"/>
    <col min="103" max="108" width="7.875" customWidth="true"/>
    <col min="109" max="110" width="1.125" customWidth="true"/>
    <col min="111" max="111" width="24.625" style="334" customWidth="true"/>
    <col min="112" max="112" width="29.75" customWidth="true"/>
    <col min="113" max="118" width="7.875" customWidth="true"/>
    <col min="119" max="120" width="1.125" customWidth="true"/>
    <col min="121" max="121" width="24.625" style="334" customWidth="true"/>
    <col min="122" max="122" width="29.75" customWidth="true"/>
    <col min="123" max="128" width="7.875" customWidth="true"/>
    <col min="129" max="130" width="1.125" customWidth="true"/>
    <col min="131" max="131" width="24.625" style="334" customWidth="true"/>
    <col min="132" max="132" width="29.75" customWidth="true"/>
    <col min="133" max="138" width="7.875" customWidth="true"/>
    <col min="139" max="140" width="1.125" customWidth="true"/>
    <col min="141" max="141" width="24.625" style="334" customWidth="true"/>
    <col min="142" max="142" width="29.75" customWidth="true"/>
    <col min="143" max="148" width="7.875" customWidth="true"/>
    <col min="149" max="150" width="1.125" customWidth="true"/>
    <col min="151" max="151" width="24.625" style="334" customWidth="true"/>
    <col min="152" max="152" width="29.75" customWidth="true"/>
    <col min="153" max="158" width="7.875" customWidth="true"/>
    <col min="159" max="160" width="1.125" customWidth="true"/>
    <col min="161" max="161" width="24.625" style="334" customWidth="true"/>
    <col min="162" max="162" width="29.75" customWidth="true"/>
    <col min="163" max="168" width="7.875" customWidth="true"/>
    <col min="169" max="170" width="1.125" customWidth="true"/>
    <col min="171" max="171" width="24.625" style="334" customWidth="true"/>
    <col min="172" max="172" width="29.75" customWidth="true"/>
    <col min="173" max="178" width="7.875" customWidth="true"/>
    <col min="179" max="180" width="1.125" customWidth="true"/>
    <col min="181" max="181" width="24.625" style="334" customWidth="true"/>
    <col min="182" max="182" width="29.75" customWidth="true"/>
    <col min="183" max="188" width="7.875" customWidth="true"/>
    <col min="189" max="190" width="1.125" customWidth="true"/>
    <col min="191" max="191" width="24.625" style="334" customWidth="true"/>
    <col min="192" max="192" width="29.75" customWidth="true"/>
    <col min="193" max="198" width="7.875" customWidth="true"/>
    <col min="199" max="200" width="1.125" customWidth="true"/>
    <col min="201" max="201" width="24.625" style="334" customWidth="true"/>
    <col min="202" max="202" width="29.75" customWidth="true"/>
    <col min="203" max="208" width="7.875" customWidth="true"/>
    <col min="209" max="210" width="1.125" customWidth="true"/>
    <col min="211" max="211" width="24.625" style="334" customWidth="true"/>
    <col min="212" max="212" width="29.75" customWidth="true"/>
    <col min="213" max="218" width="7.875" customWidth="true"/>
    <col min="219" max="220" width="1.125" customWidth="true"/>
    <col min="221" max="221" width="24.625" style="334" customWidth="true"/>
    <col min="222" max="222" width="29.75" customWidth="true"/>
    <col min="223" max="228" width="7.875" customWidth="true"/>
    <col min="229" max="230" width="1.125" customWidth="true"/>
    <col min="231" max="231" width="24.625" style="334" customWidth="true"/>
    <col min="232" max="232" width="29.75" customWidth="true"/>
    <col min="233" max="238" width="7.875" customWidth="true"/>
    <col min="239" max="240" width="1.125" customWidth="true"/>
    <col min="241" max="241" width="24.625" style="334" customWidth="true"/>
    <col min="242" max="242" width="29.75" customWidth="true"/>
    <col min="243" max="248" width="7.875" customWidth="true"/>
    <col min="249" max="250" width="1.125" customWidth="true"/>
    <col min="251" max="251" width="24.625" customWidth="true"/>
    <col min="252" max="252" width="29.75" customWidth="true"/>
    <col min="253" max="258" width="7.875" customWidth="true"/>
    <col min="259" max="260" width="1.125" customWidth="true"/>
    <col min="261" max="261" width="24.625" customWidth="true"/>
    <col min="262" max="262" width="29.75" customWidth="true"/>
    <col min="263" max="268" width="7.875" customWidth="true"/>
    <col min="269" max="270" width="1.125" customWidth="true"/>
  </cols>
  <sheetData>
    <row r="1" ht="15.75" customHeight="true" x14ac:dyDescent="0.25">
      <c r="A1" s="362" t="s">
        <v>22</v>
      </c>
      <c r="B1" s="363" t="str">
        <f>'Water Data'!B1</f>
        <v>EMIS03</v>
      </c>
      <c r="C1" s="608" t="s">
        <v>180</v>
      </c>
      <c r="D1" s="614"/>
      <c r="E1" s="614"/>
      <c r="F1" s="614"/>
      <c r="G1" s="614"/>
      <c r="H1" s="615"/>
      <c r="I1" s="25"/>
      <c r="J1" s="16"/>
      <c r="K1" s="362" t="s">
        <v>22</v>
      </c>
      <c r="L1" s="452" t="str">
        <f>'Water Data'!L1</f>
        <v>EMIS04</v>
      </c>
      <c r="M1" s="608" t="s">
        <v>180</v>
      </c>
      <c r="N1" s="614"/>
      <c r="O1" s="614"/>
      <c r="P1" s="614"/>
      <c r="Q1" s="614"/>
      <c r="R1" s="615"/>
      <c r="S1" s="25"/>
      <c r="T1" s="16"/>
      <c r="U1" s="362" t="s">
        <v>22</v>
      </c>
      <c r="V1" s="461" t="str">
        <f>'Water Data'!V1</f>
        <v>HDS05</v>
      </c>
      <c r="W1" s="608" t="s">
        <v>180</v>
      </c>
      <c r="X1" s="614"/>
      <c r="Y1" s="614"/>
      <c r="Z1" s="614"/>
      <c r="AA1" s="614"/>
      <c r="AB1" s="615"/>
      <c r="AC1" s="25"/>
      <c r="AD1" s="16"/>
      <c r="AE1" s="362" t="s">
        <v>22</v>
      </c>
      <c r="AF1" s="452" t="str">
        <f>'Water Data'!AF1</f>
        <v>EMIS05</v>
      </c>
      <c r="AG1" s="608" t="s">
        <v>180</v>
      </c>
      <c r="AH1" s="614"/>
      <c r="AI1" s="614"/>
      <c r="AJ1" s="614"/>
      <c r="AK1" s="614"/>
      <c r="AL1" s="615"/>
      <c r="AM1" s="25"/>
      <c r="AN1" s="16"/>
      <c r="AO1" s="362" t="s">
        <v>22</v>
      </c>
      <c r="AP1" s="452" t="str">
        <f>'Water Data'!AP1</f>
        <v>ASER05</v>
      </c>
      <c r="AQ1" s="608" t="s">
        <v>180</v>
      </c>
      <c r="AR1" s="614"/>
      <c r="AS1" s="614"/>
      <c r="AT1" s="614"/>
      <c r="AU1" s="614"/>
      <c r="AV1" s="615"/>
      <c r="AW1" s="25"/>
      <c r="AX1" s="16"/>
      <c r="AY1" s="362" t="s">
        <v>22</v>
      </c>
      <c r="AZ1" s="452" t="str">
        <f>'Water Data'!AZ1</f>
        <v>EMIS06</v>
      </c>
      <c r="BA1" s="608" t="s">
        <v>180</v>
      </c>
      <c r="BB1" s="614"/>
      <c r="BC1" s="614"/>
      <c r="BD1" s="614"/>
      <c r="BE1" s="614"/>
      <c r="BF1" s="615"/>
      <c r="BG1" s="25"/>
      <c r="BH1" s="16"/>
      <c r="BI1" s="362" t="s">
        <v>22</v>
      </c>
      <c r="BJ1" s="452" t="str">
        <f>'Water Data'!BJ1</f>
        <v>EMIS07</v>
      </c>
      <c r="BK1" s="608" t="s">
        <v>180</v>
      </c>
      <c r="BL1" s="614"/>
      <c r="BM1" s="614"/>
      <c r="BN1" s="614"/>
      <c r="BO1" s="614"/>
      <c r="BP1" s="615"/>
      <c r="BQ1" s="25"/>
      <c r="BR1" s="16"/>
      <c r="BS1" s="362" t="s">
        <v>22</v>
      </c>
      <c r="BT1" s="452" t="str">
        <f>'Water Data'!BT1</f>
        <v>ASER07</v>
      </c>
      <c r="BU1" s="608" t="s">
        <v>180</v>
      </c>
      <c r="BV1" s="614"/>
      <c r="BW1" s="614"/>
      <c r="BX1" s="614"/>
      <c r="BY1" s="614"/>
      <c r="BZ1" s="615"/>
      <c r="CA1" s="25"/>
      <c r="CB1" s="16"/>
      <c r="CC1" s="362" t="s">
        <v>22</v>
      </c>
      <c r="CD1" s="452" t="str">
        <f>'Water Data'!CD1</f>
        <v>EMIS08</v>
      </c>
      <c r="CE1" s="608" t="s">
        <v>180</v>
      </c>
      <c r="CF1" s="614"/>
      <c r="CG1" s="614"/>
      <c r="CH1" s="614"/>
      <c r="CI1" s="614"/>
      <c r="CJ1" s="615"/>
      <c r="CK1" s="25"/>
      <c r="CL1" s="16"/>
      <c r="CM1" s="362" t="s">
        <v>22</v>
      </c>
      <c r="CN1" s="452" t="str">
        <f>'Water Data'!CN1</f>
        <v>EMIS09</v>
      </c>
      <c r="CO1" s="608" t="s">
        <v>180</v>
      </c>
      <c r="CP1" s="614"/>
      <c r="CQ1" s="614"/>
      <c r="CR1" s="614"/>
      <c r="CS1" s="614"/>
      <c r="CT1" s="615"/>
      <c r="CU1" s="25"/>
      <c r="CV1" s="16"/>
      <c r="CW1" s="362" t="s">
        <v>22</v>
      </c>
      <c r="CX1" s="452" t="str">
        <f>'Water Data'!CX1</f>
        <v>ASER09</v>
      </c>
      <c r="CY1" s="608" t="s">
        <v>180</v>
      </c>
      <c r="CZ1" s="614"/>
      <c r="DA1" s="614"/>
      <c r="DB1" s="614"/>
      <c r="DC1" s="614"/>
      <c r="DD1" s="615"/>
      <c r="DE1" s="25"/>
      <c r="DF1" s="16"/>
      <c r="DG1" s="362" t="s">
        <v>22</v>
      </c>
      <c r="DH1" s="452" t="str">
        <f>'Water Data'!DH1</f>
        <v>EMIS10</v>
      </c>
      <c r="DI1" s="608" t="s">
        <v>180</v>
      </c>
      <c r="DJ1" s="614"/>
      <c r="DK1" s="614"/>
      <c r="DL1" s="614"/>
      <c r="DM1" s="614"/>
      <c r="DN1" s="615"/>
      <c r="DO1" s="25"/>
      <c r="DP1" s="16"/>
      <c r="DQ1" s="362" t="s">
        <v>22</v>
      </c>
      <c r="DR1" s="452" t="str">
        <f>'Water Data'!DR1</f>
        <v>ASER10</v>
      </c>
      <c r="DS1" s="608" t="s">
        <v>180</v>
      </c>
      <c r="DT1" s="614"/>
      <c r="DU1" s="614"/>
      <c r="DV1" s="614"/>
      <c r="DW1" s="614"/>
      <c r="DX1" s="615"/>
      <c r="DY1" s="25"/>
      <c r="DZ1" s="16"/>
      <c r="EA1" s="362" t="s">
        <v>22</v>
      </c>
      <c r="EB1" s="452" t="str">
        <f>'Water Data'!EB1</f>
        <v>EMIS11</v>
      </c>
      <c r="EC1" s="608" t="s">
        <v>180</v>
      </c>
      <c r="ED1" s="614"/>
      <c r="EE1" s="614"/>
      <c r="EF1" s="614"/>
      <c r="EG1" s="614"/>
      <c r="EH1" s="615"/>
      <c r="EI1" s="25"/>
      <c r="EJ1" s="16"/>
      <c r="EK1" s="362" t="s">
        <v>22</v>
      </c>
      <c r="EL1" s="452" t="str">
        <f>'Water Data'!EL1</f>
        <v>ASER11</v>
      </c>
      <c r="EM1" s="608" t="s">
        <v>180</v>
      </c>
      <c r="EN1" s="614"/>
      <c r="EO1" s="614"/>
      <c r="EP1" s="614"/>
      <c r="EQ1" s="614"/>
      <c r="ER1" s="615"/>
      <c r="ES1" s="25"/>
      <c r="ET1" s="16"/>
      <c r="EU1" s="362" t="s">
        <v>22</v>
      </c>
      <c r="EV1" s="452" t="str">
        <f>'Water Data'!EV1</f>
        <v>EMIS12</v>
      </c>
      <c r="EW1" s="608" t="s">
        <v>180</v>
      </c>
      <c r="EX1" s="614"/>
      <c r="EY1" s="614"/>
      <c r="EZ1" s="614"/>
      <c r="FA1" s="614"/>
      <c r="FB1" s="615"/>
      <c r="FC1" s="25"/>
      <c r="FD1" s="16"/>
      <c r="FE1" s="362" t="s">
        <v>22</v>
      </c>
      <c r="FF1" s="452" t="str">
        <f>'Water Data'!FF1</f>
        <v>ASER12</v>
      </c>
      <c r="FG1" s="608" t="s">
        <v>180</v>
      </c>
      <c r="FH1" s="614"/>
      <c r="FI1" s="614"/>
      <c r="FJ1" s="614"/>
      <c r="FK1" s="614"/>
      <c r="FL1" s="615"/>
      <c r="FM1" s="25"/>
      <c r="FN1" s="16"/>
      <c r="FO1" s="362" t="s">
        <v>22</v>
      </c>
      <c r="FP1" s="457" t="str">
        <f>'Water Data'!FP1</f>
        <v>HDS12</v>
      </c>
      <c r="FQ1" s="608" t="s">
        <v>180</v>
      </c>
      <c r="FR1" s="614"/>
      <c r="FS1" s="614"/>
      <c r="FT1" s="614"/>
      <c r="FU1" s="614"/>
      <c r="FV1" s="615"/>
      <c r="FW1" s="25"/>
      <c r="FX1" s="16"/>
      <c r="FY1" s="362" t="s">
        <v>22</v>
      </c>
      <c r="FZ1" s="452" t="str">
        <f>'Water Data'!FZ1</f>
        <v>EMIS13</v>
      </c>
      <c r="GA1" s="608" t="s">
        <v>180</v>
      </c>
      <c r="GB1" s="614"/>
      <c r="GC1" s="614"/>
      <c r="GD1" s="614"/>
      <c r="GE1" s="614"/>
      <c r="GF1" s="615"/>
      <c r="GG1" s="25"/>
      <c r="GH1" s="16"/>
      <c r="GI1" s="362" t="s">
        <v>22</v>
      </c>
      <c r="GJ1" s="452" t="str">
        <f>'Water Data'!GJ1</f>
        <v>ASER13</v>
      </c>
      <c r="GK1" s="608" t="s">
        <v>180</v>
      </c>
      <c r="GL1" s="608"/>
      <c r="GM1" s="608"/>
      <c r="GN1" s="608"/>
      <c r="GO1" s="608"/>
      <c r="GP1" s="609"/>
      <c r="GQ1" s="25"/>
      <c r="GR1" s="16"/>
      <c r="GS1" s="362" t="s">
        <v>22</v>
      </c>
      <c r="GT1" s="452" t="str">
        <f>'Water Data'!GT1</f>
        <v>EMIS14</v>
      </c>
      <c r="GU1" s="608" t="s">
        <v>180</v>
      </c>
      <c r="GV1" s="608"/>
      <c r="GW1" s="608"/>
      <c r="GX1" s="608"/>
      <c r="GY1" s="608"/>
      <c r="GZ1" s="609"/>
      <c r="HA1" s="25"/>
      <c r="HB1" s="16"/>
      <c r="HC1" s="362" t="s">
        <v>22</v>
      </c>
      <c r="HD1" s="452" t="str">
        <f>'Water Data'!HD1</f>
        <v>ASER14</v>
      </c>
      <c r="HE1" s="608" t="s">
        <v>180</v>
      </c>
      <c r="HF1" s="608"/>
      <c r="HG1" s="608"/>
      <c r="HH1" s="608"/>
      <c r="HI1" s="608"/>
      <c r="HJ1" s="609"/>
      <c r="HK1" s="25"/>
      <c r="HL1" s="16"/>
      <c r="HM1" s="362" t="s">
        <v>22</v>
      </c>
      <c r="HN1" s="452" t="str">
        <f>'Water Data'!HN1</f>
        <v>EMIS15</v>
      </c>
      <c r="HO1" s="608" t="s">
        <v>180</v>
      </c>
      <c r="HP1" s="608"/>
      <c r="HQ1" s="608"/>
      <c r="HR1" s="608"/>
      <c r="HS1" s="608"/>
      <c r="HT1" s="609"/>
      <c r="HU1" s="25"/>
      <c r="HV1" s="16"/>
      <c r="HW1" s="362" t="s">
        <v>22</v>
      </c>
      <c r="HX1" s="452" t="str">
        <f>'Water Data'!HX1</f>
        <v>ASER16</v>
      </c>
      <c r="HY1" s="608" t="s">
        <v>180</v>
      </c>
      <c r="HZ1" s="608"/>
      <c r="IA1" s="608"/>
      <c r="IB1" s="608"/>
      <c r="IC1" s="608"/>
      <c r="ID1" s="609"/>
      <c r="IE1" s="25"/>
      <c r="IF1" s="16"/>
      <c r="IG1" s="362" t="s">
        <v>22</v>
      </c>
      <c r="IH1" s="452" t="str">
        <f>'Water Data'!IH1</f>
        <v>EMIS16</v>
      </c>
      <c r="II1" s="608" t="s">
        <v>180</v>
      </c>
      <c r="IJ1" s="608"/>
      <c r="IK1" s="608"/>
      <c r="IL1" s="608"/>
      <c r="IM1" s="608"/>
      <c r="IN1" s="609"/>
      <c r="IO1" s="25"/>
      <c r="IP1" s="16"/>
      <c r="IQ1" s="362" t="s">
        <v>22</v>
      </c>
      <c r="IR1" s="452" t="str">
        <f>'Water Data'!IR1</f>
        <v>UIS16</v>
      </c>
      <c r="IS1" s="608" t="s">
        <v>180</v>
      </c>
      <c r="IT1" s="608"/>
      <c r="IU1" s="608"/>
      <c r="IV1" s="608"/>
      <c r="IW1" s="608"/>
      <c r="IX1" s="609"/>
      <c r="IY1" s="25"/>
      <c r="IZ1" s="16"/>
      <c r="JA1" s="362" t="s">
        <v>22</v>
      </c>
      <c r="JB1" s="452" t="str">
        <f>'Water Data'!JB1</f>
        <v>SVP17</v>
      </c>
      <c r="JC1" s="608" t="s">
        <v>180</v>
      </c>
      <c r="JD1" s="608"/>
      <c r="JE1" s="608"/>
      <c r="JF1" s="608"/>
      <c r="JG1" s="608"/>
      <c r="JH1" s="609"/>
      <c r="JI1" s="25"/>
      <c r="JJ1" s="16"/>
    </row>
    <row r="2" x14ac:dyDescent="0.25">
      <c r="A2" s="364" t="str">
        <f>'Water Data'!A2</f>
        <v>National Census (DISE) 2002-03</v>
      </c>
      <c r="B2" s="365"/>
      <c r="C2" s="616"/>
      <c r="D2" s="616"/>
      <c r="E2" s="616"/>
      <c r="F2" s="616"/>
      <c r="G2" s="616"/>
      <c r="H2" s="617"/>
      <c r="I2" s="11"/>
      <c r="J2" s="17"/>
      <c r="K2" s="364" t="str">
        <f>'Water Data'!K2</f>
        <v>National Census (DISE) 2003-04</v>
      </c>
      <c r="L2" s="365"/>
      <c r="M2" s="616"/>
      <c r="N2" s="616"/>
      <c r="O2" s="616"/>
      <c r="P2" s="616"/>
      <c r="Q2" s="616"/>
      <c r="R2" s="617"/>
      <c r="S2" s="11"/>
      <c r="T2" s="17"/>
      <c r="U2" s="364" t="str">
        <f>'Water Data'!U2</f>
        <v>India Human Development Survey-I, 2005</v>
      </c>
      <c r="V2" s="365"/>
      <c r="W2" s="616"/>
      <c r="X2" s="616"/>
      <c r="Y2" s="616"/>
      <c r="Z2" s="616"/>
      <c r="AA2" s="616"/>
      <c r="AB2" s="617"/>
      <c r="AC2" s="11"/>
      <c r="AD2" s="17"/>
      <c r="AE2" s="364" t="str">
        <f>'Water Data'!AE2</f>
        <v>National Census (DISE) 2004-05</v>
      </c>
      <c r="AF2" s="365"/>
      <c r="AG2" s="616"/>
      <c r="AH2" s="616"/>
      <c r="AI2" s="616"/>
      <c r="AJ2" s="616"/>
      <c r="AK2" s="616"/>
      <c r="AL2" s="617"/>
      <c r="AM2" s="11"/>
      <c r="AN2" s="17"/>
      <c r="AO2" s="364" t="str">
        <f>'Water Data'!AO2</f>
        <v>Annual Status of Education Report (ASER) 2005</v>
      </c>
      <c r="AP2" s="365"/>
      <c r="AQ2" s="616"/>
      <c r="AR2" s="616"/>
      <c r="AS2" s="616"/>
      <c r="AT2" s="616"/>
      <c r="AU2" s="616"/>
      <c r="AV2" s="617"/>
      <c r="AW2" s="11"/>
      <c r="AX2" s="17"/>
      <c r="AY2" s="364" t="str">
        <f>'Water Data'!AY2</f>
        <v>National Census (DISE) 2005-06</v>
      </c>
      <c r="AZ2" s="365"/>
      <c r="BA2" s="616"/>
      <c r="BB2" s="616"/>
      <c r="BC2" s="616"/>
      <c r="BD2" s="616"/>
      <c r="BE2" s="616"/>
      <c r="BF2" s="617"/>
      <c r="BG2" s="11"/>
      <c r="BH2" s="17"/>
      <c r="BI2" s="364" t="str">
        <f>'Water Data'!BI2</f>
        <v>National Census (DISE) 2006-07</v>
      </c>
      <c r="BJ2" s="365"/>
      <c r="BK2" s="616"/>
      <c r="BL2" s="616"/>
      <c r="BM2" s="616"/>
      <c r="BN2" s="616"/>
      <c r="BO2" s="616"/>
      <c r="BP2" s="617"/>
      <c r="BQ2" s="11"/>
      <c r="BR2" s="17"/>
      <c r="BS2" s="364" t="str">
        <f>'Water Data'!BS2</f>
        <v>Annual Status of Education Report (ASER) 2007</v>
      </c>
      <c r="BT2" s="365"/>
      <c r="BU2" s="616"/>
      <c r="BV2" s="616"/>
      <c r="BW2" s="616"/>
      <c r="BX2" s="616"/>
      <c r="BY2" s="616"/>
      <c r="BZ2" s="617"/>
      <c r="CA2" s="11"/>
      <c r="CB2" s="17"/>
      <c r="CC2" s="364" t="str">
        <f>'Water Data'!CC2</f>
        <v>National Census (DISE) 2007-08</v>
      </c>
      <c r="CD2" s="365"/>
      <c r="CE2" s="616"/>
      <c r="CF2" s="616"/>
      <c r="CG2" s="616"/>
      <c r="CH2" s="616"/>
      <c r="CI2" s="616"/>
      <c r="CJ2" s="617"/>
      <c r="CK2" s="11"/>
      <c r="CL2" s="17"/>
      <c r="CM2" s="364" t="str">
        <f>'Water Data'!CM2</f>
        <v>National Census (DISE) 2008-09</v>
      </c>
      <c r="CN2" s="365"/>
      <c r="CO2" s="616"/>
      <c r="CP2" s="616"/>
      <c r="CQ2" s="616"/>
      <c r="CR2" s="616"/>
      <c r="CS2" s="616"/>
      <c r="CT2" s="617"/>
      <c r="CU2" s="11"/>
      <c r="CV2" s="17"/>
      <c r="CW2" s="364" t="str">
        <f>'Water Data'!CW2</f>
        <v>Annual Status of Education Report (ASER) 2009</v>
      </c>
      <c r="CX2" s="365"/>
      <c r="CY2" s="616"/>
      <c r="CZ2" s="616"/>
      <c r="DA2" s="616"/>
      <c r="DB2" s="616"/>
      <c r="DC2" s="616"/>
      <c r="DD2" s="617"/>
      <c r="DE2" s="11"/>
      <c r="DF2" s="17"/>
      <c r="DG2" s="364" t="str">
        <f>'Water Data'!DG2</f>
        <v>National Census (DISE) 2009-10</v>
      </c>
      <c r="DH2" s="365"/>
      <c r="DI2" s="616"/>
      <c r="DJ2" s="616"/>
      <c r="DK2" s="616"/>
      <c r="DL2" s="616"/>
      <c r="DM2" s="616"/>
      <c r="DN2" s="617"/>
      <c r="DO2" s="11"/>
      <c r="DP2" s="17"/>
      <c r="DQ2" s="364" t="str">
        <f>'Water Data'!DQ2</f>
        <v>Annual Status of Education Report (ASER) 2010</v>
      </c>
      <c r="DR2" s="365"/>
      <c r="DS2" s="616"/>
      <c r="DT2" s="616"/>
      <c r="DU2" s="616"/>
      <c r="DV2" s="616"/>
      <c r="DW2" s="616"/>
      <c r="DX2" s="617"/>
      <c r="DY2" s="11"/>
      <c r="DZ2" s="17"/>
      <c r="EA2" s="364" t="str">
        <f>'Water Data'!EA2</f>
        <v>National Census (DISE) 2010-11</v>
      </c>
      <c r="EB2" s="365"/>
      <c r="EC2" s="616"/>
      <c r="ED2" s="616"/>
      <c r="EE2" s="616"/>
      <c r="EF2" s="616"/>
      <c r="EG2" s="616"/>
      <c r="EH2" s="617"/>
      <c r="EI2" s="11"/>
      <c r="EJ2" s="17"/>
      <c r="EK2" s="364" t="str">
        <f>'Water Data'!EK2</f>
        <v>Annual Status of Education Report (ASER) 2011</v>
      </c>
      <c r="EL2" s="365"/>
      <c r="EM2" s="616"/>
      <c r="EN2" s="616"/>
      <c r="EO2" s="616"/>
      <c r="EP2" s="616"/>
      <c r="EQ2" s="616"/>
      <c r="ER2" s="617"/>
      <c r="ES2" s="11"/>
      <c r="ET2" s="17"/>
      <c r="EU2" s="364" t="str">
        <f>'Water Data'!EU2</f>
        <v>National Census (DISE) 2011-12</v>
      </c>
      <c r="EV2" s="365"/>
      <c r="EW2" s="616"/>
      <c r="EX2" s="616"/>
      <c r="EY2" s="616"/>
      <c r="EZ2" s="616"/>
      <c r="FA2" s="616"/>
      <c r="FB2" s="617"/>
      <c r="FC2" s="11"/>
      <c r="FD2" s="17"/>
      <c r="FE2" s="364" t="str">
        <f>'Water Data'!FE2</f>
        <v>Annual Status of Education Report (ASER) 2012</v>
      </c>
      <c r="FF2" s="365"/>
      <c r="FG2" s="616"/>
      <c r="FH2" s="616"/>
      <c r="FI2" s="616"/>
      <c r="FJ2" s="616"/>
      <c r="FK2" s="616"/>
      <c r="FL2" s="617"/>
      <c r="FM2" s="11"/>
      <c r="FN2" s="17"/>
      <c r="FO2" s="364" t="str">
        <f>'Water Data'!FO2</f>
        <v>India Human Development Survey-II, 2011-12</v>
      </c>
      <c r="FP2" s="365"/>
      <c r="FQ2" s="616"/>
      <c r="FR2" s="616"/>
      <c r="FS2" s="616"/>
      <c r="FT2" s="616"/>
      <c r="FU2" s="616"/>
      <c r="FV2" s="617"/>
      <c r="FW2" s="11"/>
      <c r="FX2" s="17"/>
      <c r="FY2" s="364" t="str">
        <f>'Water Data'!FY2</f>
        <v>National Census (DISE) 2012-13</v>
      </c>
      <c r="FZ2" s="365"/>
      <c r="GA2" s="616"/>
      <c r="GB2" s="616"/>
      <c r="GC2" s="616"/>
      <c r="GD2" s="616"/>
      <c r="GE2" s="616"/>
      <c r="GF2" s="617"/>
      <c r="GG2" s="11"/>
      <c r="GH2" s="17"/>
      <c r="GI2" s="364" t="str">
        <f>'Water Data'!GI2</f>
        <v>Annual Status of Education Report (ASER) 2013</v>
      </c>
      <c r="GJ2" s="365"/>
      <c r="GK2" s="610"/>
      <c r="GL2" s="610"/>
      <c r="GM2" s="610"/>
      <c r="GN2" s="610"/>
      <c r="GO2" s="610"/>
      <c r="GP2" s="611"/>
      <c r="GQ2" s="11"/>
      <c r="GR2" s="17"/>
      <c r="GS2" s="364" t="str">
        <f>'Water Data'!GS2</f>
        <v>National Census (DISE) 2013-14</v>
      </c>
      <c r="GT2" s="365"/>
      <c r="GU2" s="610"/>
      <c r="GV2" s="610"/>
      <c r="GW2" s="610"/>
      <c r="GX2" s="610"/>
      <c r="GY2" s="610"/>
      <c r="GZ2" s="611"/>
      <c r="HA2" s="11"/>
      <c r="HB2" s="17"/>
      <c r="HC2" s="364" t="str">
        <f>'Water Data'!HC2</f>
        <v>Annual Status of Education Report (ASER) 2014</v>
      </c>
      <c r="HD2" s="365"/>
      <c r="HE2" s="610"/>
      <c r="HF2" s="610"/>
      <c r="HG2" s="610"/>
      <c r="HH2" s="610"/>
      <c r="HI2" s="610"/>
      <c r="HJ2" s="611"/>
      <c r="HK2" s="11"/>
      <c r="HL2" s="17"/>
      <c r="HM2" s="364" t="str">
        <f>'Water Data'!HM2</f>
        <v>National Census (DISE) 2014-15</v>
      </c>
      <c r="HN2" s="365"/>
      <c r="HO2" s="610"/>
      <c r="HP2" s="610"/>
      <c r="HQ2" s="610"/>
      <c r="HR2" s="610"/>
      <c r="HS2" s="610"/>
      <c r="HT2" s="611"/>
      <c r="HU2" s="11"/>
      <c r="HV2" s="17"/>
      <c r="HW2" s="364" t="str">
        <f>'Water Data'!HW2</f>
        <v>Annual Status of Education Report (ASER) 2016</v>
      </c>
      <c r="HX2" s="365"/>
      <c r="HY2" s="610"/>
      <c r="HZ2" s="610"/>
      <c r="IA2" s="610"/>
      <c r="IB2" s="610"/>
      <c r="IC2" s="610"/>
      <c r="ID2" s="611"/>
      <c r="IE2" s="11"/>
      <c r="IF2" s="17"/>
      <c r="IG2" s="364" t="str">
        <f>'Water Data'!IG2</f>
        <v>National Census (DISE) 2015-16</v>
      </c>
      <c r="IH2" s="365"/>
      <c r="II2" s="610"/>
      <c r="IJ2" s="610"/>
      <c r="IK2" s="610"/>
      <c r="IL2" s="610"/>
      <c r="IM2" s="610"/>
      <c r="IN2" s="611"/>
      <c r="IO2" s="11"/>
      <c r="IP2" s="17"/>
      <c r="IQ2" s="364" t="str">
        <f>'Water Data'!IQ2</f>
        <v>UNESCO UIS (data.uis.unesco.org)</v>
      </c>
      <c r="IR2" s="365"/>
      <c r="IS2" s="610"/>
      <c r="IT2" s="610"/>
      <c r="IU2" s="610"/>
      <c r="IV2" s="610"/>
      <c r="IW2" s="610"/>
      <c r="IX2" s="611"/>
      <c r="IY2" s="11"/>
      <c r="IZ2" s="17"/>
      <c r="JA2" s="364" t="str">
        <f>'Water Data'!JA2</f>
        <v>2016-17 Swachh Vidyalaya Puraskar</v>
      </c>
      <c r="JB2" s="365"/>
      <c r="JC2" s="610"/>
      <c r="JD2" s="610"/>
      <c r="JE2" s="610"/>
      <c r="JF2" s="610"/>
      <c r="JG2" s="610"/>
      <c r="JH2" s="611"/>
      <c r="JI2" s="11"/>
      <c r="JJ2" s="17"/>
    </row>
    <row r="3" x14ac:dyDescent="0.25">
      <c r="A3" s="366" t="str">
        <f>'Water Data'!A3</f>
        <v>EMIS</v>
      </c>
      <c r="B3" s="367"/>
      <c r="C3" s="612">
        <f>'Water Data'!C3:H3</f>
        <v>2003</v>
      </c>
      <c r="D3" s="618"/>
      <c r="E3" s="618"/>
      <c r="F3" s="618"/>
      <c r="G3" s="618"/>
      <c r="H3" s="619"/>
      <c r="I3" s="11"/>
      <c r="J3" s="17"/>
      <c r="K3" s="366" t="str">
        <f>'Water Data'!K3</f>
        <v>EMIS</v>
      </c>
      <c r="L3" s="367"/>
      <c r="M3" s="612">
        <f>'Water Data'!M3:R3</f>
        <v>2004</v>
      </c>
      <c r="N3" s="618"/>
      <c r="O3" s="618"/>
      <c r="P3" s="618"/>
      <c r="Q3" s="618"/>
      <c r="R3" s="619"/>
      <c r="S3" s="11"/>
      <c r="T3" s="17"/>
      <c r="U3" s="366" t="str">
        <f>'Water Data'!U3</f>
        <v>Survey</v>
      </c>
      <c r="V3" s="367"/>
      <c r="W3" s="612">
        <f>'Water Data'!W3:AB3</f>
        <v>2005</v>
      </c>
      <c r="X3" s="618"/>
      <c r="Y3" s="618"/>
      <c r="Z3" s="618"/>
      <c r="AA3" s="618"/>
      <c r="AB3" s="619"/>
      <c r="AC3" s="11"/>
      <c r="AD3" s="17"/>
      <c r="AE3" s="366" t="str">
        <f>'Water Data'!AE3</f>
        <v>EMIS</v>
      </c>
      <c r="AF3" s="367"/>
      <c r="AG3" s="612">
        <f>'Water Data'!AG3:AL3</f>
        <v>2005</v>
      </c>
      <c r="AH3" s="618"/>
      <c r="AI3" s="618"/>
      <c r="AJ3" s="618"/>
      <c r="AK3" s="618"/>
      <c r="AL3" s="619"/>
      <c r="AM3" s="11"/>
      <c r="AN3" s="17"/>
      <c r="AO3" s="366" t="str">
        <f>'Water Data'!AO3</f>
        <v>Survey</v>
      </c>
      <c r="AP3" s="367"/>
      <c r="AQ3" s="612">
        <f>'Water Data'!AQ3:AV3</f>
        <v>2005</v>
      </c>
      <c r="AR3" s="618"/>
      <c r="AS3" s="618"/>
      <c r="AT3" s="618"/>
      <c r="AU3" s="618"/>
      <c r="AV3" s="619"/>
      <c r="AW3" s="11"/>
      <c r="AX3" s="17"/>
      <c r="AY3" s="366" t="str">
        <f>'Water Data'!AY3</f>
        <v>EMIS</v>
      </c>
      <c r="AZ3" s="367"/>
      <c r="BA3" s="612">
        <f>'Water Data'!BA3:BF3</f>
        <v>2006</v>
      </c>
      <c r="BB3" s="618"/>
      <c r="BC3" s="618"/>
      <c r="BD3" s="618"/>
      <c r="BE3" s="618"/>
      <c r="BF3" s="619"/>
      <c r="BG3" s="11"/>
      <c r="BH3" s="17"/>
      <c r="BI3" s="366" t="str">
        <f>'Water Data'!BI3</f>
        <v>EMIS</v>
      </c>
      <c r="BJ3" s="367"/>
      <c r="BK3" s="612">
        <f>'Water Data'!BK3:BP3</f>
        <v>2007</v>
      </c>
      <c r="BL3" s="618"/>
      <c r="BM3" s="618"/>
      <c r="BN3" s="618"/>
      <c r="BO3" s="618"/>
      <c r="BP3" s="619"/>
      <c r="BQ3" s="11"/>
      <c r="BR3" s="17"/>
      <c r="BS3" s="366" t="str">
        <f>'Water Data'!BS3</f>
        <v>Survey</v>
      </c>
      <c r="BT3" s="367"/>
      <c r="BU3" s="612">
        <f>'Water Data'!BU3:BZ3</f>
        <v>2007</v>
      </c>
      <c r="BV3" s="618"/>
      <c r="BW3" s="618"/>
      <c r="BX3" s="618"/>
      <c r="BY3" s="618"/>
      <c r="BZ3" s="619"/>
      <c r="CA3" s="11"/>
      <c r="CB3" s="17"/>
      <c r="CC3" s="366" t="str">
        <f>'Water Data'!CC3</f>
        <v>EMIS</v>
      </c>
      <c r="CD3" s="367"/>
      <c r="CE3" s="612">
        <f>'Water Data'!CE3:CJ3</f>
        <v>2008</v>
      </c>
      <c r="CF3" s="618"/>
      <c r="CG3" s="618"/>
      <c r="CH3" s="618"/>
      <c r="CI3" s="618"/>
      <c r="CJ3" s="619"/>
      <c r="CK3" s="11"/>
      <c r="CL3" s="17"/>
      <c r="CM3" s="366" t="str">
        <f>'Water Data'!CM3</f>
        <v>EMIS</v>
      </c>
      <c r="CN3" s="367"/>
      <c r="CO3" s="612">
        <f>'Water Data'!CO3:CT3</f>
        <v>2009</v>
      </c>
      <c r="CP3" s="618"/>
      <c r="CQ3" s="618"/>
      <c r="CR3" s="618"/>
      <c r="CS3" s="618"/>
      <c r="CT3" s="619"/>
      <c r="CU3" s="11"/>
      <c r="CV3" s="17"/>
      <c r="CW3" s="366" t="str">
        <f>'Water Data'!CW3</f>
        <v>Survey</v>
      </c>
      <c r="CX3" s="367"/>
      <c r="CY3" s="612">
        <f>'Water Data'!CY3:DD3</f>
        <v>2009</v>
      </c>
      <c r="CZ3" s="618"/>
      <c r="DA3" s="618"/>
      <c r="DB3" s="618"/>
      <c r="DC3" s="618"/>
      <c r="DD3" s="619"/>
      <c r="DE3" s="11"/>
      <c r="DF3" s="17"/>
      <c r="DG3" s="366" t="str">
        <f>'Water Data'!DG3</f>
        <v>EMIS</v>
      </c>
      <c r="DH3" s="367"/>
      <c r="DI3" s="612">
        <f>'Water Data'!DI3:DN3</f>
        <v>2010</v>
      </c>
      <c r="DJ3" s="618"/>
      <c r="DK3" s="618"/>
      <c r="DL3" s="618"/>
      <c r="DM3" s="618"/>
      <c r="DN3" s="619"/>
      <c r="DO3" s="11"/>
      <c r="DP3" s="17"/>
      <c r="DQ3" s="366" t="str">
        <f>'Water Data'!DQ3</f>
        <v>Survey</v>
      </c>
      <c r="DR3" s="367"/>
      <c r="DS3" s="612">
        <f>'Water Data'!DS3:DX3</f>
        <v>2010</v>
      </c>
      <c r="DT3" s="618"/>
      <c r="DU3" s="618"/>
      <c r="DV3" s="618"/>
      <c r="DW3" s="618"/>
      <c r="DX3" s="619"/>
      <c r="DY3" s="11"/>
      <c r="DZ3" s="17"/>
      <c r="EA3" s="366" t="str">
        <f>'Water Data'!EA3</f>
        <v>EMIS</v>
      </c>
      <c r="EB3" s="367"/>
      <c r="EC3" s="612">
        <f>'Water Data'!EC3:EH3</f>
        <v>2011</v>
      </c>
      <c r="ED3" s="618"/>
      <c r="EE3" s="618"/>
      <c r="EF3" s="618"/>
      <c r="EG3" s="618"/>
      <c r="EH3" s="619"/>
      <c r="EI3" s="11"/>
      <c r="EJ3" s="17"/>
      <c r="EK3" s="366" t="str">
        <f>'Water Data'!EK3</f>
        <v>Survey</v>
      </c>
      <c r="EL3" s="367"/>
      <c r="EM3" s="612">
        <f>'Water Data'!EM3:ER3</f>
        <v>2011</v>
      </c>
      <c r="EN3" s="618"/>
      <c r="EO3" s="618"/>
      <c r="EP3" s="618"/>
      <c r="EQ3" s="618"/>
      <c r="ER3" s="619"/>
      <c r="ES3" s="11"/>
      <c r="ET3" s="17"/>
      <c r="EU3" s="366" t="str">
        <f>'Water Data'!EU3</f>
        <v>EMIS</v>
      </c>
      <c r="EV3" s="367"/>
      <c r="EW3" s="612">
        <f>'Water Data'!EW3:FB3</f>
        <v>2012</v>
      </c>
      <c r="EX3" s="618"/>
      <c r="EY3" s="618"/>
      <c r="EZ3" s="618"/>
      <c r="FA3" s="618"/>
      <c r="FB3" s="619"/>
      <c r="FC3" s="11"/>
      <c r="FD3" s="17"/>
      <c r="FE3" s="366" t="str">
        <f>'Water Data'!FE3</f>
        <v>Survey</v>
      </c>
      <c r="FF3" s="367"/>
      <c r="FG3" s="612">
        <f>'Water Data'!FG3:FL3</f>
        <v>2012</v>
      </c>
      <c r="FH3" s="618"/>
      <c r="FI3" s="618"/>
      <c r="FJ3" s="618"/>
      <c r="FK3" s="618"/>
      <c r="FL3" s="619"/>
      <c r="FM3" s="11"/>
      <c r="FN3" s="17"/>
      <c r="FO3" s="366" t="str">
        <f>'Water Data'!FO3</f>
        <v>Survey</v>
      </c>
      <c r="FP3" s="367"/>
      <c r="FQ3" s="612">
        <f>'Water Data'!FQ3:FV3</f>
        <v>2012</v>
      </c>
      <c r="FR3" s="618"/>
      <c r="FS3" s="618"/>
      <c r="FT3" s="618"/>
      <c r="FU3" s="618"/>
      <c r="FV3" s="619"/>
      <c r="FW3" s="11"/>
      <c r="FX3" s="17"/>
      <c r="FY3" s="366" t="str">
        <f>'Water Data'!FY3</f>
        <v>EMIS</v>
      </c>
      <c r="FZ3" s="367"/>
      <c r="GA3" s="612">
        <f>'Water Data'!GA3:GF3</f>
        <v>2013</v>
      </c>
      <c r="GB3" s="618"/>
      <c r="GC3" s="618"/>
      <c r="GD3" s="618"/>
      <c r="GE3" s="618"/>
      <c r="GF3" s="619"/>
      <c r="GG3" s="11"/>
      <c r="GH3" s="17"/>
      <c r="GI3" s="366" t="str">
        <f>'Water Data'!GI3</f>
        <v>Survey</v>
      </c>
      <c r="GJ3" s="367"/>
      <c r="GK3" s="612">
        <f>'Water Data'!GK3:GP3</f>
        <v>2013</v>
      </c>
      <c r="GL3" s="612"/>
      <c r="GM3" s="612"/>
      <c r="GN3" s="612"/>
      <c r="GO3" s="612"/>
      <c r="GP3" s="613"/>
      <c r="GQ3" s="11"/>
      <c r="GR3" s="17"/>
      <c r="GS3" s="366" t="str">
        <f>'Water Data'!GS3</f>
        <v>EMIS</v>
      </c>
      <c r="GT3" s="367"/>
      <c r="GU3" s="612">
        <f>'Water Data'!GU3:GZ3</f>
        <v>2014</v>
      </c>
      <c r="GV3" s="612"/>
      <c r="GW3" s="612"/>
      <c r="GX3" s="612"/>
      <c r="GY3" s="612"/>
      <c r="GZ3" s="613"/>
      <c r="HA3" s="11"/>
      <c r="HB3" s="17"/>
      <c r="HC3" s="366" t="str">
        <f>'Water Data'!HC3</f>
        <v>Survey</v>
      </c>
      <c r="HD3" s="367"/>
      <c r="HE3" s="612">
        <f>'Water Data'!HE3:HJ3</f>
        <v>2014</v>
      </c>
      <c r="HF3" s="612"/>
      <c r="HG3" s="612"/>
      <c r="HH3" s="612"/>
      <c r="HI3" s="612"/>
      <c r="HJ3" s="613"/>
      <c r="HK3" s="11"/>
      <c r="HL3" s="17"/>
      <c r="HM3" s="366" t="str">
        <f>'Water Data'!HM3</f>
        <v>EMIS</v>
      </c>
      <c r="HN3" s="367"/>
      <c r="HO3" s="612">
        <f>'Water Data'!HO3:HT3</f>
        <v>2015</v>
      </c>
      <c r="HP3" s="612"/>
      <c r="HQ3" s="612"/>
      <c r="HR3" s="612"/>
      <c r="HS3" s="612"/>
      <c r="HT3" s="613"/>
      <c r="HU3" s="11"/>
      <c r="HV3" s="17"/>
      <c r="HW3" s="366" t="str">
        <f>'Water Data'!HW3</f>
        <v>Survey</v>
      </c>
      <c r="HX3" s="367"/>
      <c r="HY3" s="612">
        <f>'Water Data'!HY3:ID3</f>
        <v>2016</v>
      </c>
      <c r="HZ3" s="612"/>
      <c r="IA3" s="612"/>
      <c r="IB3" s="612"/>
      <c r="IC3" s="612"/>
      <c r="ID3" s="613"/>
      <c r="IE3" s="11"/>
      <c r="IF3" s="17"/>
      <c r="IG3" s="366" t="str">
        <f>'Water Data'!IG3</f>
        <v>EMIS</v>
      </c>
      <c r="IH3" s="367"/>
      <c r="II3" s="612">
        <f>'Water Data'!II3:IN3</f>
        <v>2016</v>
      </c>
      <c r="IJ3" s="612"/>
      <c r="IK3" s="612"/>
      <c r="IL3" s="612"/>
      <c r="IM3" s="612"/>
      <c r="IN3" s="613"/>
      <c r="IO3" s="11"/>
      <c r="IP3" s="17"/>
      <c r="IQ3" s="366" t="str">
        <f>'Water Data'!IQ3</f>
        <v>Other</v>
      </c>
      <c r="IR3" s="367"/>
      <c r="IS3" s="612">
        <f>'Water Data'!IS3:IX3</f>
        <v>2016</v>
      </c>
      <c r="IT3" s="612"/>
      <c r="IU3" s="612"/>
      <c r="IV3" s="612"/>
      <c r="IW3" s="612"/>
      <c r="IX3" s="613"/>
      <c r="IY3" s="11"/>
      <c r="IZ3" s="17"/>
      <c r="JA3" s="366" t="str">
        <f>'Water Data'!JA3</f>
        <v>Survey</v>
      </c>
      <c r="JB3" s="367"/>
      <c r="JC3" s="612">
        <f>'Water Data'!JC3:JH3</f>
        <v>2017</v>
      </c>
      <c r="JD3" s="612"/>
      <c r="JE3" s="612"/>
      <c r="JF3" s="612"/>
      <c r="JG3" s="612"/>
      <c r="JH3" s="613"/>
      <c r="JI3" s="11"/>
      <c r="JJ3" s="17"/>
    </row>
    <row r="4" s="4" customFormat="true" ht="18" customHeight="true" x14ac:dyDescent="0.25">
      <c r="A4" s="368" t="s">
        <v>297</v>
      </c>
      <c r="B4" s="369" t="s">
        <v>57</v>
      </c>
      <c r="C4" s="370" t="s">
        <v>7</v>
      </c>
      <c r="D4" s="371" t="s">
        <v>1</v>
      </c>
      <c r="E4" s="371" t="s">
        <v>2</v>
      </c>
      <c r="F4" s="371" t="s">
        <v>16</v>
      </c>
      <c r="G4" s="371" t="s">
        <v>17</v>
      </c>
      <c r="H4" s="372" t="s">
        <v>18</v>
      </c>
      <c r="I4" s="26"/>
      <c r="J4" s="18"/>
      <c r="K4" s="368" t="s">
        <v>297</v>
      </c>
      <c r="L4" s="369" t="s">
        <v>57</v>
      </c>
      <c r="M4" s="370" t="s">
        <v>7</v>
      </c>
      <c r="N4" s="371" t="s">
        <v>1</v>
      </c>
      <c r="O4" s="371" t="s">
        <v>2</v>
      </c>
      <c r="P4" s="371" t="s">
        <v>16</v>
      </c>
      <c r="Q4" s="371" t="s">
        <v>17</v>
      </c>
      <c r="R4" s="372" t="s">
        <v>18</v>
      </c>
      <c r="S4" s="26"/>
      <c r="T4" s="18"/>
      <c r="U4" s="368" t="s">
        <v>297</v>
      </c>
      <c r="V4" s="369" t="s">
        <v>57</v>
      </c>
      <c r="W4" s="370" t="s">
        <v>7</v>
      </c>
      <c r="X4" s="371" t="s">
        <v>1</v>
      </c>
      <c r="Y4" s="371" t="s">
        <v>2</v>
      </c>
      <c r="Z4" s="371" t="s">
        <v>16</v>
      </c>
      <c r="AA4" s="371" t="s">
        <v>17</v>
      </c>
      <c r="AB4" s="372" t="s">
        <v>18</v>
      </c>
      <c r="AC4" s="26"/>
      <c r="AD4" s="18"/>
      <c r="AE4" s="368" t="s">
        <v>297</v>
      </c>
      <c r="AF4" s="369" t="s">
        <v>57</v>
      </c>
      <c r="AG4" s="370" t="s">
        <v>7</v>
      </c>
      <c r="AH4" s="371" t="s">
        <v>1</v>
      </c>
      <c r="AI4" s="371" t="s">
        <v>2</v>
      </c>
      <c r="AJ4" s="371" t="s">
        <v>16</v>
      </c>
      <c r="AK4" s="371" t="s">
        <v>17</v>
      </c>
      <c r="AL4" s="372" t="s">
        <v>18</v>
      </c>
      <c r="AM4" s="26"/>
      <c r="AN4" s="18"/>
      <c r="AO4" s="368" t="s">
        <v>297</v>
      </c>
      <c r="AP4" s="369" t="s">
        <v>57</v>
      </c>
      <c r="AQ4" s="370" t="s">
        <v>7</v>
      </c>
      <c r="AR4" s="371" t="s">
        <v>1</v>
      </c>
      <c r="AS4" s="371" t="s">
        <v>2</v>
      </c>
      <c r="AT4" s="371" t="s">
        <v>16</v>
      </c>
      <c r="AU4" s="371" t="s">
        <v>17</v>
      </c>
      <c r="AV4" s="372" t="s">
        <v>18</v>
      </c>
      <c r="AW4" s="26"/>
      <c r="AX4" s="18"/>
      <c r="AY4" s="368" t="s">
        <v>297</v>
      </c>
      <c r="AZ4" s="369" t="s">
        <v>57</v>
      </c>
      <c r="BA4" s="370" t="s">
        <v>7</v>
      </c>
      <c r="BB4" s="371" t="s">
        <v>1</v>
      </c>
      <c r="BC4" s="371" t="s">
        <v>2</v>
      </c>
      <c r="BD4" s="371" t="s">
        <v>16</v>
      </c>
      <c r="BE4" s="371" t="s">
        <v>17</v>
      </c>
      <c r="BF4" s="372" t="s">
        <v>18</v>
      </c>
      <c r="BG4" s="26"/>
      <c r="BH4" s="18"/>
      <c r="BI4" s="368" t="s">
        <v>297</v>
      </c>
      <c r="BJ4" s="373" t="s">
        <v>57</v>
      </c>
      <c r="BK4" s="370" t="s">
        <v>7</v>
      </c>
      <c r="BL4" s="371" t="s">
        <v>1</v>
      </c>
      <c r="BM4" s="371" t="s">
        <v>2</v>
      </c>
      <c r="BN4" s="371" t="s">
        <v>16</v>
      </c>
      <c r="BO4" s="371" t="s">
        <v>17</v>
      </c>
      <c r="BP4" s="372" t="s">
        <v>18</v>
      </c>
      <c r="BQ4" s="26"/>
      <c r="BR4" s="18"/>
      <c r="BS4" s="368" t="s">
        <v>297</v>
      </c>
      <c r="BT4" s="369" t="s">
        <v>57</v>
      </c>
      <c r="BU4" s="370" t="s">
        <v>7</v>
      </c>
      <c r="BV4" s="371" t="s">
        <v>1</v>
      </c>
      <c r="BW4" s="371" t="s">
        <v>2</v>
      </c>
      <c r="BX4" s="371" t="s">
        <v>16</v>
      </c>
      <c r="BY4" s="371" t="s">
        <v>17</v>
      </c>
      <c r="BZ4" s="372" t="s">
        <v>18</v>
      </c>
      <c r="CA4" s="26"/>
      <c r="CB4" s="18"/>
      <c r="CC4" s="368" t="s">
        <v>297</v>
      </c>
      <c r="CD4" s="369" t="s">
        <v>57</v>
      </c>
      <c r="CE4" s="370" t="s">
        <v>7</v>
      </c>
      <c r="CF4" s="371" t="s">
        <v>1</v>
      </c>
      <c r="CG4" s="371" t="s">
        <v>2</v>
      </c>
      <c r="CH4" s="371" t="s">
        <v>16</v>
      </c>
      <c r="CI4" s="371" t="s">
        <v>17</v>
      </c>
      <c r="CJ4" s="372" t="s">
        <v>18</v>
      </c>
      <c r="CK4" s="26"/>
      <c r="CL4" s="18"/>
      <c r="CM4" s="368" t="s">
        <v>297</v>
      </c>
      <c r="CN4" s="369" t="s">
        <v>57</v>
      </c>
      <c r="CO4" s="370" t="s">
        <v>7</v>
      </c>
      <c r="CP4" s="371" t="s">
        <v>1</v>
      </c>
      <c r="CQ4" s="371" t="s">
        <v>2</v>
      </c>
      <c r="CR4" s="371" t="s">
        <v>16</v>
      </c>
      <c r="CS4" s="371" t="s">
        <v>17</v>
      </c>
      <c r="CT4" s="372" t="s">
        <v>18</v>
      </c>
      <c r="CU4" s="26"/>
      <c r="CV4" s="18"/>
      <c r="CW4" s="368" t="s">
        <v>297</v>
      </c>
      <c r="CX4" s="369" t="s">
        <v>57</v>
      </c>
      <c r="CY4" s="370" t="s">
        <v>7</v>
      </c>
      <c r="CZ4" s="371" t="s">
        <v>1</v>
      </c>
      <c r="DA4" s="371" t="s">
        <v>2</v>
      </c>
      <c r="DB4" s="371" t="s">
        <v>16</v>
      </c>
      <c r="DC4" s="371" t="s">
        <v>17</v>
      </c>
      <c r="DD4" s="372" t="s">
        <v>18</v>
      </c>
      <c r="DE4" s="26"/>
      <c r="DF4" s="18"/>
      <c r="DG4" s="368" t="s">
        <v>297</v>
      </c>
      <c r="DH4" s="369" t="s">
        <v>57</v>
      </c>
      <c r="DI4" s="370" t="s">
        <v>7</v>
      </c>
      <c r="DJ4" s="371" t="s">
        <v>1</v>
      </c>
      <c r="DK4" s="371" t="s">
        <v>2</v>
      </c>
      <c r="DL4" s="371" t="s">
        <v>16</v>
      </c>
      <c r="DM4" s="371" t="s">
        <v>17</v>
      </c>
      <c r="DN4" s="372" t="s">
        <v>18</v>
      </c>
      <c r="DO4" s="26"/>
      <c r="DP4" s="18"/>
      <c r="DQ4" s="368" t="s">
        <v>297</v>
      </c>
      <c r="DR4" s="369" t="s">
        <v>57</v>
      </c>
      <c r="DS4" s="370" t="s">
        <v>7</v>
      </c>
      <c r="DT4" s="371" t="s">
        <v>1</v>
      </c>
      <c r="DU4" s="371" t="s">
        <v>2</v>
      </c>
      <c r="DV4" s="371" t="s">
        <v>16</v>
      </c>
      <c r="DW4" s="371" t="s">
        <v>17</v>
      </c>
      <c r="DX4" s="372" t="s">
        <v>18</v>
      </c>
      <c r="DY4" s="26"/>
      <c r="DZ4" s="18"/>
      <c r="EA4" s="368" t="s">
        <v>297</v>
      </c>
      <c r="EB4" s="369" t="s">
        <v>57</v>
      </c>
      <c r="EC4" s="370" t="s">
        <v>7</v>
      </c>
      <c r="ED4" s="371" t="s">
        <v>1</v>
      </c>
      <c r="EE4" s="371" t="s">
        <v>2</v>
      </c>
      <c r="EF4" s="371" t="s">
        <v>16</v>
      </c>
      <c r="EG4" s="371" t="s">
        <v>17</v>
      </c>
      <c r="EH4" s="372" t="s">
        <v>18</v>
      </c>
      <c r="EI4" s="26"/>
      <c r="EJ4" s="18"/>
      <c r="EK4" s="368" t="s">
        <v>297</v>
      </c>
      <c r="EL4" s="369" t="s">
        <v>57</v>
      </c>
      <c r="EM4" s="370" t="s">
        <v>7</v>
      </c>
      <c r="EN4" s="371" t="s">
        <v>1</v>
      </c>
      <c r="EO4" s="371" t="s">
        <v>2</v>
      </c>
      <c r="EP4" s="371" t="s">
        <v>16</v>
      </c>
      <c r="EQ4" s="371" t="s">
        <v>17</v>
      </c>
      <c r="ER4" s="372" t="s">
        <v>18</v>
      </c>
      <c r="ES4" s="26"/>
      <c r="ET4" s="18"/>
      <c r="EU4" s="368" t="s">
        <v>297</v>
      </c>
      <c r="EV4" s="369" t="s">
        <v>57</v>
      </c>
      <c r="EW4" s="370" t="s">
        <v>7</v>
      </c>
      <c r="EX4" s="371" t="s">
        <v>1</v>
      </c>
      <c r="EY4" s="371" t="s">
        <v>2</v>
      </c>
      <c r="EZ4" s="371" t="s">
        <v>16</v>
      </c>
      <c r="FA4" s="371" t="s">
        <v>17</v>
      </c>
      <c r="FB4" s="372" t="s">
        <v>18</v>
      </c>
      <c r="FC4" s="26"/>
      <c r="FD4" s="18"/>
      <c r="FE4" s="368" t="s">
        <v>297</v>
      </c>
      <c r="FF4" s="369" t="s">
        <v>57</v>
      </c>
      <c r="FG4" s="370" t="s">
        <v>7</v>
      </c>
      <c r="FH4" s="371" t="s">
        <v>1</v>
      </c>
      <c r="FI4" s="371" t="s">
        <v>2</v>
      </c>
      <c r="FJ4" s="371" t="s">
        <v>16</v>
      </c>
      <c r="FK4" s="371" t="s">
        <v>17</v>
      </c>
      <c r="FL4" s="372" t="s">
        <v>18</v>
      </c>
      <c r="FM4" s="26"/>
      <c r="FN4" s="18"/>
      <c r="FO4" s="368" t="s">
        <v>297</v>
      </c>
      <c r="FP4" s="369" t="s">
        <v>57</v>
      </c>
      <c r="FQ4" s="370" t="s">
        <v>7</v>
      </c>
      <c r="FR4" s="371" t="s">
        <v>1</v>
      </c>
      <c r="FS4" s="371" t="s">
        <v>2</v>
      </c>
      <c r="FT4" s="371" t="s">
        <v>16</v>
      </c>
      <c r="FU4" s="371" t="s">
        <v>17</v>
      </c>
      <c r="FV4" s="372" t="s">
        <v>18</v>
      </c>
      <c r="FW4" s="26"/>
      <c r="FX4" s="18"/>
      <c r="FY4" s="368" t="s">
        <v>297</v>
      </c>
      <c r="FZ4" s="369" t="s">
        <v>57</v>
      </c>
      <c r="GA4" s="370" t="s">
        <v>7</v>
      </c>
      <c r="GB4" s="371" t="s">
        <v>1</v>
      </c>
      <c r="GC4" s="371" t="s">
        <v>2</v>
      </c>
      <c r="GD4" s="371" t="s">
        <v>16</v>
      </c>
      <c r="GE4" s="371" t="s">
        <v>17</v>
      </c>
      <c r="GF4" s="372" t="s">
        <v>18</v>
      </c>
      <c r="GG4" s="26"/>
      <c r="GH4" s="18"/>
      <c r="GI4" s="368" t="s">
        <v>297</v>
      </c>
      <c r="GJ4" s="369" t="s">
        <v>57</v>
      </c>
      <c r="GK4" s="370" t="s">
        <v>7</v>
      </c>
      <c r="GL4" s="371" t="s">
        <v>1</v>
      </c>
      <c r="GM4" s="371" t="s">
        <v>2</v>
      </c>
      <c r="GN4" s="371" t="s">
        <v>16</v>
      </c>
      <c r="GO4" s="371" t="s">
        <v>17</v>
      </c>
      <c r="GP4" s="372" t="s">
        <v>18</v>
      </c>
      <c r="GQ4" s="26"/>
      <c r="GR4" s="18"/>
      <c r="GS4" s="368" t="s">
        <v>297</v>
      </c>
      <c r="GT4" s="369" t="s">
        <v>57</v>
      </c>
      <c r="GU4" s="370" t="s">
        <v>7</v>
      </c>
      <c r="GV4" s="371" t="s">
        <v>1</v>
      </c>
      <c r="GW4" s="371" t="s">
        <v>2</v>
      </c>
      <c r="GX4" s="371" t="s">
        <v>16</v>
      </c>
      <c r="GY4" s="371" t="s">
        <v>17</v>
      </c>
      <c r="GZ4" s="372" t="s">
        <v>18</v>
      </c>
      <c r="HA4" s="26"/>
      <c r="HB4" s="18"/>
      <c r="HC4" s="368" t="s">
        <v>297</v>
      </c>
      <c r="HD4" s="369" t="s">
        <v>57</v>
      </c>
      <c r="HE4" s="370" t="s">
        <v>7</v>
      </c>
      <c r="HF4" s="371" t="s">
        <v>1</v>
      </c>
      <c r="HG4" s="371" t="s">
        <v>2</v>
      </c>
      <c r="HH4" s="371" t="s">
        <v>16</v>
      </c>
      <c r="HI4" s="371" t="s">
        <v>17</v>
      </c>
      <c r="HJ4" s="372" t="s">
        <v>18</v>
      </c>
      <c r="HK4" s="26"/>
      <c r="HL4" s="18"/>
      <c r="HM4" s="368" t="s">
        <v>297</v>
      </c>
      <c r="HN4" s="369" t="s">
        <v>57</v>
      </c>
      <c r="HO4" s="370" t="s">
        <v>7</v>
      </c>
      <c r="HP4" s="371" t="s">
        <v>1</v>
      </c>
      <c r="HQ4" s="371" t="s">
        <v>2</v>
      </c>
      <c r="HR4" s="371" t="s">
        <v>16</v>
      </c>
      <c r="HS4" s="371" t="s">
        <v>17</v>
      </c>
      <c r="HT4" s="372" t="s">
        <v>18</v>
      </c>
      <c r="HU4" s="26"/>
      <c r="HV4" s="18"/>
      <c r="HW4" s="368" t="s">
        <v>297</v>
      </c>
      <c r="HX4" s="369" t="s">
        <v>57</v>
      </c>
      <c r="HY4" s="370" t="s">
        <v>7</v>
      </c>
      <c r="HZ4" s="371" t="s">
        <v>1</v>
      </c>
      <c r="IA4" s="371" t="s">
        <v>2</v>
      </c>
      <c r="IB4" s="371" t="s">
        <v>16</v>
      </c>
      <c r="IC4" s="371" t="s">
        <v>17</v>
      </c>
      <c r="ID4" s="372" t="s">
        <v>18</v>
      </c>
      <c r="IE4" s="26"/>
      <c r="IF4" s="18"/>
      <c r="IG4" s="368" t="s">
        <v>297</v>
      </c>
      <c r="IH4" s="369" t="s">
        <v>57</v>
      </c>
      <c r="II4" s="370" t="s">
        <v>7</v>
      </c>
      <c r="IJ4" s="371" t="s">
        <v>1</v>
      </c>
      <c r="IK4" s="371" t="s">
        <v>2</v>
      </c>
      <c r="IL4" s="371" t="s">
        <v>16</v>
      </c>
      <c r="IM4" s="371" t="s">
        <v>17</v>
      </c>
      <c r="IN4" s="372" t="s">
        <v>18</v>
      </c>
      <c r="IO4" s="26"/>
      <c r="IP4" s="18"/>
      <c r="IQ4" s="368" t="s">
        <v>297</v>
      </c>
      <c r="IR4" s="369" t="s">
        <v>57</v>
      </c>
      <c r="IS4" s="370" t="s">
        <v>7</v>
      </c>
      <c r="IT4" s="371" t="s">
        <v>1</v>
      </c>
      <c r="IU4" s="371" t="s">
        <v>2</v>
      </c>
      <c r="IV4" s="371" t="s">
        <v>16</v>
      </c>
      <c r="IW4" s="371" t="s">
        <v>17</v>
      </c>
      <c r="IX4" s="372" t="s">
        <v>18</v>
      </c>
      <c r="IY4" s="26"/>
      <c r="IZ4" s="18"/>
      <c r="JA4" s="368" t="s">
        <v>297</v>
      </c>
      <c r="JB4" s="369" t="s">
        <v>57</v>
      </c>
      <c r="JC4" s="370" t="s">
        <v>7</v>
      </c>
      <c r="JD4" s="371" t="s">
        <v>1</v>
      </c>
      <c r="JE4" s="371" t="s">
        <v>2</v>
      </c>
      <c r="JF4" s="371" t="s">
        <v>16</v>
      </c>
      <c r="JG4" s="371" t="s">
        <v>17</v>
      </c>
      <c r="JH4" s="372" t="s">
        <v>18</v>
      </c>
      <c r="JI4" s="26"/>
      <c r="JJ4" s="18"/>
    </row>
    <row r="5" s="4" customFormat="true" x14ac:dyDescent="0.25">
      <c r="A5" s="327"/>
      <c r="B5" s="15" t="s">
        <v>3</v>
      </c>
      <c r="C5" s="9">
        <f t="shared" ref="C5:H5" si="0">IF(COUNTA(C15)=0,"",C15)</f>
        <v>65.66</v>
      </c>
      <c r="D5" s="9" t="str">
        <f t="shared" si="0"/>
        <v/>
      </c>
      <c r="E5" s="9" t="str">
        <f t="shared" si="0"/>
        <v/>
      </c>
      <c r="F5" s="9" t="str">
        <f t="shared" si="0"/>
        <v/>
      </c>
      <c r="G5" s="9">
        <f t="shared" si="0"/>
        <v>65.66</v>
      </c>
      <c r="H5" s="33" t="str">
        <f t="shared" si="0"/>
        <v/>
      </c>
      <c r="I5" s="26"/>
      <c r="J5" s="18"/>
      <c r="K5" s="327"/>
      <c r="L5" s="15" t="s">
        <v>3</v>
      </c>
      <c r="M5" s="9">
        <f t="shared" ref="M5:R5" si="1">IF(COUNTA(M15)=0,"",M15)</f>
        <v>58.19</v>
      </c>
      <c r="N5" s="9" t="str">
        <f t="shared" si="1"/>
        <v/>
      </c>
      <c r="O5" s="9" t="str">
        <f t="shared" si="1"/>
        <v/>
      </c>
      <c r="P5" s="9" t="str">
        <f t="shared" si="1"/>
        <v/>
      </c>
      <c r="Q5" s="9">
        <f t="shared" si="1"/>
        <v>58.19</v>
      </c>
      <c r="R5" s="33" t="str">
        <f t="shared" si="1"/>
        <v/>
      </c>
      <c r="S5" s="26"/>
      <c r="T5" s="18"/>
      <c r="U5" s="327"/>
      <c r="V5" s="15" t="s">
        <v>3</v>
      </c>
      <c r="W5" s="9">
        <f t="shared" ref="W5:AB5" si="2">IF(COUNTA(W15)=0,"",W15)</f>
        <v>36.67371</v>
      </c>
      <c r="X5" s="9">
        <f t="shared" si="2"/>
        <v>22.32536</v>
      </c>
      <c r="Y5" s="9">
        <f t="shared" si="2"/>
        <v>40.737099999999998</v>
      </c>
      <c r="Z5" s="9" t="str">
        <f t="shared" si="2"/>
        <v/>
      </c>
      <c r="AA5" s="9">
        <f t="shared" si="2"/>
        <v>36.67371</v>
      </c>
      <c r="AB5" s="33">
        <f t="shared" si="2"/>
        <v>29.92652</v>
      </c>
      <c r="AC5" s="26"/>
      <c r="AD5" s="18"/>
      <c r="AE5" s="327"/>
      <c r="AF5" s="15" t="s">
        <v>3</v>
      </c>
      <c r="AG5" s="9">
        <f t="shared" ref="AG5:AL5" si="3">IF(COUNTA(AG15)=0,"",AG15)</f>
        <v>53.18</v>
      </c>
      <c r="AH5" s="9">
        <f t="shared" si="3"/>
        <v>35.56</v>
      </c>
      <c r="AI5" s="9">
        <f t="shared" si="3"/>
        <v>55.14</v>
      </c>
      <c r="AJ5" s="9" t="str">
        <f t="shared" si="3"/>
        <v/>
      </c>
      <c r="AK5" s="9">
        <f t="shared" si="3"/>
        <v>53.18</v>
      </c>
      <c r="AL5" s="33" t="str">
        <f t="shared" si="3"/>
        <v/>
      </c>
      <c r="AM5" s="26"/>
      <c r="AN5" s="18"/>
      <c r="AO5" s="327"/>
      <c r="AP5" s="15" t="s">
        <v>3</v>
      </c>
      <c r="AQ5" s="9" t="str">
        <f t="shared" ref="AQ5:AV5" si="4">IF(COUNTA(AQ15)=0,"",AQ15)</f>
        <v/>
      </c>
      <c r="AR5" s="9" t="str">
        <f t="shared" si="4"/>
        <v/>
      </c>
      <c r="AS5" s="9">
        <f t="shared" si="4"/>
        <v>22.6</v>
      </c>
      <c r="AT5" s="9" t="str">
        <f t="shared" si="4"/>
        <v/>
      </c>
      <c r="AU5" s="9" t="str">
        <f t="shared" si="4"/>
        <v/>
      </c>
      <c r="AV5" s="33" t="str">
        <f t="shared" si="4"/>
        <v/>
      </c>
      <c r="AW5" s="26"/>
      <c r="AX5" s="18"/>
      <c r="AY5" s="327"/>
      <c r="AZ5" s="15" t="s">
        <v>3</v>
      </c>
      <c r="BA5" s="9">
        <f t="shared" ref="BA5:BF5" si="5">IF(COUNTA(BA15)=0,"",BA15)</f>
        <v>47.61</v>
      </c>
      <c r="BB5" s="9" t="str">
        <f t="shared" si="5"/>
        <v/>
      </c>
      <c r="BC5" s="9" t="str">
        <f t="shared" si="5"/>
        <v/>
      </c>
      <c r="BD5" s="9" t="str">
        <f t="shared" si="5"/>
        <v/>
      </c>
      <c r="BE5" s="9">
        <f t="shared" si="5"/>
        <v>47.61</v>
      </c>
      <c r="BF5" s="33" t="str">
        <f t="shared" si="5"/>
        <v/>
      </c>
      <c r="BG5" s="26"/>
      <c r="BH5" s="18"/>
      <c r="BI5" s="327"/>
      <c r="BJ5" s="140" t="s">
        <v>3</v>
      </c>
      <c r="BK5" s="9">
        <f t="shared" ref="BK5:BP5" si="6">IF(COUNTA(BK15)=0,"",BK15)</f>
        <v>41.87</v>
      </c>
      <c r="BL5" s="9">
        <f t="shared" si="6"/>
        <v>31.11</v>
      </c>
      <c r="BM5" s="9">
        <f t="shared" si="6"/>
        <v>43.34</v>
      </c>
      <c r="BN5" s="9" t="str">
        <f t="shared" si="6"/>
        <v/>
      </c>
      <c r="BO5" s="9">
        <f t="shared" si="6"/>
        <v>41.87</v>
      </c>
      <c r="BP5" s="33" t="str">
        <f t="shared" si="6"/>
        <v/>
      </c>
      <c r="BQ5" s="26"/>
      <c r="BR5" s="18"/>
      <c r="BS5" s="327"/>
      <c r="BT5" s="15" t="s">
        <v>3</v>
      </c>
      <c r="BU5" s="9" t="str">
        <f t="shared" ref="BU5:BZ5" si="7">IF(COUNTA(BU15)=0,"",BU15)</f>
        <v/>
      </c>
      <c r="BV5" s="9" t="str">
        <f t="shared" si="7"/>
        <v/>
      </c>
      <c r="BW5" s="9">
        <f t="shared" si="7"/>
        <v>14</v>
      </c>
      <c r="BX5" s="9" t="str">
        <f t="shared" si="7"/>
        <v/>
      </c>
      <c r="BY5" s="9" t="str">
        <f t="shared" si="7"/>
        <v/>
      </c>
      <c r="BZ5" s="33" t="str">
        <f t="shared" si="7"/>
        <v/>
      </c>
      <c r="CA5" s="26"/>
      <c r="CB5" s="18"/>
      <c r="CC5" s="327"/>
      <c r="CD5" s="15" t="s">
        <v>3</v>
      </c>
      <c r="CE5" s="9">
        <f t="shared" ref="CE5:CJ5" si="8">IF(COUNTA(CE15)=0,"",CE15)</f>
        <v>37.33</v>
      </c>
      <c r="CF5" s="9">
        <f t="shared" si="8"/>
        <v>29.069999999999993</v>
      </c>
      <c r="CG5" s="9">
        <f t="shared" si="8"/>
        <v>38.44</v>
      </c>
      <c r="CH5" s="9" t="str">
        <f t="shared" si="8"/>
        <v/>
      </c>
      <c r="CI5" s="9">
        <f t="shared" si="8"/>
        <v>37.33</v>
      </c>
      <c r="CJ5" s="33" t="str">
        <f t="shared" si="8"/>
        <v/>
      </c>
      <c r="CK5" s="26"/>
      <c r="CL5" s="18"/>
      <c r="CM5" s="327"/>
      <c r="CN5" s="15" t="s">
        <v>3</v>
      </c>
      <c r="CO5" s="9">
        <f t="shared" ref="CO5:CT5" si="9">IF(COUNTA(CO15)=0,"",CO15)</f>
        <v>33.159999999999997</v>
      </c>
      <c r="CP5" s="9">
        <f t="shared" si="9"/>
        <v>26.230000000000004</v>
      </c>
      <c r="CQ5" s="9">
        <f t="shared" si="9"/>
        <v>34.150000000000006</v>
      </c>
      <c r="CR5" s="9" t="str">
        <f t="shared" si="9"/>
        <v/>
      </c>
      <c r="CS5" s="9">
        <f t="shared" si="9"/>
        <v>33.159999999999997</v>
      </c>
      <c r="CT5" s="33" t="str">
        <f t="shared" si="9"/>
        <v/>
      </c>
      <c r="CU5" s="26"/>
      <c r="CV5" s="18"/>
      <c r="CW5" s="327"/>
      <c r="CX5" s="15" t="s">
        <v>3</v>
      </c>
      <c r="CY5" s="9" t="str">
        <f t="shared" ref="CY5:DD5" si="10">IF(COUNTA(CY15)=0,"",CY15)</f>
        <v/>
      </c>
      <c r="CZ5" s="9" t="str">
        <f t="shared" si="10"/>
        <v/>
      </c>
      <c r="DA5" s="9">
        <f t="shared" si="10"/>
        <v>10.3</v>
      </c>
      <c r="DB5" s="9" t="str">
        <f t="shared" si="10"/>
        <v/>
      </c>
      <c r="DC5" s="9" t="str">
        <f t="shared" si="10"/>
        <v/>
      </c>
      <c r="DD5" s="33" t="str">
        <f t="shared" si="10"/>
        <v/>
      </c>
      <c r="DE5" s="26"/>
      <c r="DF5" s="18"/>
      <c r="DG5" s="327"/>
      <c r="DH5" s="15" t="s">
        <v>3</v>
      </c>
      <c r="DI5" s="9">
        <f t="shared" ref="DI5:DN5" si="11">IF(COUNTA(DI15)=0,"",DI15)</f>
        <v>18.370000000000005</v>
      </c>
      <c r="DJ5" s="9" t="str">
        <f t="shared" si="11"/>
        <v/>
      </c>
      <c r="DK5" s="9" t="str">
        <f t="shared" si="11"/>
        <v/>
      </c>
      <c r="DL5" s="9" t="str">
        <f t="shared" si="11"/>
        <v/>
      </c>
      <c r="DM5" s="9">
        <f t="shared" si="11"/>
        <v>18.370000000000005</v>
      </c>
      <c r="DN5" s="33" t="str">
        <f t="shared" si="11"/>
        <v/>
      </c>
      <c r="DO5" s="26"/>
      <c r="DP5" s="18"/>
      <c r="DQ5" s="327"/>
      <c r="DR5" s="15" t="s">
        <v>3</v>
      </c>
      <c r="DS5" s="9" t="str">
        <f t="shared" ref="DS5:DX5" si="12">IF(COUNTA(DS15)=0,"",DS15)</f>
        <v/>
      </c>
      <c r="DT5" s="9" t="str">
        <f t="shared" si="12"/>
        <v/>
      </c>
      <c r="DU5" s="9">
        <f t="shared" si="12"/>
        <v>11</v>
      </c>
      <c r="DV5" s="9" t="str">
        <f t="shared" si="12"/>
        <v/>
      </c>
      <c r="DW5" s="9" t="str">
        <f t="shared" si="12"/>
        <v/>
      </c>
      <c r="DX5" s="33" t="str">
        <f t="shared" si="12"/>
        <v/>
      </c>
      <c r="DY5" s="26"/>
      <c r="DZ5" s="18"/>
      <c r="EA5" s="327"/>
      <c r="EB5" s="15" t="s">
        <v>3</v>
      </c>
      <c r="EC5" s="9">
        <f t="shared" ref="EC5:EH5" si="13">IF(COUNTA(EC15)=0,"",EC15)</f>
        <v>17.099999999999994</v>
      </c>
      <c r="ED5" s="9" t="str">
        <f t="shared" si="13"/>
        <v/>
      </c>
      <c r="EE5" s="9" t="str">
        <f t="shared" si="13"/>
        <v/>
      </c>
      <c r="EF5" s="9" t="str">
        <f t="shared" si="13"/>
        <v/>
      </c>
      <c r="EG5" s="9">
        <f t="shared" si="13"/>
        <v>17.099999999999994</v>
      </c>
      <c r="EH5" s="33" t="str">
        <f t="shared" si="13"/>
        <v/>
      </c>
      <c r="EI5" s="26"/>
      <c r="EJ5" s="18"/>
      <c r="EK5" s="327"/>
      <c r="EL5" s="15" t="s">
        <v>3</v>
      </c>
      <c r="EM5" s="9" t="str">
        <f t="shared" ref="EM5:ER5" si="14">IF(COUNTA(EM15)=0,"",EM15)</f>
        <v/>
      </c>
      <c r="EN5" s="9" t="str">
        <f t="shared" si="14"/>
        <v/>
      </c>
      <c r="EO5" s="9">
        <f t="shared" si="14"/>
        <v>12.2</v>
      </c>
      <c r="EP5" s="9" t="str">
        <f t="shared" si="14"/>
        <v/>
      </c>
      <c r="EQ5" s="9" t="str">
        <f t="shared" si="14"/>
        <v/>
      </c>
      <c r="ER5" s="33" t="str">
        <f t="shared" si="14"/>
        <v/>
      </c>
      <c r="ES5" s="26"/>
      <c r="ET5" s="18"/>
      <c r="EU5" s="327"/>
      <c r="EV5" s="15" t="s">
        <v>3</v>
      </c>
      <c r="EW5" s="9">
        <f t="shared" ref="EW5:FB5" si="15">IF(COUNTA(EW15)=0,"",EW15)</f>
        <v>7.3599999999999994</v>
      </c>
      <c r="EX5" s="9" t="str">
        <f t="shared" si="15"/>
        <v/>
      </c>
      <c r="EY5" s="9" t="str">
        <f t="shared" si="15"/>
        <v/>
      </c>
      <c r="EZ5" s="9" t="str">
        <f t="shared" si="15"/>
        <v/>
      </c>
      <c r="FA5" s="9">
        <f t="shared" si="15"/>
        <v>7.3599999999999994</v>
      </c>
      <c r="FB5" s="33" t="str">
        <f t="shared" si="15"/>
        <v/>
      </c>
      <c r="FC5" s="26"/>
      <c r="FD5" s="18"/>
      <c r="FE5" s="327"/>
      <c r="FF5" s="15" t="s">
        <v>3</v>
      </c>
      <c r="FG5" s="9" t="str">
        <f t="shared" ref="FG5:FL5" si="16">IF(COUNTA(FG15)=0,"",FG15)</f>
        <v/>
      </c>
      <c r="FH5" s="9" t="str">
        <f t="shared" si="16"/>
        <v/>
      </c>
      <c r="FI5" s="9">
        <f t="shared" si="16"/>
        <v>8.5</v>
      </c>
      <c r="FJ5" s="9" t="str">
        <f t="shared" si="16"/>
        <v/>
      </c>
      <c r="FK5" s="9" t="str">
        <f t="shared" si="16"/>
        <v/>
      </c>
      <c r="FL5" s="33" t="str">
        <f t="shared" si="16"/>
        <v/>
      </c>
      <c r="FM5" s="26"/>
      <c r="FN5" s="18"/>
      <c r="FO5" s="327"/>
      <c r="FP5" s="15" t="s">
        <v>3</v>
      </c>
      <c r="FQ5" s="9">
        <f t="shared" ref="FQ5:FV5" si="17">IF(COUNTA(FQ15)=0,"",FQ15)</f>
        <v>14.425000000000001</v>
      </c>
      <c r="FR5" s="9">
        <f t="shared" si="17"/>
        <v>7.0724999999999998</v>
      </c>
      <c r="FS5" s="9">
        <f t="shared" si="17"/>
        <v>17.689999999999998</v>
      </c>
      <c r="FT5" s="9" t="str">
        <f t="shared" si="17"/>
        <v/>
      </c>
      <c r="FU5" s="9">
        <f t="shared" si="17"/>
        <v>14.425000000000001</v>
      </c>
      <c r="FV5" s="33">
        <f t="shared" si="17"/>
        <v>8.82</v>
      </c>
      <c r="FW5" s="26"/>
      <c r="FX5" s="18"/>
      <c r="FY5" s="327"/>
      <c r="FZ5" s="15" t="s">
        <v>3</v>
      </c>
      <c r="GA5" s="9" t="str">
        <f t="shared" ref="GA5:GF5" si="18">IF(COUNTA(GA15)=0,"",GA15)</f>
        <v/>
      </c>
      <c r="GB5" s="9" t="str">
        <f t="shared" si="18"/>
        <v/>
      </c>
      <c r="GC5" s="9" t="str">
        <f t="shared" si="18"/>
        <v/>
      </c>
      <c r="GD5" s="9" t="str">
        <f t="shared" si="18"/>
        <v/>
      </c>
      <c r="GE5" s="9" t="str">
        <f t="shared" si="18"/>
        <v/>
      </c>
      <c r="GF5" s="33" t="str">
        <f t="shared" si="18"/>
        <v/>
      </c>
      <c r="GG5" s="26"/>
      <c r="GH5" s="18"/>
      <c r="GI5" s="327"/>
      <c r="GJ5" s="15" t="s">
        <v>3</v>
      </c>
      <c r="GK5" s="9" t="str">
        <f t="shared" ref="GK5:GP5" si="19">IF(COUNTA(GK15)=0,"",GK15)</f>
        <v/>
      </c>
      <c r="GL5" s="9" t="str">
        <f t="shared" si="19"/>
        <v/>
      </c>
      <c r="GM5" s="9">
        <f t="shared" si="19"/>
        <v>7.2</v>
      </c>
      <c r="GN5" s="9" t="str">
        <f t="shared" si="19"/>
        <v/>
      </c>
      <c r="GO5" s="9" t="str">
        <f t="shared" si="19"/>
        <v/>
      </c>
      <c r="GP5" s="33" t="str">
        <f t="shared" si="19"/>
        <v/>
      </c>
      <c r="GQ5" s="26"/>
      <c r="GR5" s="18"/>
      <c r="GS5" s="327"/>
      <c r="GT5" s="15" t="s">
        <v>3</v>
      </c>
      <c r="GU5" s="9">
        <f t="shared" ref="GU5:GZ5" si="20">IF(COUNTA(GU15)=0,"",GU15)</f>
        <v>8.769999999999996</v>
      </c>
      <c r="GV5" s="9">
        <f t="shared" si="20"/>
        <v>3.04</v>
      </c>
      <c r="GW5" s="9" t="str">
        <f t="shared" si="20"/>
        <v/>
      </c>
      <c r="GX5" s="9" t="str">
        <f t="shared" si="20"/>
        <v/>
      </c>
      <c r="GY5" s="9">
        <f t="shared" si="20"/>
        <v>8.769999999999996</v>
      </c>
      <c r="GZ5" s="33" t="str">
        <f t="shared" si="20"/>
        <v/>
      </c>
      <c r="HA5" s="26"/>
      <c r="HB5" s="18"/>
      <c r="HC5" s="327"/>
      <c r="HD5" s="15" t="s">
        <v>3</v>
      </c>
      <c r="HE5" s="9" t="str">
        <f t="shared" ref="HE5:HJ5" si="21">IF(COUNTA(HE15)=0,"",HE15)</f>
        <v/>
      </c>
      <c r="HF5" s="9" t="str">
        <f t="shared" si="21"/>
        <v/>
      </c>
      <c r="HG5" s="9">
        <f t="shared" si="21"/>
        <v>6.3</v>
      </c>
      <c r="HH5" s="9" t="str">
        <f t="shared" si="21"/>
        <v/>
      </c>
      <c r="HI5" s="9" t="str">
        <f t="shared" si="21"/>
        <v/>
      </c>
      <c r="HJ5" s="33" t="str">
        <f t="shared" si="21"/>
        <v/>
      </c>
      <c r="HK5" s="26"/>
      <c r="HL5" s="18"/>
      <c r="HM5" s="327"/>
      <c r="HN5" s="15" t="s">
        <v>3</v>
      </c>
      <c r="HO5" s="9">
        <f t="shared" ref="HO5:HT5" si="22">IF(COUNTA(HO15)=0,"",HO15)</f>
        <v>6.9200000000000017</v>
      </c>
      <c r="HP5" s="9">
        <f t="shared" si="22"/>
        <v>2.25</v>
      </c>
      <c r="HQ5" s="9">
        <f t="shared" si="22"/>
        <v>4.9500000000000028</v>
      </c>
      <c r="HR5" s="9" t="str">
        <f t="shared" si="22"/>
        <v/>
      </c>
      <c r="HS5" s="9" t="str">
        <f t="shared" si="22"/>
        <v/>
      </c>
      <c r="HT5" s="33" t="str">
        <f t="shared" si="22"/>
        <v/>
      </c>
      <c r="HU5" s="26"/>
      <c r="HV5" s="18"/>
      <c r="HW5" s="327"/>
      <c r="HX5" s="15" t="s">
        <v>3</v>
      </c>
      <c r="HY5" s="9" t="str">
        <f t="shared" ref="HY5:ID5" si="23">IF(COUNTA(HY15)=0,"",HY15)</f>
        <v/>
      </c>
      <c r="HZ5" s="9" t="str">
        <f t="shared" si="23"/>
        <v/>
      </c>
      <c r="IA5" s="9">
        <f t="shared" si="23"/>
        <v>3.5</v>
      </c>
      <c r="IB5" s="9" t="str">
        <f t="shared" si="23"/>
        <v/>
      </c>
      <c r="IC5" s="9" t="str">
        <f t="shared" si="23"/>
        <v/>
      </c>
      <c r="ID5" s="33" t="str">
        <f t="shared" si="23"/>
        <v/>
      </c>
      <c r="IE5" s="26"/>
      <c r="IF5" s="18"/>
      <c r="IG5" s="327"/>
      <c r="IH5" s="15" t="s">
        <v>3</v>
      </c>
      <c r="II5" s="9">
        <f t="shared" ref="II5:IN5" si="24">IF(COUNTA(II15)=0,"",II15)</f>
        <v>2.980000000000004</v>
      </c>
      <c r="IJ5" s="9">
        <f t="shared" si="24"/>
        <v>1.6500000000000057</v>
      </c>
      <c r="IK5" s="9">
        <f t="shared" si="24"/>
        <v>3.1400000000000006</v>
      </c>
      <c r="IL5" s="9" t="str">
        <f t="shared" si="24"/>
        <v/>
      </c>
      <c r="IM5" s="9">
        <f t="shared" si="24"/>
        <v>2.9300000000000068</v>
      </c>
      <c r="IN5" s="33">
        <f t="shared" si="24"/>
        <v>2.019999999999996</v>
      </c>
      <c r="IO5" s="26"/>
      <c r="IP5" s="18"/>
      <c r="IQ5" s="327"/>
      <c r="IR5" s="15" t="s">
        <v>3</v>
      </c>
      <c r="IS5" s="9" t="str">
        <f t="shared" ref="IS5:IX5" si="25">IF(COUNTA(IS15)=0,"",IS15)</f>
        <v/>
      </c>
      <c r="IT5" s="9" t="str">
        <f t="shared" si="25"/>
        <v/>
      </c>
      <c r="IU5" s="9" t="str">
        <f t="shared" si="25"/>
        <v/>
      </c>
      <c r="IV5" s="9" t="str">
        <f t="shared" si="25"/>
        <v/>
      </c>
      <c r="IW5" s="9" t="str">
        <f t="shared" si="25"/>
        <v/>
      </c>
      <c r="IX5" s="33" t="str">
        <f t="shared" si="25"/>
        <v/>
      </c>
      <c r="IY5" s="26"/>
      <c r="IZ5" s="18"/>
      <c r="JA5" s="327"/>
      <c r="JB5" s="15" t="s">
        <v>3</v>
      </c>
      <c r="JC5" s="9">
        <f t="shared" ref="JC5:JH5" si="26">IF(COUNTA(JC15)=0,"",JC15)</f>
        <v>2.35</v>
      </c>
      <c r="JD5" s="9">
        <f t="shared" si="26"/>
        <v>2.13</v>
      </c>
      <c r="JE5" s="9">
        <f t="shared" si="26"/>
        <v>2.42</v>
      </c>
      <c r="JF5" s="9" t="str">
        <f t="shared" si="26"/>
        <v/>
      </c>
      <c r="JG5" s="9">
        <f t="shared" si="26"/>
        <v>2.4699999999999998</v>
      </c>
      <c r="JH5" s="33">
        <f t="shared" si="26"/>
        <v>1.81</v>
      </c>
      <c r="JI5" s="26"/>
      <c r="JJ5" s="18"/>
    </row>
    <row r="6" s="4" customFormat="true" x14ac:dyDescent="0.25">
      <c r="A6" s="32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2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27"/>
      <c r="V6" s="15" t="s">
        <v>0</v>
      </c>
      <c r="W6" s="9">
        <f>IF((COUNTA(W16:W27)=0)+(COUNTA(W15)=0),"",100-W15-SUMPRODUCT(V16:V27,W16:W27))</f>
        <v>10.623304999999995</v>
      </c>
      <c r="X6" s="9">
        <f>IF((COUNTA(X16:X27)=0)+(COUNTA(X15)=0),"",100-X15-SUMPRODUCT(V16:V27,X16:X27))</f>
        <v>8.7283199999999965</v>
      </c>
      <c r="Y6" s="9">
        <f>IF((COUNTA(Y16:Y27)=0)+(COUNTA(Y15)=0),"",100-Y15-SUMPRODUCT(V16:V27,Y16:Y27))</f>
        <v>11.159957499999997</v>
      </c>
      <c r="Z6" s="9" t="str">
        <f>IF((COUNTA(Z16:Z27)=0)+(COUNTA(Z15)=0),"",100-Z15-SUMPRODUCT(V16:V27,Z16:Z27))</f>
        <v/>
      </c>
      <c r="AA6" s="9">
        <f>IF((COUNTA(AA16:AA27)=0)+(COUNTA(AA15)=0),"",100-AA15-SUMPRODUCT(V16:V27,AA16:AA27))</f>
        <v>10.623304999999995</v>
      </c>
      <c r="AB6" s="33">
        <f>IF((COUNTA(AB16:AB27)=0)+(COUNTA(AB15)=0),"",100-AB15-SUMPRODUCT(V16:V27,AB16:AB27))</f>
        <v>12.382255000000008</v>
      </c>
      <c r="AC6" s="26"/>
      <c r="AD6" s="18"/>
      <c r="AE6" s="32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2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327"/>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3" t="str">
        <f>IF((COUNTA(BF16:BF27)=0)+(COUNTA(BF15)=0),"",100-BF15-SUMPRODUCT(AZ16:AZ27,BF16:BF27))</f>
        <v/>
      </c>
      <c r="BG6" s="26"/>
      <c r="BH6" s="18"/>
      <c r="BI6" s="327"/>
      <c r="BJ6" s="140"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3" t="str">
        <f>IF((COUNTA(BP16:BP27)=0)+(COUNTA(BP15)=0),"",100-BP15-SUMPRODUCT(BJ16:BJ27,BP16:BP27))</f>
        <v/>
      </c>
      <c r="BQ6" s="26"/>
      <c r="BR6" s="18"/>
      <c r="BS6" s="327"/>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3" t="str">
        <f>IF((COUNTA(BZ16:BZ27)=0)+(COUNTA(BZ15)=0),"",100-BZ15-SUMPRODUCT(BT16:BT27,BZ16:BZ27))</f>
        <v/>
      </c>
      <c r="CA6" s="26"/>
      <c r="CB6" s="18"/>
      <c r="CC6" s="327"/>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3" t="str">
        <f>IF((COUNTA(CJ16:CJ27)=0)+(COUNTA(CJ15)=0),"",100-CJ15-SUMPRODUCT(CD16:CD27,CJ16:CJ27))</f>
        <v/>
      </c>
      <c r="CK6" s="26"/>
      <c r="CL6" s="18"/>
      <c r="CM6" s="327"/>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3" t="str">
        <f>IF((COUNTA(CT16:CT27)=0)+(COUNTA(CT15)=0),"",100-CT15-SUMPRODUCT(CN16:CN27,CT16:CT27))</f>
        <v/>
      </c>
      <c r="CU6" s="26"/>
      <c r="CV6" s="18"/>
      <c r="CW6" s="327"/>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3" t="str">
        <f>IF((COUNTA(DD16:DD27)=0)+(COUNTA(DD15)=0),"",100-DD15-SUMPRODUCT(CX16:CX27,DD16:DD27))</f>
        <v/>
      </c>
      <c r="DE6" s="26"/>
      <c r="DF6" s="18"/>
      <c r="DG6" s="327"/>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3" t="str">
        <f>IF((COUNTA(DN16:DN27)=0)+(COUNTA(DN15)=0),"",100-DN15-SUMPRODUCT(DH16:DH27,DN16:DN27))</f>
        <v/>
      </c>
      <c r="DO6" s="26"/>
      <c r="DP6" s="18"/>
      <c r="DQ6" s="327"/>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3" t="str">
        <f>IF((COUNTA(DX16:DX27)=0)+(COUNTA(DX15)=0),"",100-DX15-SUMPRODUCT(DR16:DR27,DX16:DX27))</f>
        <v/>
      </c>
      <c r="DY6" s="26"/>
      <c r="DZ6" s="18"/>
      <c r="EA6" s="327"/>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3" t="str">
        <f>IF((COUNTA(EH16:EH27)=0)+(COUNTA(EH15)=0),"",100-EH15-SUMPRODUCT(EB16:EB27,EH16:EH27))</f>
        <v/>
      </c>
      <c r="EI6" s="26"/>
      <c r="EJ6" s="18"/>
      <c r="EK6" s="327"/>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3" t="str">
        <f>IF((COUNTA(ER16:ER27)=0)+(COUNTA(ER15)=0),"",100-ER15-SUMPRODUCT(EL16:EL27,ER16:ER27))</f>
        <v/>
      </c>
      <c r="ES6" s="26"/>
      <c r="ET6" s="18"/>
      <c r="EU6" s="327"/>
      <c r="EV6" s="15" t="s">
        <v>0</v>
      </c>
      <c r="EW6" s="9" t="str">
        <f>IF((COUNTA(EW16:EW27)=0)+(COUNTA(EW15)=0),"",100-EW15-SUMPRODUCT(EV16:EV27,EW16:EW27))</f>
        <v/>
      </c>
      <c r="EX6" s="9" t="str">
        <f>IF((COUNTA(EX16:EX27)=0)+(COUNTA(EX15)=0),"",100-EX15-SUMPRODUCT(EV16:EV27,EX16:EX27))</f>
        <v/>
      </c>
      <c r="EY6" s="9" t="str">
        <f>IF((COUNTA(EY16:EY27)=0)+(COUNTA(EY15)=0),"",100-EY15-SUMPRODUCT(EV16:EV27,EY16:EY27))</f>
        <v/>
      </c>
      <c r="EZ6" s="9" t="str">
        <f>IF((COUNTA(EZ16:EZ27)=0)+(COUNTA(EZ15)=0),"",100-EZ15-SUMPRODUCT(EV16:EV27,EZ16:EZ27))</f>
        <v/>
      </c>
      <c r="FA6" s="9" t="str">
        <f>IF((COUNTA(FA16:FA27)=0)+(COUNTA(FA15)=0),"",100-FA15-SUMPRODUCT(EV16:EV27,FA16:FA27))</f>
        <v/>
      </c>
      <c r="FB6" s="33" t="str">
        <f>IF((COUNTA(FB16:FB27)=0)+(COUNTA(FB15)=0),"",100-FB15-SUMPRODUCT(EV16:EV27,FB16:FB27))</f>
        <v/>
      </c>
      <c r="FC6" s="26"/>
      <c r="FD6" s="18"/>
      <c r="FE6" s="327"/>
      <c r="FF6" s="15" t="s">
        <v>0</v>
      </c>
      <c r="FG6" s="9" t="str">
        <f>IF((COUNTA(FG16:FG27)=0)+(COUNTA(FG15)=0),"",100-FG15-SUMPRODUCT(FF16:FF27,FG16:FG27))</f>
        <v/>
      </c>
      <c r="FH6" s="9" t="str">
        <f>IF((COUNTA(FH16:FH27)=0)+(COUNTA(FH15)=0),"",100-FH15-SUMPRODUCT(FF16:FF27,FH16:FH27))</f>
        <v/>
      </c>
      <c r="FI6" s="9" t="str">
        <f>IF((COUNTA(FI16:FI27)=0)+(COUNTA(FI15)=0),"",100-FI15-SUMPRODUCT(FF16:FF27,FI16:FI27))</f>
        <v/>
      </c>
      <c r="FJ6" s="9" t="str">
        <f>IF((COUNTA(FJ16:FJ27)=0)+(COUNTA(FJ15)=0),"",100-FJ15-SUMPRODUCT(FF16:FF27,FJ16:FJ27))</f>
        <v/>
      </c>
      <c r="FK6" s="9" t="str">
        <f>IF((COUNTA(FK16:FK27)=0)+(COUNTA(FK15)=0),"",100-FK15-SUMPRODUCT(FF16:FF27,FK16:FK27))</f>
        <v/>
      </c>
      <c r="FL6" s="33" t="str">
        <f>IF((COUNTA(FL16:FL27)=0)+(COUNTA(FL15)=0),"",100-FL15-SUMPRODUCT(FF16:FF27,FL16:FL27))</f>
        <v/>
      </c>
      <c r="FM6" s="26"/>
      <c r="FN6" s="18"/>
      <c r="FO6" s="327"/>
      <c r="FP6" s="15" t="s">
        <v>0</v>
      </c>
      <c r="FQ6" s="9">
        <f>IF((COUNTA(FQ16:FQ27)=0)+(COUNTA(FQ15)=0),"",100-FQ15-SUMPRODUCT(FP16:FP27,FQ16:FQ27))</f>
        <v>14.699999999999989</v>
      </c>
      <c r="FR6" s="9">
        <f>IF((COUNTA(FR16:FR27)=0)+(COUNTA(FR15)=0),"",100-FR15-SUMPRODUCT(FP16:FP27,FR16:FR27))</f>
        <v>12.510499999999979</v>
      </c>
      <c r="FS6" s="9">
        <f>IF((COUNTA(FS16:FS27)=0)+(COUNTA(FS15)=0),"",100-FS15-SUMPRODUCT(FP16:FP27,FS16:FS27))</f>
        <v>15.69250000000001</v>
      </c>
      <c r="FT6" s="9" t="str">
        <f>IF((COUNTA(FT16:FT27)=0)+(COUNTA(FT15)=0),"",100-FT15-SUMPRODUCT(FP16:FP27,FT16:FT27))</f>
        <v/>
      </c>
      <c r="FU6" s="9">
        <f>IF((COUNTA(FU16:FU27)=0)+(COUNTA(FU15)=0),"",100-FU15-SUMPRODUCT(FP16:FP27,FU16:FU27))</f>
        <v>14.699999999999989</v>
      </c>
      <c r="FV6" s="33">
        <f>IF((COUNTA(FV16:FV27)=0)+(COUNTA(FV15)=0),"",100-FV15-SUMPRODUCT(FP16:FP27,FV16:FV27))</f>
        <v>16.970000000000013</v>
      </c>
      <c r="FW6" s="26"/>
      <c r="FX6" s="18"/>
      <c r="FY6" s="327"/>
      <c r="FZ6" s="15" t="s">
        <v>0</v>
      </c>
      <c r="GA6" s="9" t="str">
        <f>IF((COUNTA(GA16:GA27)=0)+(COUNTA(GA15)=0),"",100-GA15-SUMPRODUCT(FZ16:FZ27,GA16:GA27))</f>
        <v/>
      </c>
      <c r="GB6" s="9" t="str">
        <f>IF((COUNTA(GB16:GB27)=0)+(COUNTA(GB15)=0),"",100-GB15-SUMPRODUCT(FZ16:FZ27,GB16:GB27))</f>
        <v/>
      </c>
      <c r="GC6" s="9" t="str">
        <f>IF((COUNTA(GC16:GC27)=0)+(COUNTA(GC15)=0),"",100-GC15-SUMPRODUCT(FZ16:FZ27,GC16:GC27))</f>
        <v/>
      </c>
      <c r="GD6" s="9" t="str">
        <f>IF((COUNTA(GD16:GD27)=0)+(COUNTA(GD15)=0),"",100-GD15-SUMPRODUCT(FZ16:FZ27,GD16:GD27))</f>
        <v/>
      </c>
      <c r="GE6" s="9" t="str">
        <f>IF((COUNTA(GE16:GE27)=0)+(COUNTA(GE15)=0),"",100-GE15-SUMPRODUCT(FZ16:FZ27,GE16:GE27))</f>
        <v/>
      </c>
      <c r="GF6" s="33" t="str">
        <f>IF((COUNTA(GF16:GF27)=0)+(COUNTA(GF15)=0),"",100-GF15-SUMPRODUCT(FZ16:FZ27,GF16:GF27))</f>
        <v/>
      </c>
      <c r="GG6" s="26"/>
      <c r="GH6" s="18"/>
      <c r="GI6" s="327"/>
      <c r="GJ6" s="15" t="s">
        <v>0</v>
      </c>
      <c r="GK6" s="9" t="str">
        <f>IF((COUNTA(GK16:GK27)=0)+(COUNTA(GK15)=0),"",100-GK15-SUMPRODUCT(GJ16:GJ27,GK16:GK27))</f>
        <v/>
      </c>
      <c r="GL6" s="9" t="str">
        <f>IF((COUNTA(GL16:GL27)=0)+(COUNTA(GL15)=0),"",100-GL15-SUMPRODUCT(GJ16:GJ27,GL16:GL27))</f>
        <v/>
      </c>
      <c r="GM6" s="9" t="str">
        <f>IF((COUNTA(GM16:GM27)=0)+(COUNTA(GM15)=0),"",100-GM15-SUMPRODUCT(GJ16:GJ27,GM16:GM27))</f>
        <v/>
      </c>
      <c r="GN6" s="9" t="str">
        <f>IF((COUNTA(GN16:GN27)=0)+(COUNTA(GN15)=0),"",100-GN15-SUMPRODUCT(GJ16:GJ27,GN16:GN27))</f>
        <v/>
      </c>
      <c r="GO6" s="9" t="str">
        <f>IF((COUNTA(GO16:GO27)=0)+(COUNTA(GO15)=0),"",100-GO15-SUMPRODUCT(GJ16:GJ27,GO16:GO27))</f>
        <v/>
      </c>
      <c r="GP6" s="33" t="str">
        <f>IF((COUNTA(GP16:GP27)=0)+(COUNTA(GP15)=0),"",100-GP15-SUMPRODUCT(GJ16:GJ27,GP16:GP27))</f>
        <v/>
      </c>
      <c r="GQ6" s="26"/>
      <c r="GR6" s="18"/>
      <c r="GS6" s="327"/>
      <c r="GT6" s="15" t="s">
        <v>0</v>
      </c>
      <c r="GU6" s="9" t="str">
        <f>IF((COUNTA(GU16:GU27)=0)+(COUNTA(GU15)=0),"",100-GU15-SUMPRODUCT(GT16:GT27,GU16:GU27))</f>
        <v/>
      </c>
      <c r="GV6" s="9" t="str">
        <f>IF((COUNTA(GV16:GV27)=0)+(COUNTA(GV15)=0),"",100-GV15-SUMPRODUCT(GT16:GT27,GV16:GV27))</f>
        <v/>
      </c>
      <c r="GW6" s="9" t="str">
        <f>IF((COUNTA(GW16:GW27)=0)+(COUNTA(GW15)=0),"",100-GW15-SUMPRODUCT(GT16:GT27,GW16:GW27))</f>
        <v/>
      </c>
      <c r="GX6" s="9" t="str">
        <f>IF((COUNTA(GX16:GX27)=0)+(COUNTA(GX15)=0),"",100-GX15-SUMPRODUCT(GT16:GT27,GX16:GX27))</f>
        <v/>
      </c>
      <c r="GY6" s="9" t="str">
        <f>IF((COUNTA(GY16:GY27)=0)+(COUNTA(GY15)=0),"",100-GY15-SUMPRODUCT(GT16:GT27,GY16:GY27))</f>
        <v/>
      </c>
      <c r="GZ6" s="33" t="str">
        <f>IF((COUNTA(GZ16:GZ27)=0)+(COUNTA(GZ15)=0),"",100-GZ15-SUMPRODUCT(GT16:GT27,GZ16:GZ27))</f>
        <v/>
      </c>
      <c r="HA6" s="26"/>
      <c r="HB6" s="18"/>
      <c r="HC6" s="327"/>
      <c r="HD6" s="15" t="s">
        <v>0</v>
      </c>
      <c r="HE6" s="9" t="str">
        <f>IF((COUNTA(HE16:HE27)=0)+(COUNTA(HE15)=0),"",100-HE15-SUMPRODUCT(HD16:HD27,HE16:HE27))</f>
        <v/>
      </c>
      <c r="HF6" s="9" t="str">
        <f>IF((COUNTA(HF16:HF27)=0)+(COUNTA(HF15)=0),"",100-HF15-SUMPRODUCT(HD16:HD27,HF16:HF27))</f>
        <v/>
      </c>
      <c r="HG6" s="9" t="str">
        <f>IF((COUNTA(HG16:HG27)=0)+(COUNTA(HG15)=0),"",100-HG15-SUMPRODUCT(HD16:HD27,HG16:HG27))</f>
        <v/>
      </c>
      <c r="HH6" s="9" t="str">
        <f>IF((COUNTA(HH16:HH27)=0)+(COUNTA(HH15)=0),"",100-HH15-SUMPRODUCT(HD16:HD27,HH16:HH27))</f>
        <v/>
      </c>
      <c r="HI6" s="9" t="str">
        <f>IF((COUNTA(HI16:HI27)=0)+(COUNTA(HI15)=0),"",100-HI15-SUMPRODUCT(HD16:HD27,HI16:HI27))</f>
        <v/>
      </c>
      <c r="HJ6" s="33" t="str">
        <f>IF((COUNTA(HJ16:HJ27)=0)+(COUNTA(HJ15)=0),"",100-HJ15-SUMPRODUCT(HD16:HD27,HJ16:HJ27))</f>
        <v/>
      </c>
      <c r="HK6" s="26"/>
      <c r="HL6" s="18"/>
      <c r="HM6" s="327"/>
      <c r="HN6" s="15" t="s">
        <v>0</v>
      </c>
      <c r="HO6" s="9" t="str">
        <f>IF((COUNTA(HO16:HO27)=0)+(COUNTA(HO15)=0),"",100-HO15-SUMPRODUCT(HN16:HN27,HO16:HO27))</f>
        <v/>
      </c>
      <c r="HP6" s="9" t="str">
        <f>IF((COUNTA(HP16:HP27)=0)+(COUNTA(HP15)=0),"",100-HP15-SUMPRODUCT(HN16:HN27,HP16:HP27))</f>
        <v/>
      </c>
      <c r="HQ6" s="9" t="str">
        <f>IF((COUNTA(HQ16:HQ27)=0)+(COUNTA(HQ15)=0),"",100-HQ15-SUMPRODUCT(HN16:HN27,HQ16:HQ27))</f>
        <v/>
      </c>
      <c r="HR6" s="9" t="str">
        <f>IF((COUNTA(HR16:HR27)=0)+(COUNTA(HR15)=0),"",100-HR15-SUMPRODUCT(HN16:HN27,HR16:HR27))</f>
        <v/>
      </c>
      <c r="HS6" s="9" t="str">
        <f>IF((COUNTA(HS16:HS27)=0)+(COUNTA(HS15)=0),"",100-HS15-SUMPRODUCT(HN16:HN27,HS16:HS27))</f>
        <v/>
      </c>
      <c r="HT6" s="33" t="str">
        <f>IF((COUNTA(HT16:HT27)=0)+(COUNTA(HT15)=0),"",100-HT15-SUMPRODUCT(HN16:HN27,HT16:HT27))</f>
        <v/>
      </c>
      <c r="HU6" s="26"/>
      <c r="HV6" s="18"/>
      <c r="HW6" s="327"/>
      <c r="HX6" s="15" t="s">
        <v>0</v>
      </c>
      <c r="HY6" s="9" t="str">
        <f>IF((COUNTA(HY16:HY27)=0)+(COUNTA(HY15)=0),"",100-HY15-SUMPRODUCT(HX16:HX27,HY16:HY27))</f>
        <v/>
      </c>
      <c r="HZ6" s="9" t="str">
        <f>IF((COUNTA(HZ16:HZ27)=0)+(COUNTA(HZ15)=0),"",100-HZ15-SUMPRODUCT(HX16:HX27,HZ16:HZ27))</f>
        <v/>
      </c>
      <c r="IA6" s="9" t="str">
        <f>IF((COUNTA(IA16:IA27)=0)+(COUNTA(IA15)=0),"",100-IA15-SUMPRODUCT(HX16:HX27,IA16:IA27))</f>
        <v/>
      </c>
      <c r="IB6" s="9" t="str">
        <f>IF((COUNTA(IB16:IB27)=0)+(COUNTA(IB15)=0),"",100-IB15-SUMPRODUCT(HX16:HX27,IB16:IB27))</f>
        <v/>
      </c>
      <c r="IC6" s="9" t="str">
        <f>IF((COUNTA(IC16:IC27)=0)+(COUNTA(IC15)=0),"",100-IC15-SUMPRODUCT(HX16:HX27,IC16:IC27))</f>
        <v/>
      </c>
      <c r="ID6" s="33" t="str">
        <f>IF((COUNTA(ID16:ID27)=0)+(COUNTA(ID15)=0),"",100-ID15-SUMPRODUCT(HX16:HX27,ID16:ID27))</f>
        <v/>
      </c>
      <c r="IE6" s="26"/>
      <c r="IF6" s="18"/>
      <c r="IG6" s="327"/>
      <c r="IH6" s="15" t="s">
        <v>0</v>
      </c>
      <c r="II6" s="9" t="str">
        <f>IF((COUNTA(II16:II27)=0)+(COUNTA(II15)=0),"",100-II15-SUMPRODUCT(IH16:IH27,II16:II27))</f>
        <v/>
      </c>
      <c r="IJ6" s="9" t="str">
        <f>IF((COUNTA(IJ16:IJ27)=0)+(COUNTA(IJ15)=0),"",100-IJ15-SUMPRODUCT(IH16:IH27,IJ16:IJ27))</f>
        <v/>
      </c>
      <c r="IK6" s="9" t="str">
        <f>IF((COUNTA(IK16:IK27)=0)+(COUNTA(IK15)=0),"",100-IK15-SUMPRODUCT(IH16:IH27,IK16:IK27))</f>
        <v/>
      </c>
      <c r="IL6" s="9" t="str">
        <f>IF((COUNTA(IL16:IL27)=0)+(COUNTA(IL15)=0),"",100-IL15-SUMPRODUCT(IH16:IH27,IL16:IL27))</f>
        <v/>
      </c>
      <c r="IM6" s="9" t="str">
        <f>IF((COUNTA(IM16:IM27)=0)+(COUNTA(IM15)=0),"",100-IM15-SUMPRODUCT(IH16:IH27,IM16:IM27))</f>
        <v/>
      </c>
      <c r="IN6" s="33" t="str">
        <f>IF((COUNTA(IN16:IN27)=0)+(COUNTA(IN15)=0),"",100-IN15-SUMPRODUCT(IH16:IH27,IN16:IN27))</f>
        <v/>
      </c>
      <c r="IO6" s="26"/>
      <c r="IP6" s="18"/>
      <c r="IQ6" s="327"/>
      <c r="IR6" s="15" t="s">
        <v>0</v>
      </c>
      <c r="IS6" s="9" t="str">
        <f>IF((COUNTA(IS16:IS27)=0)+(COUNTA(IS15)=0),"",100-IS15-SUMPRODUCT(IR16:IR27,IS16:IS27))</f>
        <v/>
      </c>
      <c r="IT6" s="9" t="str">
        <f>IF((COUNTA(IT16:IT27)=0)+(COUNTA(IT15)=0),"",100-IT15-SUMPRODUCT(IR16:IR27,IT16:IT27))</f>
        <v/>
      </c>
      <c r="IU6" s="9" t="str">
        <f>IF((COUNTA(IU16:IU27)=0)+(COUNTA(IU15)=0),"",100-IU15-SUMPRODUCT(IR16:IR27,IU16:IU27))</f>
        <v/>
      </c>
      <c r="IV6" s="9" t="str">
        <f>IF((COUNTA(IV16:IV27)=0)+(COUNTA(IV15)=0),"",100-IV15-SUMPRODUCT(IR16:IR27,IV16:IV27))</f>
        <v/>
      </c>
      <c r="IW6" s="9" t="str">
        <f>IF((COUNTA(IW16:IW27)=0)+(COUNTA(IW15)=0),"",100-IW15-SUMPRODUCT(IR16:IR27,IW16:IW27))</f>
        <v/>
      </c>
      <c r="IX6" s="33" t="str">
        <f>IF((COUNTA(IX16:IX27)=0)+(COUNTA(IX15)=0),"",100-IX15-SUMPRODUCT(IR16:IR27,IX16:IX27))</f>
        <v/>
      </c>
      <c r="IY6" s="26"/>
      <c r="IZ6" s="18"/>
      <c r="JA6" s="327"/>
      <c r="JB6" s="15" t="s">
        <v>0</v>
      </c>
      <c r="JC6" s="9" t="str">
        <f>IF((COUNTA(JC16:JC27)=0)+(COUNTA(JC15)=0),"",100-JC15-SUMPRODUCT(JB16:JB27,JC16:JC27))</f>
        <v/>
      </c>
      <c r="JD6" s="9" t="str">
        <f>IF((COUNTA(JD16:JD27)=0)+(COUNTA(JD15)=0),"",100-JD15-SUMPRODUCT(JB16:JB27,JD16:JD27))</f>
        <v/>
      </c>
      <c r="JE6" s="9" t="str">
        <f>IF((COUNTA(JE16:JE27)=0)+(COUNTA(JE15)=0),"",100-JE15-SUMPRODUCT(JB16:JB27,JE16:JE27))</f>
        <v/>
      </c>
      <c r="JF6" s="9" t="str">
        <f>IF((COUNTA(JF16:JF27)=0)+(COUNTA(JF15)=0),"",100-JF15-SUMPRODUCT(JB16:JB27,JF16:JF27))</f>
        <v/>
      </c>
      <c r="JG6" s="9" t="str">
        <f>IF((COUNTA(JG16:JG27)=0)+(COUNTA(JG15)=0),"",100-JG15-SUMPRODUCT(JB16:JB27,JG16:JG27))</f>
        <v/>
      </c>
      <c r="JH6" s="33" t="str">
        <f>IF((COUNTA(JH16:JH27)=0)+(COUNTA(JH15)=0),"",100-JH15-SUMPRODUCT(JB16:JB27,JH16:JH27))</f>
        <v/>
      </c>
      <c r="JI6" s="26"/>
      <c r="JJ6" s="18"/>
    </row>
    <row r="7" s="4" customFormat="true" x14ac:dyDescent="0.25">
      <c r="A7" s="32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27"/>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27"/>
      <c r="V7" s="15" t="s">
        <v>19</v>
      </c>
      <c r="W7" s="9">
        <f>IF(COUNTA(W16:W27)=0,"",SUMPRODUCT(W16:W27,V16:V27))</f>
        <v>52.702985000000005</v>
      </c>
      <c r="X7" s="9">
        <f>IF(COUNTA(X16:X27)=0,"",SUMPRODUCT(X16:X27,V16:V27))</f>
        <v>68.94632</v>
      </c>
      <c r="Y7" s="9">
        <f>IF(COUNTA(Y16:Y27)=0,"",SUMPRODUCT(Y16:Y27,V16:V27))</f>
        <v>48.102942500000005</v>
      </c>
      <c r="Z7" s="9" t="str">
        <f>IF(COUNTA(Z16:Z27)=0,"",SUMPRODUCT(Z16:Z27,V16:V27))</f>
        <v/>
      </c>
      <c r="AA7" s="9">
        <f>IF(COUNTA(AA16:AA27)=0,"",SUMPRODUCT(AA16:AA27,V16:V27))</f>
        <v>52.702985000000005</v>
      </c>
      <c r="AB7" s="33">
        <f>IF(COUNTA(AB16:AB27)=0,"",SUMPRODUCT(AB16:AB27,V16:V27))</f>
        <v>57.691224999999996</v>
      </c>
      <c r="AC7" s="26"/>
      <c r="AD7" s="18"/>
      <c r="AE7" s="32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327"/>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3" t="str">
        <f>IF(COUNTA(AV16:AV27)=0,"",SUMPRODUCT(AV16:AV27,AP16:AP27))</f>
        <v/>
      </c>
      <c r="AW7" s="26"/>
      <c r="AX7" s="18"/>
      <c r="AY7" s="327"/>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3" t="str">
        <f>IF(COUNTA(BF16:BF27)=0,"",SUMPRODUCT(BF16:BF27,AZ16:AZ27))</f>
        <v/>
      </c>
      <c r="BG7" s="26"/>
      <c r="BH7" s="18"/>
      <c r="BI7" s="327"/>
      <c r="BJ7" s="140"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3" t="str">
        <f>IF(COUNTA(BP16:BP27)=0,"",SUMPRODUCT(BP16:BP27,BJ16:BJ27))</f>
        <v/>
      </c>
      <c r="BQ7" s="26"/>
      <c r="BR7" s="18"/>
      <c r="BS7" s="327"/>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3" t="str">
        <f>IF(COUNTA(BZ16:BZ27)=0,"",SUMPRODUCT(BZ16:BZ27,BT16:BT27))</f>
        <v/>
      </c>
      <c r="CA7" s="26"/>
      <c r="CB7" s="18"/>
      <c r="CC7" s="327"/>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3" t="str">
        <f>IF(COUNTA(CJ16:CJ27)=0,"",SUMPRODUCT(CJ16:CJ27,CD16:CD27))</f>
        <v/>
      </c>
      <c r="CK7" s="26"/>
      <c r="CL7" s="18"/>
      <c r="CM7" s="327"/>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3" t="str">
        <f>IF(COUNTA(CT16:CT27)=0,"",SUMPRODUCT(CT16:CT27,CN16:CN27))</f>
        <v/>
      </c>
      <c r="CU7" s="26"/>
      <c r="CV7" s="18"/>
      <c r="CW7" s="327"/>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3" t="str">
        <f>IF(COUNTA(DD16:DD27)=0,"",SUMPRODUCT(DD16:DD27,CX16:CX27))</f>
        <v/>
      </c>
      <c r="DE7" s="26"/>
      <c r="DF7" s="18"/>
      <c r="DG7" s="327"/>
      <c r="DH7" s="15" t="s">
        <v>19</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3" t="str">
        <f>IF(COUNTA(DN16:DN27)=0,"",SUMPRODUCT(DN16:DN27,DH16:DH27))</f>
        <v/>
      </c>
      <c r="DO7" s="26"/>
      <c r="DP7" s="18"/>
      <c r="DQ7" s="327"/>
      <c r="DR7" s="15"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3" t="str">
        <f>IF(COUNTA(DX16:DX27)=0,"",SUMPRODUCT(DX16:DX27,DR16:DR27))</f>
        <v/>
      </c>
      <c r="DY7" s="26"/>
      <c r="DZ7" s="18"/>
      <c r="EA7" s="327"/>
      <c r="EB7" s="15" t="s">
        <v>19</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3" t="str">
        <f>IF(COUNTA(EH16:EH27)=0,"",SUMPRODUCT(EH16:EH27,EB16:EB27))</f>
        <v/>
      </c>
      <c r="EI7" s="26"/>
      <c r="EJ7" s="18"/>
      <c r="EK7" s="327"/>
      <c r="EL7" s="15" t="s">
        <v>19</v>
      </c>
      <c r="EM7" s="9" t="str">
        <f>IF(COUNTA(EM16:EM27)=0,"",SUMPRODUCT(EM16:EM27,EL16:EL27))</f>
        <v/>
      </c>
      <c r="EN7" s="9" t="str">
        <f>IF(COUNTA(EN16:EN27)=0,"",SUMPRODUCT(EN16:EN27,EL16:EL27))</f>
        <v/>
      </c>
      <c r="EO7" s="9" t="str">
        <f>IF(COUNTA(EO16:EO27)=0,"",SUMPRODUCT(EO16:EO27,EL16:EL27))</f>
        <v/>
      </c>
      <c r="EP7" s="9" t="str">
        <f>IF(COUNTA(EP16:EP27)=0,"",SUMPRODUCT(EP16:EP27,EL16:EL27))</f>
        <v/>
      </c>
      <c r="EQ7" s="9" t="str">
        <f>IF(COUNTA(EQ16:EQ27)=0,"",SUMPRODUCT(EQ16:EQ27,EL16:EL27))</f>
        <v/>
      </c>
      <c r="ER7" s="33" t="str">
        <f>IF(COUNTA(ER16:ER27)=0,"",SUMPRODUCT(ER16:ER27,EL16:EL27))</f>
        <v/>
      </c>
      <c r="ES7" s="26"/>
      <c r="ET7" s="18"/>
      <c r="EU7" s="327"/>
      <c r="EV7" s="15" t="s">
        <v>19</v>
      </c>
      <c r="EW7" s="9" t="str">
        <f>IF(COUNTA(EW16:EW27)=0,"",SUMPRODUCT(EW16:EW27,EV16:EV27))</f>
        <v/>
      </c>
      <c r="EX7" s="9" t="str">
        <f>IF(COUNTA(EX16:EX27)=0,"",SUMPRODUCT(EX16:EX27,EV16:EV27))</f>
        <v/>
      </c>
      <c r="EY7" s="9" t="str">
        <f>IF(COUNTA(EY16:EY27)=0,"",SUMPRODUCT(EY16:EY27,EV16:EV27))</f>
        <v/>
      </c>
      <c r="EZ7" s="9" t="str">
        <f>IF(COUNTA(EZ16:EZ27)=0,"",SUMPRODUCT(EZ16:EZ27,EV16:EV27))</f>
        <v/>
      </c>
      <c r="FA7" s="9" t="str">
        <f>IF(COUNTA(FA16:FA27)=0,"",SUMPRODUCT(FA16:FA27,EV16:EV27))</f>
        <v/>
      </c>
      <c r="FB7" s="33" t="str">
        <f>IF(COUNTA(FB16:FB27)=0,"",SUMPRODUCT(FB16:FB27,EV16:EV27))</f>
        <v/>
      </c>
      <c r="FC7" s="26"/>
      <c r="FD7" s="18"/>
      <c r="FE7" s="327"/>
      <c r="FF7" s="15" t="s">
        <v>19</v>
      </c>
      <c r="FG7" s="9" t="str">
        <f>IF(COUNTA(FG16:FG27)=0,"",SUMPRODUCT(FG16:FG27,FF16:FF27))</f>
        <v/>
      </c>
      <c r="FH7" s="9" t="str">
        <f>IF(COUNTA(FH16:FH27)=0,"",SUMPRODUCT(FH16:FH27,FF16:FF27))</f>
        <v/>
      </c>
      <c r="FI7" s="9" t="str">
        <f>IF(COUNTA(FI16:FI27)=0,"",SUMPRODUCT(FI16:FI27,FF16:FF27))</f>
        <v/>
      </c>
      <c r="FJ7" s="9" t="str">
        <f>IF(COUNTA(FJ16:FJ27)=0,"",SUMPRODUCT(FJ16:FJ27,FF16:FF27))</f>
        <v/>
      </c>
      <c r="FK7" s="9" t="str">
        <f>IF(COUNTA(FK16:FK27)=0,"",SUMPRODUCT(FK16:FK27,FF16:FF27))</f>
        <v/>
      </c>
      <c r="FL7" s="33" t="str">
        <f>IF(COUNTA(FL16:FL27)=0,"",SUMPRODUCT(FL16:FL27,FF16:FF27))</f>
        <v/>
      </c>
      <c r="FM7" s="26"/>
      <c r="FN7" s="18"/>
      <c r="FO7" s="327"/>
      <c r="FP7" s="15" t="s">
        <v>19</v>
      </c>
      <c r="FQ7" s="9">
        <f>IF(COUNTA(FQ16:FQ27)=0,"",SUMPRODUCT(FQ16:FQ27,FP16:FP27))</f>
        <v>70.875000000000014</v>
      </c>
      <c r="FR7" s="9">
        <f>IF(COUNTA(FR16:FR27)=0,"",SUMPRODUCT(FR16:FR27,FP16:FP27))</f>
        <v>80.417000000000016</v>
      </c>
      <c r="FS7" s="9">
        <f>IF(COUNTA(FS16:FS27)=0,"",SUMPRODUCT(FS16:FS27,FP16:FP27))</f>
        <v>66.617499999999993</v>
      </c>
      <c r="FT7" s="9" t="str">
        <f>IF(COUNTA(FT16:FT27)=0,"",SUMPRODUCT(FT16:FT27,FP16:FP27))</f>
        <v/>
      </c>
      <c r="FU7" s="9">
        <f>IF(COUNTA(FU16:FU27)=0,"",SUMPRODUCT(FU16:FU27,FP16:FP27))</f>
        <v>70.875000000000014</v>
      </c>
      <c r="FV7" s="33">
        <f>IF(COUNTA(FV16:FV27)=0,"",SUMPRODUCT(FV16:FV27,FP16:FP27))</f>
        <v>74.209999999999994</v>
      </c>
      <c r="FW7" s="26"/>
      <c r="FX7" s="18"/>
      <c r="FY7" s="327"/>
      <c r="FZ7" s="15" t="s">
        <v>19</v>
      </c>
      <c r="GA7" s="9" t="str">
        <f>IF(COUNTA(GA16:GA27)=0,"",SUMPRODUCT(GA16:GA27,FZ16:FZ27))</f>
        <v/>
      </c>
      <c r="GB7" s="9" t="str">
        <f>IF(COUNTA(GB16:GB27)=0,"",SUMPRODUCT(GB16:GB27,FZ16:FZ27))</f>
        <v/>
      </c>
      <c r="GC7" s="9" t="str">
        <f>IF(COUNTA(GC16:GC27)=0,"",SUMPRODUCT(GC16:GC27,FZ16:FZ27))</f>
        <v/>
      </c>
      <c r="GD7" s="9" t="str">
        <f>IF(COUNTA(GD16:GD27)=0,"",SUMPRODUCT(GD16:GD27,FZ16:FZ27))</f>
        <v/>
      </c>
      <c r="GE7" s="9" t="str">
        <f>IF(COUNTA(GE16:GE27)=0,"",SUMPRODUCT(GE16:GE27,FZ16:FZ27))</f>
        <v/>
      </c>
      <c r="GF7" s="33" t="str">
        <f>IF(COUNTA(GF16:GF27)=0,"",SUMPRODUCT(GF16:GF27,FZ16:FZ27))</f>
        <v/>
      </c>
      <c r="GG7" s="26"/>
      <c r="GH7" s="18"/>
      <c r="GI7" s="327"/>
      <c r="GJ7" s="15" t="s">
        <v>19</v>
      </c>
      <c r="GK7" s="9" t="str">
        <f>IF(COUNTA(GK16:GK27)=0,"",SUMPRODUCT(GK16:GK27,GJ16:GJ27))</f>
        <v/>
      </c>
      <c r="GL7" s="9" t="str">
        <f>IF(COUNTA(GL16:GL27)=0,"",SUMPRODUCT(GL16:GL27,GJ16:GJ27))</f>
        <v/>
      </c>
      <c r="GM7" s="9" t="str">
        <f>IF(COUNTA(GM16:GM27)=0,"",SUMPRODUCT(GM16:GM27,GJ16:GJ27))</f>
        <v/>
      </c>
      <c r="GN7" s="9" t="str">
        <f>IF(COUNTA(GN16:GN27)=0,"",SUMPRODUCT(GN16:GN27,GJ16:GJ27))</f>
        <v/>
      </c>
      <c r="GO7" s="9" t="str">
        <f>IF(COUNTA(GO16:GO27)=0,"",SUMPRODUCT(GO16:GO27,GJ16:GJ27))</f>
        <v/>
      </c>
      <c r="GP7" s="33" t="str">
        <f>IF(COUNTA(GP16:GP27)=0,"",SUMPRODUCT(GP16:GP27,GJ16:GJ27))</f>
        <v/>
      </c>
      <c r="GQ7" s="26"/>
      <c r="GR7" s="18"/>
      <c r="GS7" s="327"/>
      <c r="GT7" s="15" t="s">
        <v>19</v>
      </c>
      <c r="GU7" s="9" t="str">
        <f>IF(COUNTA(GU16:GU27)=0,"",SUMPRODUCT(GU16:GU27,GT16:GT27))</f>
        <v/>
      </c>
      <c r="GV7" s="9" t="str">
        <f>IF(COUNTA(GV16:GV27)=0,"",SUMPRODUCT(GV16:GV27,GT16:GT27))</f>
        <v/>
      </c>
      <c r="GW7" s="9" t="str">
        <f>IF(COUNTA(GW16:GW27)=0,"",SUMPRODUCT(GW16:GW27,GT16:GT27))</f>
        <v/>
      </c>
      <c r="GX7" s="9" t="str">
        <f>IF(COUNTA(GX16:GX27)=0,"",SUMPRODUCT(GX16:GX27,GT16:GT27))</f>
        <v/>
      </c>
      <c r="GY7" s="9" t="str">
        <f>IF(COUNTA(GY16:GY27)=0,"",SUMPRODUCT(GY16:GY27,GT16:GT27))</f>
        <v/>
      </c>
      <c r="GZ7" s="33" t="str">
        <f>IF(COUNTA(GZ16:GZ27)=0,"",SUMPRODUCT(GZ16:GZ27,GT16:GT27))</f>
        <v/>
      </c>
      <c r="HA7" s="26"/>
      <c r="HB7" s="18"/>
      <c r="HC7" s="327"/>
      <c r="HD7" s="15" t="s">
        <v>19</v>
      </c>
      <c r="HE7" s="9" t="str">
        <f>IF(COUNTA(HE16:HE27)=0,"",SUMPRODUCT(HE16:HE27,HD16:HD27))</f>
        <v/>
      </c>
      <c r="HF7" s="9" t="str">
        <f>IF(COUNTA(HF16:HF27)=0,"",SUMPRODUCT(HF16:HF27,HD16:HD27))</f>
        <v/>
      </c>
      <c r="HG7" s="9" t="str">
        <f>IF(COUNTA(HG16:HG27)=0,"",SUMPRODUCT(HG16:HG27,HD16:HD27))</f>
        <v/>
      </c>
      <c r="HH7" s="9" t="str">
        <f>IF(COUNTA(HH16:HH27)=0,"",SUMPRODUCT(HH16:HH27,HD16:HD27))</f>
        <v/>
      </c>
      <c r="HI7" s="9" t="str">
        <f>IF(COUNTA(HI16:HI27)=0,"",SUMPRODUCT(HI16:HI27,HD16:HD27))</f>
        <v/>
      </c>
      <c r="HJ7" s="33" t="str">
        <f>IF(COUNTA(HJ16:HJ27)=0,"",SUMPRODUCT(HJ16:HJ27,HD16:HD27))</f>
        <v/>
      </c>
      <c r="HK7" s="26"/>
      <c r="HL7" s="18"/>
      <c r="HM7" s="327"/>
      <c r="HN7" s="15" t="s">
        <v>19</v>
      </c>
      <c r="HO7" s="9" t="str">
        <f>IF(COUNTA(HO16:HO27)=0,"",SUMPRODUCT(HO16:HO27,HN16:HN27))</f>
        <v/>
      </c>
      <c r="HP7" s="9" t="str">
        <f>IF(COUNTA(HP16:HP27)=0,"",SUMPRODUCT(HP16:HP27,HN16:HN27))</f>
        <v/>
      </c>
      <c r="HQ7" s="9" t="str">
        <f>IF(COUNTA(HQ16:HQ27)=0,"",SUMPRODUCT(HQ16:HQ27,HN16:HN27))</f>
        <v/>
      </c>
      <c r="HR7" s="9" t="str">
        <f>IF(COUNTA(HR16:HR27)=0,"",SUMPRODUCT(HR16:HR27,HN16:HN27))</f>
        <v/>
      </c>
      <c r="HS7" s="9" t="str">
        <f>IF(COUNTA(HS16:HS27)=0,"",SUMPRODUCT(HS16:HS27,HN16:HN27))</f>
        <v/>
      </c>
      <c r="HT7" s="33" t="str">
        <f>IF(COUNTA(HT16:HT27)=0,"",SUMPRODUCT(HT16:HT27,HN16:HN27))</f>
        <v/>
      </c>
      <c r="HU7" s="26"/>
      <c r="HV7" s="18"/>
      <c r="HW7" s="327"/>
      <c r="HX7" s="15" t="s">
        <v>19</v>
      </c>
      <c r="HY7" s="9" t="str">
        <f>IF(COUNTA(HY16:HY27)=0,"",SUMPRODUCT(HY16:HY27,HX16:HX27))</f>
        <v/>
      </c>
      <c r="HZ7" s="9" t="str">
        <f>IF(COUNTA(HZ16:HZ27)=0,"",SUMPRODUCT(HZ16:HZ27,HX16:HX27))</f>
        <v/>
      </c>
      <c r="IA7" s="9" t="str">
        <f>IF(COUNTA(IA16:IA27)=0,"",SUMPRODUCT(IA16:IA27,HX16:HX27))</f>
        <v/>
      </c>
      <c r="IB7" s="9" t="str">
        <f>IF(COUNTA(IB16:IB27)=0,"",SUMPRODUCT(IB16:IB27,HX16:HX27))</f>
        <v/>
      </c>
      <c r="IC7" s="9" t="str">
        <f>IF(COUNTA(IC16:IC27)=0,"",SUMPRODUCT(IC16:IC27,HX16:HX27))</f>
        <v/>
      </c>
      <c r="ID7" s="33" t="str">
        <f>IF(COUNTA(ID16:ID27)=0,"",SUMPRODUCT(ID16:ID27,HX16:HX27))</f>
        <v/>
      </c>
      <c r="IE7" s="26"/>
      <c r="IF7" s="18"/>
      <c r="IG7" s="327"/>
      <c r="IH7" s="15" t="s">
        <v>19</v>
      </c>
      <c r="II7" s="9" t="str">
        <f>IF(COUNTA(II16:II27)=0,"",SUMPRODUCT(II16:II27,IH16:IH27))</f>
        <v/>
      </c>
      <c r="IJ7" s="9" t="str">
        <f>IF(COUNTA(IJ16:IJ27)=0,"",SUMPRODUCT(IJ16:IJ27,IH16:IH27))</f>
        <v/>
      </c>
      <c r="IK7" s="9" t="str">
        <f>IF(COUNTA(IK16:IK27)=0,"",SUMPRODUCT(IK16:IK27,IH16:IH27))</f>
        <v/>
      </c>
      <c r="IL7" s="9" t="str">
        <f>IF(COUNTA(IL16:IL27)=0,"",SUMPRODUCT(IL16:IL27,IH16:IH27))</f>
        <v/>
      </c>
      <c r="IM7" s="9" t="str">
        <f>IF(COUNTA(IM16:IM27)=0,"",SUMPRODUCT(IM16:IM27,IH16:IH27))</f>
        <v/>
      </c>
      <c r="IN7" s="33" t="str">
        <f>IF(COUNTA(IN16:IN27)=0,"",SUMPRODUCT(IN16:IN27,IH16:IH27))</f>
        <v/>
      </c>
      <c r="IO7" s="26"/>
      <c r="IP7" s="18"/>
      <c r="IQ7" s="327"/>
      <c r="IR7" s="15" t="s">
        <v>19</v>
      </c>
      <c r="IS7" s="9" t="str">
        <f>IF(COUNTA(IS16:IS27)=0,"",SUMPRODUCT(IS16:IS27,IR16:IR27))</f>
        <v/>
      </c>
      <c r="IT7" s="9" t="str">
        <f>IF(COUNTA(IT16:IT27)=0,"",SUMPRODUCT(IT16:IT27,IR16:IR27))</f>
        <v/>
      </c>
      <c r="IU7" s="9" t="str">
        <f>IF(COUNTA(IU16:IU27)=0,"",SUMPRODUCT(IU16:IU27,IR16:IR27))</f>
        <v/>
      </c>
      <c r="IV7" s="9" t="str">
        <f>IF(COUNTA(IV16:IV27)=0,"",SUMPRODUCT(IV16:IV27,IR16:IR27))</f>
        <v/>
      </c>
      <c r="IW7" s="9" t="str">
        <f>IF(COUNTA(IW16:IW27)=0,"",SUMPRODUCT(IW16:IW27,IR16:IR27))</f>
        <v/>
      </c>
      <c r="IX7" s="33" t="str">
        <f>IF(COUNTA(IX16:IX27)=0,"",SUMPRODUCT(IX16:IX27,IR16:IR27))</f>
        <v/>
      </c>
      <c r="IY7" s="26"/>
      <c r="IZ7" s="18"/>
      <c r="JA7" s="327"/>
      <c r="JB7" s="15" t="s">
        <v>19</v>
      </c>
      <c r="JC7" s="9" t="str">
        <f>IF(COUNTA(JC16:JC27)=0,"",SUMPRODUCT(JC16:JC27,JB16:JB27))</f>
        <v/>
      </c>
      <c r="JD7" s="9" t="str">
        <f>IF(COUNTA(JD16:JD27)=0,"",SUMPRODUCT(JD16:JD27,JB16:JB27))</f>
        <v/>
      </c>
      <c r="JE7" s="9" t="str">
        <f>IF(COUNTA(JE16:JE27)=0,"",SUMPRODUCT(JE16:JE27,JB16:JB27))</f>
        <v/>
      </c>
      <c r="JF7" s="9" t="str">
        <f>IF(COUNTA(JF16:JF27)=0,"",SUMPRODUCT(JF16:JF27,JB16:JB27))</f>
        <v/>
      </c>
      <c r="JG7" s="9" t="str">
        <f>IF(COUNTA(JG16:JG27)=0,"",SUMPRODUCT(JG16:JG27,JB16:JB27))</f>
        <v/>
      </c>
      <c r="JH7" s="33" t="str">
        <f>IF(COUNTA(JH16:JH27)=0,"",SUMPRODUCT(JH16:JH27,JB16:JB27))</f>
        <v/>
      </c>
      <c r="JI7" s="26"/>
      <c r="JJ7" s="18"/>
    </row>
    <row r="8" s="4" customFormat="true" x14ac:dyDescent="0.25">
      <c r="A8" s="327"/>
      <c r="B8" s="85" t="s">
        <v>54</v>
      </c>
      <c r="C8" s="20"/>
      <c r="D8" s="20"/>
      <c r="E8" s="20"/>
      <c r="F8" s="20"/>
      <c r="G8" s="20"/>
      <c r="H8" s="153"/>
      <c r="I8" s="26"/>
      <c r="J8" s="18"/>
      <c r="K8" s="327"/>
      <c r="L8" s="85" t="s">
        <v>54</v>
      </c>
      <c r="M8" s="20"/>
      <c r="N8" s="20"/>
      <c r="O8" s="20"/>
      <c r="P8" s="20"/>
      <c r="Q8" s="20"/>
      <c r="R8" s="153"/>
      <c r="S8" s="26"/>
      <c r="T8" s="18"/>
      <c r="U8" s="327"/>
      <c r="V8" s="85" t="s">
        <v>54</v>
      </c>
      <c r="W8" s="20"/>
      <c r="X8" s="20"/>
      <c r="Y8" s="20"/>
      <c r="Z8" s="20"/>
      <c r="AA8" s="20"/>
      <c r="AB8" s="153"/>
      <c r="AC8" s="26"/>
      <c r="AD8" s="18"/>
      <c r="AE8" s="327"/>
      <c r="AF8" s="85" t="s">
        <v>54</v>
      </c>
      <c r="AG8" s="20"/>
      <c r="AH8" s="20"/>
      <c r="AI8" s="20"/>
      <c r="AJ8" s="20"/>
      <c r="AK8" s="20"/>
      <c r="AL8" s="153"/>
      <c r="AM8" s="26"/>
      <c r="AN8" s="18"/>
      <c r="AO8" s="327" t="s">
        <v>252</v>
      </c>
      <c r="AP8" s="85" t="s">
        <v>54</v>
      </c>
      <c r="AQ8" s="20"/>
      <c r="AR8" s="20"/>
      <c r="AS8" s="20">
        <v>55.8</v>
      </c>
      <c r="AT8" s="20"/>
      <c r="AU8" s="20"/>
      <c r="AV8" s="153"/>
      <c r="AW8" s="26"/>
      <c r="AX8" s="18"/>
      <c r="AY8" s="327"/>
      <c r="AZ8" s="85" t="s">
        <v>54</v>
      </c>
      <c r="BA8" s="20"/>
      <c r="BB8" s="20"/>
      <c r="BC8" s="20"/>
      <c r="BD8" s="20"/>
      <c r="BE8" s="20"/>
      <c r="BF8" s="153"/>
      <c r="BG8" s="26"/>
      <c r="BH8" s="18"/>
      <c r="BI8" s="327"/>
      <c r="BJ8" s="335" t="s">
        <v>54</v>
      </c>
      <c r="BK8" s="20"/>
      <c r="BL8" s="20"/>
      <c r="BM8" s="20"/>
      <c r="BN8" s="20"/>
      <c r="BO8" s="20"/>
      <c r="BP8" s="153"/>
      <c r="BQ8" s="26"/>
      <c r="BR8" s="18"/>
      <c r="BS8" s="327" t="s">
        <v>252</v>
      </c>
      <c r="BT8" s="85" t="s">
        <v>54</v>
      </c>
      <c r="BU8" s="20"/>
      <c r="BV8" s="20"/>
      <c r="BW8" s="20">
        <v>69.8</v>
      </c>
      <c r="BX8" s="20"/>
      <c r="BY8" s="20"/>
      <c r="BZ8" s="153"/>
      <c r="CA8" s="26"/>
      <c r="CB8" s="18"/>
      <c r="CC8" s="327"/>
      <c r="CD8" s="85" t="s">
        <v>54</v>
      </c>
      <c r="CE8" s="20"/>
      <c r="CF8" s="20"/>
      <c r="CG8" s="20"/>
      <c r="CH8" s="20"/>
      <c r="CI8" s="20"/>
      <c r="CJ8" s="153"/>
      <c r="CK8" s="26"/>
      <c r="CL8" s="18"/>
      <c r="CM8" s="327"/>
      <c r="CN8" s="85" t="s">
        <v>54</v>
      </c>
      <c r="CO8" s="20"/>
      <c r="CP8" s="20"/>
      <c r="CQ8" s="20"/>
      <c r="CR8" s="20"/>
      <c r="CS8" s="20"/>
      <c r="CT8" s="153"/>
      <c r="CU8" s="26"/>
      <c r="CV8" s="18"/>
      <c r="CW8" s="327" t="s">
        <v>252</v>
      </c>
      <c r="CX8" s="85" t="s">
        <v>54</v>
      </c>
      <c r="CY8" s="20"/>
      <c r="CZ8" s="20"/>
      <c r="DA8" s="20">
        <v>55.1</v>
      </c>
      <c r="DB8" s="20"/>
      <c r="DC8" s="20"/>
      <c r="DD8" s="153"/>
      <c r="DE8" s="26"/>
      <c r="DF8" s="18"/>
      <c r="DG8" s="327"/>
      <c r="DH8" s="85" t="s">
        <v>54</v>
      </c>
      <c r="DI8" s="20"/>
      <c r="DJ8" s="20"/>
      <c r="DK8" s="20"/>
      <c r="DL8" s="20"/>
      <c r="DM8" s="20"/>
      <c r="DN8" s="153"/>
      <c r="DO8" s="26"/>
      <c r="DP8" s="18"/>
      <c r="DQ8" s="327" t="s">
        <v>252</v>
      </c>
      <c r="DR8" s="85" t="s">
        <v>54</v>
      </c>
      <c r="DS8" s="20"/>
      <c r="DT8" s="20"/>
      <c r="DU8" s="20">
        <v>47.2</v>
      </c>
      <c r="DV8" s="20"/>
      <c r="DW8" s="20"/>
      <c r="DX8" s="153"/>
      <c r="DY8" s="26"/>
      <c r="DZ8" s="18"/>
      <c r="EA8" s="327"/>
      <c r="EB8" s="85" t="s">
        <v>54</v>
      </c>
      <c r="EC8" s="20"/>
      <c r="ED8" s="20"/>
      <c r="EE8" s="20"/>
      <c r="EF8" s="20"/>
      <c r="EG8" s="20"/>
      <c r="EH8" s="153"/>
      <c r="EI8" s="26"/>
      <c r="EJ8" s="18"/>
      <c r="EK8" s="327" t="s">
        <v>252</v>
      </c>
      <c r="EL8" s="85" t="s">
        <v>54</v>
      </c>
      <c r="EM8" s="20"/>
      <c r="EN8" s="20"/>
      <c r="EO8" s="20">
        <v>49</v>
      </c>
      <c r="EP8" s="20"/>
      <c r="EQ8" s="7"/>
      <c r="ER8" s="153"/>
      <c r="ES8" s="26"/>
      <c r="ET8" s="18"/>
      <c r="EU8" s="327" t="s">
        <v>219</v>
      </c>
      <c r="EV8" s="85" t="s">
        <v>54</v>
      </c>
      <c r="EW8" s="20">
        <f>((0.6587+0.8468)/2)*(100-EW15)</f>
        <v>69.734760000000009</v>
      </c>
      <c r="EX8" s="20"/>
      <c r="EY8" s="20"/>
      <c r="EZ8" s="20"/>
      <c r="FA8" s="7">
        <f>EW8</f>
        <v>69.734760000000009</v>
      </c>
      <c r="FB8" s="153"/>
      <c r="FC8" s="26"/>
      <c r="FD8" s="18"/>
      <c r="FE8" s="327" t="s">
        <v>252</v>
      </c>
      <c r="FF8" s="85" t="s">
        <v>54</v>
      </c>
      <c r="FG8" s="20"/>
      <c r="FH8" s="20"/>
      <c r="FI8" s="20">
        <v>56.4</v>
      </c>
      <c r="FJ8" s="20"/>
      <c r="FK8" s="20"/>
      <c r="FL8" s="153"/>
      <c r="FM8" s="26"/>
      <c r="FN8" s="18"/>
      <c r="FO8" s="327" t="s">
        <v>334</v>
      </c>
      <c r="FP8" s="85" t="s">
        <v>54</v>
      </c>
      <c r="FQ8" s="20">
        <v>61.12</v>
      </c>
      <c r="FR8" s="20">
        <v>67.64</v>
      </c>
      <c r="FS8" s="20">
        <v>58.23</v>
      </c>
      <c r="FT8" s="20"/>
      <c r="FU8" s="20">
        <v>61.13</v>
      </c>
      <c r="FV8" s="153">
        <v>66.400000000000006</v>
      </c>
      <c r="FW8" s="26"/>
      <c r="FX8" s="18"/>
      <c r="FY8" s="327"/>
      <c r="FZ8" s="85" t="s">
        <v>54</v>
      </c>
      <c r="GA8" s="20"/>
      <c r="GB8" s="20"/>
      <c r="GC8" s="20"/>
      <c r="GD8" s="20"/>
      <c r="GE8" s="20"/>
      <c r="GF8" s="153"/>
      <c r="GG8" s="26"/>
      <c r="GH8" s="18"/>
      <c r="GI8" s="327" t="s">
        <v>252</v>
      </c>
      <c r="GJ8" s="85" t="s">
        <v>54</v>
      </c>
      <c r="GK8" s="20"/>
      <c r="GL8" s="20"/>
      <c r="GM8" s="20">
        <v>62.6</v>
      </c>
      <c r="GN8" s="20"/>
      <c r="GO8" s="20"/>
      <c r="GP8" s="153"/>
      <c r="GQ8" s="26"/>
      <c r="GR8" s="18"/>
      <c r="GS8" s="327" t="s">
        <v>220</v>
      </c>
      <c r="GT8" s="85" t="s">
        <v>54</v>
      </c>
      <c r="GU8" s="20">
        <v>77.5</v>
      </c>
      <c r="GV8" s="20"/>
      <c r="GW8" s="20"/>
      <c r="GX8" s="20"/>
      <c r="GY8" s="20">
        <f>GU8</f>
        <v>77.5</v>
      </c>
      <c r="GZ8" s="153"/>
      <c r="HA8" s="26"/>
      <c r="HB8" s="18"/>
      <c r="HC8" s="327" t="s">
        <v>252</v>
      </c>
      <c r="HD8" s="85" t="s">
        <v>54</v>
      </c>
      <c r="HE8" s="20"/>
      <c r="HF8" s="20"/>
      <c r="HG8" s="20">
        <v>65.2</v>
      </c>
      <c r="HH8" s="20"/>
      <c r="HI8" s="20"/>
      <c r="HJ8" s="153"/>
      <c r="HK8" s="26"/>
      <c r="HL8" s="18"/>
      <c r="HM8" s="327"/>
      <c r="HN8" s="85" t="s">
        <v>54</v>
      </c>
      <c r="HO8" s="20"/>
      <c r="HP8" s="20"/>
      <c r="HQ8" s="20"/>
      <c r="HR8" s="20"/>
      <c r="HS8" s="20"/>
      <c r="HT8" s="153"/>
      <c r="HU8" s="26"/>
      <c r="HV8" s="18"/>
      <c r="HW8" s="327" t="s">
        <v>252</v>
      </c>
      <c r="HX8" s="85" t="s">
        <v>54</v>
      </c>
      <c r="HY8" s="20"/>
      <c r="HZ8" s="20"/>
      <c r="IA8" s="20">
        <v>68.7</v>
      </c>
      <c r="IB8" s="20"/>
      <c r="IC8" s="20"/>
      <c r="ID8" s="153"/>
      <c r="IE8" s="26"/>
      <c r="IF8" s="18"/>
      <c r="IG8" s="327" t="s">
        <v>282</v>
      </c>
      <c r="IH8" s="85" t="s">
        <v>54</v>
      </c>
      <c r="II8" s="20"/>
      <c r="IJ8" s="20"/>
      <c r="IK8" s="20"/>
      <c r="IL8" s="20"/>
      <c r="IM8" s="20">
        <v>96.1</v>
      </c>
      <c r="IN8" s="153"/>
      <c r="IO8" s="26"/>
      <c r="IP8" s="18"/>
      <c r="IQ8" s="327"/>
      <c r="IR8" s="85" t="s">
        <v>54</v>
      </c>
      <c r="IS8" s="20"/>
      <c r="IT8" s="20"/>
      <c r="IU8" s="20"/>
      <c r="IV8" s="20"/>
      <c r="IW8" s="20"/>
      <c r="IX8" s="153"/>
      <c r="IY8" s="26"/>
      <c r="IZ8" s="18"/>
      <c r="JA8" s="327" t="s">
        <v>287</v>
      </c>
      <c r="JB8" s="85" t="s">
        <v>54</v>
      </c>
      <c r="JC8" s="20">
        <f>(68326+164745)/JC35*100</f>
        <v>86.940838555655034</v>
      </c>
      <c r="JD8" s="20">
        <f>(5828+14288)/JD35*100</f>
        <v>89.376638379170927</v>
      </c>
      <c r="JE8" s="20">
        <f>(62490+150426)/JE35*100</f>
        <v>86.716191779482926</v>
      </c>
      <c r="JF8" s="20"/>
      <c r="JG8" s="20">
        <v>86.6</v>
      </c>
      <c r="JH8" s="153">
        <v>89.47</v>
      </c>
      <c r="JI8" s="26"/>
      <c r="JJ8" s="18"/>
    </row>
    <row r="9" s="4" customFormat="true" x14ac:dyDescent="0.25">
      <c r="A9" s="327" t="s">
        <v>221</v>
      </c>
      <c r="B9" s="85" t="s">
        <v>59</v>
      </c>
      <c r="C9" s="20">
        <v>22.2</v>
      </c>
      <c r="D9" s="20"/>
      <c r="E9" s="20"/>
      <c r="F9" s="20"/>
      <c r="G9" s="20">
        <v>22.2</v>
      </c>
      <c r="H9" s="153"/>
      <c r="I9" s="26"/>
      <c r="J9" s="18"/>
      <c r="K9" s="327" t="s">
        <v>221</v>
      </c>
      <c r="L9" s="85" t="s">
        <v>59</v>
      </c>
      <c r="M9" s="20">
        <v>28.2</v>
      </c>
      <c r="N9" s="20"/>
      <c r="O9" s="20"/>
      <c r="P9" s="20"/>
      <c r="Q9" s="20">
        <v>28.2</v>
      </c>
      <c r="R9" s="153"/>
      <c r="S9" s="26"/>
      <c r="T9" s="18"/>
      <c r="U9" s="327" t="s">
        <v>330</v>
      </c>
      <c r="V9" s="85" t="s">
        <v>59</v>
      </c>
      <c r="W9" s="20">
        <v>46.553240000000002</v>
      </c>
      <c r="X9" s="20">
        <v>59.412480000000002</v>
      </c>
      <c r="Y9" s="20">
        <v>42.911560000000001</v>
      </c>
      <c r="Z9" s="20"/>
      <c r="AA9" s="20">
        <v>46.553240000000002</v>
      </c>
      <c r="AB9" s="153">
        <v>56.803100000000001</v>
      </c>
      <c r="AC9" s="26"/>
      <c r="AD9" s="18"/>
      <c r="AE9" s="327" t="s">
        <v>221</v>
      </c>
      <c r="AF9" s="85" t="s">
        <v>59</v>
      </c>
      <c r="AG9" s="20">
        <v>32.700000000000003</v>
      </c>
      <c r="AH9" s="20">
        <v>58.9</v>
      </c>
      <c r="AI9" s="20">
        <v>29.4</v>
      </c>
      <c r="AJ9" s="20"/>
      <c r="AK9" s="20">
        <f>AG9</f>
        <v>32.700000000000003</v>
      </c>
      <c r="AL9" s="153"/>
      <c r="AM9" s="26"/>
      <c r="AN9" s="18"/>
      <c r="AO9" s="327"/>
      <c r="AP9" s="85" t="s">
        <v>59</v>
      </c>
      <c r="AQ9" s="20"/>
      <c r="AR9" s="20"/>
      <c r="AS9" s="20"/>
      <c r="AT9" s="20"/>
      <c r="AU9" s="20"/>
      <c r="AV9" s="153"/>
      <c r="AW9" s="26"/>
      <c r="AX9" s="18"/>
      <c r="AY9" s="327" t="s">
        <v>221</v>
      </c>
      <c r="AZ9" s="85" t="s">
        <v>59</v>
      </c>
      <c r="BA9" s="20">
        <v>37.4</v>
      </c>
      <c r="BB9" s="20"/>
      <c r="BC9" s="20"/>
      <c r="BD9" s="20"/>
      <c r="BE9" s="20">
        <f>BA9</f>
        <v>37.4</v>
      </c>
      <c r="BF9" s="153"/>
      <c r="BG9" s="26"/>
      <c r="BH9" s="18"/>
      <c r="BI9" s="327" t="s">
        <v>221</v>
      </c>
      <c r="BJ9" s="335" t="s">
        <v>59</v>
      </c>
      <c r="BK9" s="20">
        <v>42.6</v>
      </c>
      <c r="BL9" s="20">
        <v>64.099999999999994</v>
      </c>
      <c r="BM9" s="20">
        <v>39.5</v>
      </c>
      <c r="BN9" s="20"/>
      <c r="BO9" s="20">
        <f>BK9</f>
        <v>42.6</v>
      </c>
      <c r="BP9" s="153"/>
      <c r="BQ9" s="26"/>
      <c r="BR9" s="18"/>
      <c r="BS9" s="327"/>
      <c r="BT9" s="85" t="s">
        <v>59</v>
      </c>
      <c r="BU9" s="20"/>
      <c r="BV9" s="20"/>
      <c r="BW9" s="20"/>
      <c r="BX9" s="20"/>
      <c r="BY9" s="20"/>
      <c r="BZ9" s="153"/>
      <c r="CA9" s="26"/>
      <c r="CB9" s="18"/>
      <c r="CC9" s="327" t="s">
        <v>221</v>
      </c>
      <c r="CD9" s="85" t="s">
        <v>59</v>
      </c>
      <c r="CE9" s="20">
        <v>50.55</v>
      </c>
      <c r="CF9" s="20">
        <v>69.19</v>
      </c>
      <c r="CG9" s="20">
        <v>47.94</v>
      </c>
      <c r="CH9" s="20"/>
      <c r="CI9" s="20">
        <f>CE9</f>
        <v>50.55</v>
      </c>
      <c r="CJ9" s="153"/>
      <c r="CK9" s="26"/>
      <c r="CL9" s="18"/>
      <c r="CM9" s="327" t="s">
        <v>221</v>
      </c>
      <c r="CN9" s="85" t="s">
        <v>59</v>
      </c>
      <c r="CO9" s="20">
        <v>53.6</v>
      </c>
      <c r="CP9" s="20">
        <v>71.58</v>
      </c>
      <c r="CQ9" s="20">
        <v>51.01</v>
      </c>
      <c r="CR9" s="20"/>
      <c r="CS9" s="20">
        <f>CO9</f>
        <v>53.6</v>
      </c>
      <c r="CT9" s="153"/>
      <c r="CU9" s="26"/>
      <c r="CV9" s="18"/>
      <c r="CW9" s="327"/>
      <c r="CX9" s="85" t="s">
        <v>59</v>
      </c>
      <c r="CY9" s="20"/>
      <c r="CZ9" s="20"/>
      <c r="DA9" s="20"/>
      <c r="DB9" s="20"/>
      <c r="DC9" s="20"/>
      <c r="DD9" s="153"/>
      <c r="DE9" s="26"/>
      <c r="DF9" s="18"/>
      <c r="DG9" s="327" t="s">
        <v>221</v>
      </c>
      <c r="DH9" s="85" t="s">
        <v>59</v>
      </c>
      <c r="DI9" s="20">
        <v>58.82</v>
      </c>
      <c r="DJ9" s="20">
        <v>73.73</v>
      </c>
      <c r="DK9" s="20">
        <v>56.63</v>
      </c>
      <c r="DL9" s="20"/>
      <c r="DM9" s="20">
        <f t="shared" ref="DM9:DM10" si="27">DI9</f>
        <v>58.82</v>
      </c>
      <c r="DN9" s="153"/>
      <c r="DO9" s="26"/>
      <c r="DP9" s="18"/>
      <c r="DQ9" s="327" t="s">
        <v>254</v>
      </c>
      <c r="DR9" s="85" t="s">
        <v>59</v>
      </c>
      <c r="DS9" s="20"/>
      <c r="DT9" s="20"/>
      <c r="DU9" s="20">
        <v>68.8</v>
      </c>
      <c r="DV9" s="20"/>
      <c r="DW9" s="20"/>
      <c r="DX9" s="153"/>
      <c r="DY9" s="26"/>
      <c r="DZ9" s="18"/>
      <c r="EA9" s="327" t="s">
        <v>221</v>
      </c>
      <c r="EB9" s="85" t="s">
        <v>59</v>
      </c>
      <c r="EC9" s="20">
        <v>60.28</v>
      </c>
      <c r="ED9" s="20">
        <v>74.08</v>
      </c>
      <c r="EE9" s="20">
        <v>58.19</v>
      </c>
      <c r="EF9" s="20"/>
      <c r="EG9" s="20">
        <f t="shared" ref="EG9:EG10" si="28">EC9</f>
        <v>60.28</v>
      </c>
      <c r="EH9" s="153">
        <v>63.77</v>
      </c>
      <c r="EI9" s="26"/>
      <c r="EJ9" s="18"/>
      <c r="EK9" s="327" t="s">
        <v>254</v>
      </c>
      <c r="EL9" s="85" t="s">
        <v>59</v>
      </c>
      <c r="EM9" s="20"/>
      <c r="EN9" s="20"/>
      <c r="EO9" s="20">
        <f>100-22.7</f>
        <v>77.3</v>
      </c>
      <c r="EP9" s="20"/>
      <c r="EQ9" s="20"/>
      <c r="ER9" s="153"/>
      <c r="ES9" s="26"/>
      <c r="ET9" s="18"/>
      <c r="EU9" s="327"/>
      <c r="EV9" s="85" t="s">
        <v>59</v>
      </c>
      <c r="EW9" s="20"/>
      <c r="EX9" s="20"/>
      <c r="EY9" s="20"/>
      <c r="EZ9" s="20"/>
      <c r="FA9" s="20"/>
      <c r="FB9" s="153"/>
      <c r="FC9" s="26"/>
      <c r="FD9" s="18"/>
      <c r="FE9" s="327" t="s">
        <v>254</v>
      </c>
      <c r="FF9" s="85" t="s">
        <v>59</v>
      </c>
      <c r="FG9" s="20"/>
      <c r="FH9" s="20"/>
      <c r="FI9" s="20">
        <f>100-21.4</f>
        <v>78.599999999999994</v>
      </c>
      <c r="FJ9" s="20"/>
      <c r="FK9" s="20"/>
      <c r="FL9" s="153"/>
      <c r="FM9" s="26"/>
      <c r="FN9" s="18"/>
      <c r="FO9" s="327" t="s">
        <v>330</v>
      </c>
      <c r="FP9" s="85" t="s">
        <v>59</v>
      </c>
      <c r="FQ9" s="20">
        <v>82.56</v>
      </c>
      <c r="FR9" s="20">
        <v>90.88</v>
      </c>
      <c r="FS9" s="20">
        <v>78.87</v>
      </c>
      <c r="FT9" s="20"/>
      <c r="FU9" s="20">
        <v>82.56</v>
      </c>
      <c r="FV9" s="153">
        <v>85.7</v>
      </c>
      <c r="FW9" s="26"/>
      <c r="FX9" s="18"/>
      <c r="FY9" s="327" t="s">
        <v>221</v>
      </c>
      <c r="FZ9" s="85" t="s">
        <v>59</v>
      </c>
      <c r="GA9" s="20">
        <v>88.32</v>
      </c>
      <c r="GB9" s="20">
        <v>93.38</v>
      </c>
      <c r="GC9" s="20">
        <v>86.58</v>
      </c>
      <c r="GD9" s="20"/>
      <c r="GE9" s="20">
        <f>GA9</f>
        <v>88.32</v>
      </c>
      <c r="GF9" s="153">
        <v>92.4</v>
      </c>
      <c r="GG9" s="26"/>
      <c r="GH9" s="18"/>
      <c r="GI9" s="327" t="s">
        <v>254</v>
      </c>
      <c r="GJ9" s="85" t="s">
        <v>59</v>
      </c>
      <c r="GK9" s="20"/>
      <c r="GL9" s="20"/>
      <c r="GM9" s="20">
        <f>100-19.3</f>
        <v>80.7</v>
      </c>
      <c r="GN9" s="20"/>
      <c r="GO9" s="20"/>
      <c r="GP9" s="153"/>
      <c r="GQ9" s="26"/>
      <c r="GR9" s="18"/>
      <c r="GS9" s="327"/>
      <c r="GT9" s="85" t="s">
        <v>59</v>
      </c>
      <c r="GU9" s="20"/>
      <c r="GV9" s="20"/>
      <c r="GW9" s="20"/>
      <c r="GX9" s="20"/>
      <c r="GY9" s="20"/>
      <c r="GZ9" s="153"/>
      <c r="HA9" s="26"/>
      <c r="HB9" s="18"/>
      <c r="HC9" s="327" t="s">
        <v>254</v>
      </c>
      <c r="HD9" s="85" t="s">
        <v>59</v>
      </c>
      <c r="HE9" s="20"/>
      <c r="HF9" s="20"/>
      <c r="HG9" s="20">
        <f>100-18.8</f>
        <v>81.2</v>
      </c>
      <c r="HH9" s="20"/>
      <c r="HI9" s="20"/>
      <c r="HJ9" s="153"/>
      <c r="HK9" s="26"/>
      <c r="HL9" s="18"/>
      <c r="HM9" s="327"/>
      <c r="HN9" s="85" t="s">
        <v>59</v>
      </c>
      <c r="HO9" s="20"/>
      <c r="HP9" s="20"/>
      <c r="HQ9" s="20"/>
      <c r="HR9" s="20"/>
      <c r="HS9" s="20"/>
      <c r="HT9" s="153"/>
      <c r="HU9" s="26"/>
      <c r="HV9" s="18"/>
      <c r="HW9" s="327" t="s">
        <v>254</v>
      </c>
      <c r="HX9" s="85" t="s">
        <v>59</v>
      </c>
      <c r="HY9" s="20"/>
      <c r="HZ9" s="20"/>
      <c r="IA9" s="20">
        <f>100-12.5</f>
        <v>87.5</v>
      </c>
      <c r="IB9" s="20"/>
      <c r="IC9" s="20"/>
      <c r="ID9" s="153"/>
      <c r="IE9" s="26"/>
      <c r="IF9" s="18"/>
      <c r="IG9" s="327"/>
      <c r="IH9" s="85" t="s">
        <v>59</v>
      </c>
      <c r="II9" s="20"/>
      <c r="IJ9" s="20"/>
      <c r="IK9" s="20"/>
      <c r="IL9" s="20"/>
      <c r="IM9" s="20"/>
      <c r="IN9" s="153"/>
      <c r="IO9" s="26"/>
      <c r="IP9" s="18"/>
      <c r="IQ9" s="327"/>
      <c r="IR9" s="85" t="s">
        <v>59</v>
      </c>
      <c r="IS9" s="20"/>
      <c r="IT9" s="20"/>
      <c r="IU9" s="20"/>
      <c r="IV9" s="20"/>
      <c r="IW9" s="20"/>
      <c r="IX9" s="153"/>
      <c r="IY9" s="26"/>
      <c r="IZ9" s="18"/>
      <c r="JA9" s="327" t="s">
        <v>316</v>
      </c>
      <c r="JB9" s="85" t="s">
        <v>59</v>
      </c>
      <c r="JC9" s="20">
        <f>(117845+123897)/JC35*100</f>
        <v>90.175320799761266</v>
      </c>
      <c r="JD9" s="20">
        <f>(9579+11003)/JD35*100</f>
        <v>91.447105345003777</v>
      </c>
      <c r="JE9" s="20">
        <f>(108249+112874)/JE35*100</f>
        <v>90.058729615691647</v>
      </c>
      <c r="JF9" s="20"/>
      <c r="JG9" s="20">
        <f>(102604+108708)/JG35*100</f>
        <v>89.462030541525721</v>
      </c>
      <c r="JH9" s="153">
        <f>(15225+15173)/JH35*100</f>
        <v>95.468107157438524</v>
      </c>
      <c r="JI9" s="26"/>
      <c r="JJ9" s="18"/>
    </row>
    <row r="10" s="4" customFormat="true" x14ac:dyDescent="0.25">
      <c r="A10" s="327"/>
      <c r="B10" s="85" t="s">
        <v>122</v>
      </c>
      <c r="C10" s="20"/>
      <c r="D10" s="20"/>
      <c r="E10" s="20"/>
      <c r="F10" s="20"/>
      <c r="G10" s="20"/>
      <c r="H10" s="153"/>
      <c r="I10" s="26"/>
      <c r="J10" s="18"/>
      <c r="K10" s="327"/>
      <c r="L10" s="85" t="s">
        <v>122</v>
      </c>
      <c r="M10" s="20"/>
      <c r="N10" s="20"/>
      <c r="O10" s="20"/>
      <c r="P10" s="20"/>
      <c r="Q10" s="20"/>
      <c r="R10" s="153"/>
      <c r="S10" s="26"/>
      <c r="T10" s="18"/>
      <c r="U10" s="327"/>
      <c r="V10" s="85" t="s">
        <v>122</v>
      </c>
      <c r="W10" s="20"/>
      <c r="X10" s="20"/>
      <c r="Y10" s="20"/>
      <c r="Z10" s="20"/>
      <c r="AA10" s="20"/>
      <c r="AB10" s="153"/>
      <c r="AC10" s="26"/>
      <c r="AD10" s="18"/>
      <c r="AE10" s="327"/>
      <c r="AF10" s="85" t="s">
        <v>122</v>
      </c>
      <c r="AG10" s="20"/>
      <c r="AH10" s="20"/>
      <c r="AI10" s="20"/>
      <c r="AJ10" s="20"/>
      <c r="AK10" s="20"/>
      <c r="AL10" s="153"/>
      <c r="AM10" s="26"/>
      <c r="AN10" s="18"/>
      <c r="AO10" s="327"/>
      <c r="AP10" s="85" t="s">
        <v>122</v>
      </c>
      <c r="AQ10" s="20"/>
      <c r="AR10" s="20"/>
      <c r="AS10" s="20"/>
      <c r="AT10" s="20"/>
      <c r="AU10" s="20"/>
      <c r="AV10" s="153"/>
      <c r="AW10" s="26"/>
      <c r="AX10" s="18"/>
      <c r="AY10" s="327"/>
      <c r="AZ10" s="85" t="s">
        <v>122</v>
      </c>
      <c r="BA10" s="20"/>
      <c r="BB10" s="20"/>
      <c r="BC10" s="20"/>
      <c r="BD10" s="20"/>
      <c r="BE10" s="20"/>
      <c r="BF10" s="153"/>
      <c r="BG10" s="26"/>
      <c r="BH10" s="18"/>
      <c r="BI10" s="327"/>
      <c r="BJ10" s="335" t="s">
        <v>122</v>
      </c>
      <c r="BK10" s="20"/>
      <c r="BL10" s="20"/>
      <c r="BM10" s="20"/>
      <c r="BN10" s="20"/>
      <c r="BO10" s="20"/>
      <c r="BP10" s="153"/>
      <c r="BQ10" s="26"/>
      <c r="BR10" s="18"/>
      <c r="BS10" s="327"/>
      <c r="BT10" s="85" t="s">
        <v>122</v>
      </c>
      <c r="BU10" s="20"/>
      <c r="BV10" s="20"/>
      <c r="BW10" s="20"/>
      <c r="BX10" s="20"/>
      <c r="BY10" s="20"/>
      <c r="BZ10" s="153"/>
      <c r="CA10" s="26"/>
      <c r="CB10" s="18"/>
      <c r="CC10" s="327"/>
      <c r="CD10" s="85" t="s">
        <v>122</v>
      </c>
      <c r="CE10" s="20"/>
      <c r="CF10" s="20"/>
      <c r="CG10" s="20"/>
      <c r="CH10" s="20"/>
      <c r="CI10" s="20"/>
      <c r="CJ10" s="153"/>
      <c r="CK10" s="26"/>
      <c r="CL10" s="18"/>
      <c r="CM10" s="327"/>
      <c r="CN10" s="85" t="s">
        <v>122</v>
      </c>
      <c r="CO10" s="20"/>
      <c r="CP10" s="20"/>
      <c r="CQ10" s="20"/>
      <c r="CR10" s="20"/>
      <c r="CS10" s="20"/>
      <c r="CT10" s="153"/>
      <c r="CU10" s="26"/>
      <c r="CV10" s="18"/>
      <c r="CW10" s="327"/>
      <c r="CX10" s="85" t="s">
        <v>122</v>
      </c>
      <c r="CY10" s="20"/>
      <c r="CZ10" s="20"/>
      <c r="DA10" s="20"/>
      <c r="DB10" s="20"/>
      <c r="DC10" s="20"/>
      <c r="DD10" s="153"/>
      <c r="DE10" s="26"/>
      <c r="DF10" s="18"/>
      <c r="DG10" s="327" t="s">
        <v>220</v>
      </c>
      <c r="DH10" s="85" t="s">
        <v>122</v>
      </c>
      <c r="DI10" s="20">
        <f>0.7464*DI9</f>
        <v>43.903247999999998</v>
      </c>
      <c r="DJ10" s="20">
        <f>0.7651*73.73</f>
        <v>56.410823000000001</v>
      </c>
      <c r="DK10" s="20">
        <f>0.7366*56.63</f>
        <v>41.713658000000002</v>
      </c>
      <c r="DL10" s="20"/>
      <c r="DM10" s="20">
        <f t="shared" si="27"/>
        <v>43.903247999999998</v>
      </c>
      <c r="DN10" s="153"/>
      <c r="DO10" s="26"/>
      <c r="DP10" s="18"/>
      <c r="DQ10" s="327" t="s">
        <v>256</v>
      </c>
      <c r="DR10" s="85" t="s">
        <v>122</v>
      </c>
      <c r="DS10" s="20"/>
      <c r="DT10" s="20"/>
      <c r="DU10" s="20">
        <v>32.9</v>
      </c>
      <c r="DV10" s="20"/>
      <c r="DW10" s="20"/>
      <c r="DX10" s="153"/>
      <c r="DY10" s="26"/>
      <c r="DZ10" s="18"/>
      <c r="EA10" s="327" t="s">
        <v>220</v>
      </c>
      <c r="EB10" s="85" t="s">
        <v>122</v>
      </c>
      <c r="EC10" s="20">
        <f>0.8087*EC9</f>
        <v>48.748435999999998</v>
      </c>
      <c r="ED10" s="20"/>
      <c r="EE10" s="20"/>
      <c r="EF10" s="20"/>
      <c r="EG10" s="20">
        <f t="shared" si="28"/>
        <v>48.748435999999998</v>
      </c>
      <c r="EH10" s="153"/>
      <c r="EI10" s="26"/>
      <c r="EJ10" s="18"/>
      <c r="EK10" s="327" t="s">
        <v>256</v>
      </c>
      <c r="EL10" s="85" t="s">
        <v>122</v>
      </c>
      <c r="EM10" s="20"/>
      <c r="EN10" s="20"/>
      <c r="EO10" s="20">
        <v>43.7</v>
      </c>
      <c r="EP10" s="20"/>
      <c r="EQ10" s="20"/>
      <c r="ER10" s="153"/>
      <c r="ES10" s="26"/>
      <c r="ET10" s="18"/>
      <c r="EU10" s="327"/>
      <c r="EV10" s="85" t="s">
        <v>122</v>
      </c>
      <c r="EW10" s="20"/>
      <c r="EX10" s="20"/>
      <c r="EY10" s="20"/>
      <c r="EZ10" s="20"/>
      <c r="FA10" s="20"/>
      <c r="FB10" s="153"/>
      <c r="FC10" s="26"/>
      <c r="FD10" s="18"/>
      <c r="FE10" s="327" t="s">
        <v>256</v>
      </c>
      <c r="FF10" s="85" t="s">
        <v>122</v>
      </c>
      <c r="FG10" s="20"/>
      <c r="FH10" s="20"/>
      <c r="FI10" s="20">
        <v>48.1</v>
      </c>
      <c r="FJ10" s="20"/>
      <c r="FK10" s="20"/>
      <c r="FL10" s="153"/>
      <c r="FM10" s="26"/>
      <c r="FN10" s="18"/>
      <c r="FO10" s="327" t="s">
        <v>335</v>
      </c>
      <c r="FP10" s="85" t="s">
        <v>122</v>
      </c>
      <c r="FQ10" s="20"/>
      <c r="FR10" s="20"/>
      <c r="FS10" s="20"/>
      <c r="FT10" s="20"/>
      <c r="FU10" s="20"/>
      <c r="FV10" s="153"/>
      <c r="FW10" s="26"/>
      <c r="FX10" s="18"/>
      <c r="FY10" s="327" t="s">
        <v>220</v>
      </c>
      <c r="FZ10" s="85" t="s">
        <v>122</v>
      </c>
      <c r="GA10" s="20">
        <f>0.7459*GA9</f>
        <v>65.877887999999999</v>
      </c>
      <c r="GB10" s="20"/>
      <c r="GC10" s="20"/>
      <c r="GD10" s="20"/>
      <c r="GE10" s="20">
        <f>GA10</f>
        <v>65.877887999999999</v>
      </c>
      <c r="GF10" s="153"/>
      <c r="GG10" s="26"/>
      <c r="GH10" s="18"/>
      <c r="GI10" s="327" t="s">
        <v>256</v>
      </c>
      <c r="GJ10" s="85" t="s">
        <v>122</v>
      </c>
      <c r="GK10" s="20"/>
      <c r="GL10" s="20"/>
      <c r="GM10" s="20">
        <v>53.3</v>
      </c>
      <c r="GN10" s="20"/>
      <c r="GO10" s="20"/>
      <c r="GP10" s="153"/>
      <c r="GQ10" s="26"/>
      <c r="GR10" s="18"/>
      <c r="GS10" s="327"/>
      <c r="GT10" s="85" t="s">
        <v>122</v>
      </c>
      <c r="GU10" s="20"/>
      <c r="GV10" s="20"/>
      <c r="GW10" s="20"/>
      <c r="GX10" s="20"/>
      <c r="GY10" s="20"/>
      <c r="GZ10" s="153"/>
      <c r="HA10" s="26"/>
      <c r="HB10" s="18"/>
      <c r="HC10" s="327" t="s">
        <v>256</v>
      </c>
      <c r="HD10" s="85" t="s">
        <v>122</v>
      </c>
      <c r="HE10" s="20"/>
      <c r="HF10" s="20"/>
      <c r="HG10" s="20">
        <v>55.7</v>
      </c>
      <c r="HH10" s="20"/>
      <c r="HI10" s="20"/>
      <c r="HJ10" s="153"/>
      <c r="HK10" s="26"/>
      <c r="HL10" s="18"/>
      <c r="HM10" s="327"/>
      <c r="HN10" s="85" t="s">
        <v>122</v>
      </c>
      <c r="HO10" s="20"/>
      <c r="HP10" s="20"/>
      <c r="HQ10" s="20"/>
      <c r="HR10" s="20"/>
      <c r="HS10" s="20"/>
      <c r="HT10" s="153"/>
      <c r="HU10" s="26"/>
      <c r="HV10" s="18"/>
      <c r="HW10" s="327" t="s">
        <v>256</v>
      </c>
      <c r="HX10" s="85" t="s">
        <v>122</v>
      </c>
      <c r="HY10" s="20"/>
      <c r="HZ10" s="20"/>
      <c r="IA10" s="20">
        <v>61.9</v>
      </c>
      <c r="IB10" s="20"/>
      <c r="IC10" s="20"/>
      <c r="ID10" s="153"/>
      <c r="IE10" s="26"/>
      <c r="IF10" s="18"/>
      <c r="IG10" s="327"/>
      <c r="IH10" s="85" t="s">
        <v>122</v>
      </c>
      <c r="II10" s="20"/>
      <c r="IJ10" s="20"/>
      <c r="IK10" s="20"/>
      <c r="IL10" s="20"/>
      <c r="IM10" s="20"/>
      <c r="IN10" s="153"/>
      <c r="IO10" s="26"/>
      <c r="IP10" s="18"/>
      <c r="IQ10" s="327"/>
      <c r="IR10" s="85" t="s">
        <v>122</v>
      </c>
      <c r="IS10" s="20"/>
      <c r="IT10" s="20"/>
      <c r="IU10" s="20"/>
      <c r="IV10" s="20"/>
      <c r="IW10" s="20"/>
      <c r="IX10" s="153"/>
      <c r="IY10" s="26"/>
      <c r="IZ10" s="18"/>
      <c r="JA10" s="327" t="s">
        <v>317</v>
      </c>
      <c r="JB10" s="85" t="s">
        <v>122</v>
      </c>
      <c r="JC10" s="20">
        <f>JC8/100*JC9</f>
        <v>78.399180073564452</v>
      </c>
      <c r="JD10" s="20">
        <f t="shared" ref="JD10" si="29">JD8/100*JD9</f>
        <v>81.732348652423511</v>
      </c>
      <c r="JE10" s="20">
        <f t="shared" ref="JE10" si="30">JE8/100*JE9</f>
        <v>78.095500687709162</v>
      </c>
      <c r="JF10" s="20"/>
      <c r="JG10" s="20">
        <f t="shared" ref="JG10" si="31">JG8/100*JG9</f>
        <v>77.474118448961278</v>
      </c>
      <c r="JH10" s="153">
        <f>JH8/100*JH9</f>
        <v>85.415315473760245</v>
      </c>
      <c r="JI10" s="26"/>
      <c r="JJ10" s="18"/>
    </row>
    <row r="11" s="4" customFormat="true" x14ac:dyDescent="0.25">
      <c r="A11" s="327"/>
      <c r="B11" s="140" t="s">
        <v>21</v>
      </c>
      <c r="C11" s="20"/>
      <c r="D11" s="20"/>
      <c r="E11" s="20"/>
      <c r="F11" s="20"/>
      <c r="G11" s="20"/>
      <c r="H11" s="153"/>
      <c r="I11" s="26"/>
      <c r="J11" s="18"/>
      <c r="K11" s="327"/>
      <c r="L11" s="140" t="s">
        <v>21</v>
      </c>
      <c r="M11" s="20"/>
      <c r="N11" s="20"/>
      <c r="O11" s="20"/>
      <c r="P11" s="20"/>
      <c r="Q11" s="20"/>
      <c r="R11" s="153"/>
      <c r="S11" s="26"/>
      <c r="T11" s="18"/>
      <c r="U11" s="327"/>
      <c r="V11" s="140" t="s">
        <v>21</v>
      </c>
      <c r="W11" s="20"/>
      <c r="X11" s="20"/>
      <c r="Y11" s="20"/>
      <c r="Z11" s="20"/>
      <c r="AA11" s="20"/>
      <c r="AB11" s="153"/>
      <c r="AC11" s="26"/>
      <c r="AD11" s="18"/>
      <c r="AE11" s="327"/>
      <c r="AF11" s="140" t="s">
        <v>21</v>
      </c>
      <c r="AG11" s="20"/>
      <c r="AH11" s="20"/>
      <c r="AI11" s="20"/>
      <c r="AJ11" s="20"/>
      <c r="AK11" s="20"/>
      <c r="AL11" s="153"/>
      <c r="AM11" s="26"/>
      <c r="AN11" s="18"/>
      <c r="AO11" s="327"/>
      <c r="AP11" s="140" t="s">
        <v>21</v>
      </c>
      <c r="AQ11" s="20"/>
      <c r="AR11" s="20"/>
      <c r="AS11" s="20"/>
      <c r="AT11" s="20"/>
      <c r="AU11" s="20"/>
      <c r="AV11" s="153"/>
      <c r="AW11" s="26"/>
      <c r="AX11" s="18"/>
      <c r="AY11" s="327"/>
      <c r="AZ11" s="140" t="s">
        <v>21</v>
      </c>
      <c r="BA11" s="20"/>
      <c r="BB11" s="20"/>
      <c r="BC11" s="20"/>
      <c r="BD11" s="20"/>
      <c r="BE11" s="20"/>
      <c r="BF11" s="153"/>
      <c r="BG11" s="26"/>
      <c r="BH11" s="18"/>
      <c r="BI11" s="327"/>
      <c r="BJ11" s="140" t="s">
        <v>21</v>
      </c>
      <c r="BK11" s="20"/>
      <c r="BL11" s="20"/>
      <c r="BM11" s="20"/>
      <c r="BN11" s="20"/>
      <c r="BO11" s="20"/>
      <c r="BP11" s="153"/>
      <c r="BQ11" s="26"/>
      <c r="BR11" s="18"/>
      <c r="BS11" s="327"/>
      <c r="BT11" s="140" t="s">
        <v>21</v>
      </c>
      <c r="BU11" s="20"/>
      <c r="BV11" s="20"/>
      <c r="BW11" s="20"/>
      <c r="BX11" s="20"/>
      <c r="BY11" s="20"/>
      <c r="BZ11" s="153"/>
      <c r="CA11" s="26"/>
      <c r="CB11" s="18"/>
      <c r="CC11" s="327"/>
      <c r="CD11" s="140" t="s">
        <v>21</v>
      </c>
      <c r="CE11" s="20"/>
      <c r="CF11" s="20"/>
      <c r="CG11" s="20"/>
      <c r="CH11" s="20"/>
      <c r="CI11" s="20"/>
      <c r="CJ11" s="153"/>
      <c r="CK11" s="26"/>
      <c r="CL11" s="18"/>
      <c r="CM11" s="327"/>
      <c r="CN11" s="140" t="s">
        <v>21</v>
      </c>
      <c r="CO11" s="20"/>
      <c r="CP11" s="20"/>
      <c r="CQ11" s="20"/>
      <c r="CR11" s="20"/>
      <c r="CS11" s="20"/>
      <c r="CT11" s="153"/>
      <c r="CU11" s="26"/>
      <c r="CV11" s="18"/>
      <c r="CW11" s="327"/>
      <c r="CX11" s="140" t="s">
        <v>21</v>
      </c>
      <c r="CY11" s="20"/>
      <c r="CZ11" s="20"/>
      <c r="DA11" s="20"/>
      <c r="DB11" s="20"/>
      <c r="DC11" s="20"/>
      <c r="DD11" s="153"/>
      <c r="DE11" s="26"/>
      <c r="DF11" s="18"/>
      <c r="DG11" s="327"/>
      <c r="DH11" s="140" t="s">
        <v>21</v>
      </c>
      <c r="DI11" s="20"/>
      <c r="DJ11" s="20"/>
      <c r="DK11" s="20"/>
      <c r="DL11" s="20"/>
      <c r="DM11" s="20"/>
      <c r="DN11" s="153"/>
      <c r="DO11" s="26"/>
      <c r="DP11" s="18"/>
      <c r="DQ11" s="327"/>
      <c r="DR11" s="140" t="s">
        <v>21</v>
      </c>
      <c r="DS11" s="20"/>
      <c r="DT11" s="20"/>
      <c r="DU11" s="20"/>
      <c r="DV11" s="20"/>
      <c r="DW11" s="20"/>
      <c r="DX11" s="153"/>
      <c r="DY11" s="26"/>
      <c r="DZ11" s="18"/>
      <c r="EA11" s="327"/>
      <c r="EB11" s="140" t="s">
        <v>21</v>
      </c>
      <c r="EC11" s="20"/>
      <c r="ED11" s="20"/>
      <c r="EE11" s="20"/>
      <c r="EF11" s="20"/>
      <c r="EG11" s="20"/>
      <c r="EH11" s="153"/>
      <c r="EI11" s="26"/>
      <c r="EJ11" s="18"/>
      <c r="EK11" s="327"/>
      <c r="EL11" s="140" t="s">
        <v>21</v>
      </c>
      <c r="EM11" s="20"/>
      <c r="EN11" s="20"/>
      <c r="EO11" s="20"/>
      <c r="EP11" s="20"/>
      <c r="EQ11" s="20"/>
      <c r="ER11" s="153"/>
      <c r="ES11" s="26"/>
      <c r="ET11" s="18"/>
      <c r="EU11" s="327"/>
      <c r="EV11" s="140" t="s">
        <v>21</v>
      </c>
      <c r="EW11" s="20"/>
      <c r="EX11" s="20"/>
      <c r="EY11" s="20"/>
      <c r="EZ11" s="20"/>
      <c r="FA11" s="20"/>
      <c r="FB11" s="153"/>
      <c r="FC11" s="26"/>
      <c r="FD11" s="18"/>
      <c r="FE11" s="327"/>
      <c r="FF11" s="140" t="s">
        <v>21</v>
      </c>
      <c r="FG11" s="20"/>
      <c r="FH11" s="20"/>
      <c r="FI11" s="20"/>
      <c r="FJ11" s="20"/>
      <c r="FK11" s="20"/>
      <c r="FL11" s="153"/>
      <c r="FM11" s="26"/>
      <c r="FN11" s="18"/>
      <c r="FO11" s="327" t="s">
        <v>338</v>
      </c>
      <c r="FP11" s="140" t="s">
        <v>21</v>
      </c>
      <c r="FQ11" s="20">
        <f>41.31+19/2</f>
        <v>50.81</v>
      </c>
      <c r="FR11" s="20">
        <f>52.39+14.05/2</f>
        <v>59.414999999999999</v>
      </c>
      <c r="FS11" s="20">
        <f>36.39+21.19/2</f>
        <v>46.984999999999999</v>
      </c>
      <c r="FT11" s="20"/>
      <c r="FU11" s="20">
        <f>41.3+18.99/2</f>
        <v>50.794999999999995</v>
      </c>
      <c r="FV11" s="153">
        <f>46.06+18.92/2</f>
        <v>55.52</v>
      </c>
      <c r="FW11" s="26"/>
      <c r="FX11" s="18"/>
      <c r="FY11" s="327"/>
      <c r="FZ11" s="140" t="s">
        <v>21</v>
      </c>
      <c r="GA11" s="20"/>
      <c r="GB11" s="20"/>
      <c r="GC11" s="20"/>
      <c r="GD11" s="20"/>
      <c r="GE11" s="20"/>
      <c r="GF11" s="153"/>
      <c r="GG11" s="26"/>
      <c r="GH11" s="18"/>
      <c r="GI11" s="327"/>
      <c r="GJ11" s="140" t="s">
        <v>21</v>
      </c>
      <c r="GK11" s="20"/>
      <c r="GL11" s="20"/>
      <c r="GM11" s="20"/>
      <c r="GN11" s="20"/>
      <c r="GO11" s="20"/>
      <c r="GP11" s="153"/>
      <c r="GQ11" s="26"/>
      <c r="GR11" s="18"/>
      <c r="GS11" s="327"/>
      <c r="GT11" s="140" t="s">
        <v>21</v>
      </c>
      <c r="GU11" s="20"/>
      <c r="GV11" s="20"/>
      <c r="GW11" s="20"/>
      <c r="GX11" s="20"/>
      <c r="GY11" s="20"/>
      <c r="GZ11" s="153"/>
      <c r="HA11" s="26"/>
      <c r="HB11" s="18"/>
      <c r="HC11" s="327"/>
      <c r="HD11" s="140" t="s">
        <v>21</v>
      </c>
      <c r="HE11" s="20"/>
      <c r="HF11" s="20"/>
      <c r="HG11" s="20"/>
      <c r="HH11" s="20"/>
      <c r="HI11" s="20"/>
      <c r="HJ11" s="153"/>
      <c r="HK11" s="26"/>
      <c r="HL11" s="18"/>
      <c r="HM11" s="327"/>
      <c r="HN11" s="140" t="s">
        <v>21</v>
      </c>
      <c r="HO11" s="20"/>
      <c r="HP11" s="20"/>
      <c r="HQ11" s="20"/>
      <c r="HR11" s="20"/>
      <c r="HS11" s="20"/>
      <c r="HT11" s="153"/>
      <c r="HU11" s="26"/>
      <c r="HV11" s="18"/>
      <c r="HW11" s="327"/>
      <c r="HX11" s="140" t="s">
        <v>21</v>
      </c>
      <c r="HY11" s="20"/>
      <c r="HZ11" s="20"/>
      <c r="IA11" s="20"/>
      <c r="IB11" s="20"/>
      <c r="IC11" s="20"/>
      <c r="ID11" s="153"/>
      <c r="IE11" s="26"/>
      <c r="IF11" s="18"/>
      <c r="IG11" s="327"/>
      <c r="IH11" s="140" t="s">
        <v>21</v>
      </c>
      <c r="II11" s="20"/>
      <c r="IJ11" s="20"/>
      <c r="IK11" s="20"/>
      <c r="IL11" s="20"/>
      <c r="IM11" s="20"/>
      <c r="IN11" s="153"/>
      <c r="IO11" s="26"/>
      <c r="IP11" s="18"/>
      <c r="IQ11" s="327"/>
      <c r="IR11" s="140" t="s">
        <v>21</v>
      </c>
      <c r="IS11" s="20"/>
      <c r="IT11" s="20"/>
      <c r="IU11" s="20"/>
      <c r="IV11" s="20"/>
      <c r="IW11" s="20"/>
      <c r="IX11" s="153"/>
      <c r="IY11" s="26"/>
      <c r="IZ11" s="18"/>
      <c r="JA11" s="327"/>
      <c r="JB11" s="140" t="s">
        <v>21</v>
      </c>
      <c r="JC11" s="20"/>
      <c r="JD11" s="20"/>
      <c r="JE11" s="20"/>
      <c r="JF11" s="20"/>
      <c r="JG11" s="20"/>
      <c r="JH11" s="153"/>
      <c r="JI11" s="26"/>
      <c r="JJ11" s="18"/>
    </row>
    <row r="12" s="4" customFormat="true" x14ac:dyDescent="0.25">
      <c r="A12" s="327"/>
      <c r="B12" s="140" t="s">
        <v>30</v>
      </c>
      <c r="C12" s="20"/>
      <c r="D12" s="7"/>
      <c r="E12" s="7"/>
      <c r="F12" s="7"/>
      <c r="G12" s="7"/>
      <c r="H12" s="28"/>
      <c r="I12" s="26"/>
      <c r="J12" s="18"/>
      <c r="K12" s="327"/>
      <c r="L12" s="140" t="s">
        <v>30</v>
      </c>
      <c r="M12" s="20"/>
      <c r="N12" s="7"/>
      <c r="O12" s="7"/>
      <c r="P12" s="7"/>
      <c r="Q12" s="7"/>
      <c r="R12" s="28"/>
      <c r="S12" s="26"/>
      <c r="T12" s="18"/>
      <c r="U12" s="327" t="s">
        <v>337</v>
      </c>
      <c r="V12" s="140" t="s">
        <v>30</v>
      </c>
      <c r="W12" s="20">
        <v>44.998049999999999</v>
      </c>
      <c r="X12" s="7">
        <v>57.681404999999998</v>
      </c>
      <c r="Y12" s="7">
        <v>41.406170000000003</v>
      </c>
      <c r="Z12" s="7"/>
      <c r="AA12" s="7">
        <v>44.998049999999999</v>
      </c>
      <c r="AB12" s="28">
        <v>49.621515000000002</v>
      </c>
      <c r="AC12" s="26"/>
      <c r="AD12" s="18"/>
      <c r="AE12" s="327"/>
      <c r="AF12" s="140" t="s">
        <v>30</v>
      </c>
      <c r="AG12" s="20"/>
      <c r="AH12" s="7"/>
      <c r="AI12" s="7"/>
      <c r="AJ12" s="7"/>
      <c r="AK12" s="7"/>
      <c r="AL12" s="28"/>
      <c r="AM12" s="26"/>
      <c r="AN12" s="18"/>
      <c r="AO12" s="327"/>
      <c r="AP12" s="140" t="s">
        <v>30</v>
      </c>
      <c r="AQ12" s="20"/>
      <c r="AR12" s="7"/>
      <c r="AS12" s="7"/>
      <c r="AT12" s="7"/>
      <c r="AU12" s="7"/>
      <c r="AV12" s="28"/>
      <c r="AW12" s="26"/>
      <c r="AX12" s="18"/>
      <c r="AY12" s="327"/>
      <c r="AZ12" s="140" t="s">
        <v>30</v>
      </c>
      <c r="BA12" s="20"/>
      <c r="BB12" s="7"/>
      <c r="BC12" s="7"/>
      <c r="BD12" s="7"/>
      <c r="BE12" s="7"/>
      <c r="BF12" s="28"/>
      <c r="BG12" s="26"/>
      <c r="BH12" s="18"/>
      <c r="BI12" s="327"/>
      <c r="BJ12" s="140" t="s">
        <v>30</v>
      </c>
      <c r="BK12" s="20"/>
      <c r="BL12" s="7"/>
      <c r="BM12" s="7"/>
      <c r="BN12" s="7"/>
      <c r="BO12" s="7"/>
      <c r="BP12" s="28"/>
      <c r="BQ12" s="26"/>
      <c r="BR12" s="18"/>
      <c r="BS12" s="327"/>
      <c r="BT12" s="140" t="s">
        <v>30</v>
      </c>
      <c r="BU12" s="20"/>
      <c r="BV12" s="7"/>
      <c r="BW12" s="7"/>
      <c r="BX12" s="7"/>
      <c r="BY12" s="7"/>
      <c r="BZ12" s="28"/>
      <c r="CA12" s="26"/>
      <c r="CB12" s="18"/>
      <c r="CC12" s="327"/>
      <c r="CD12" s="140" t="s">
        <v>30</v>
      </c>
      <c r="CE12" s="20"/>
      <c r="CF12" s="7"/>
      <c r="CG12" s="7"/>
      <c r="CH12" s="7"/>
      <c r="CI12" s="7"/>
      <c r="CJ12" s="28"/>
      <c r="CK12" s="26"/>
      <c r="CL12" s="18"/>
      <c r="CM12" s="327"/>
      <c r="CN12" s="140" t="s">
        <v>30</v>
      </c>
      <c r="CO12" s="20"/>
      <c r="CP12" s="7"/>
      <c r="CQ12" s="7"/>
      <c r="CR12" s="7"/>
      <c r="CS12" s="7"/>
      <c r="CT12" s="28"/>
      <c r="CU12" s="26"/>
      <c r="CV12" s="18"/>
      <c r="CW12" s="327"/>
      <c r="CX12" s="140" t="s">
        <v>30</v>
      </c>
      <c r="CY12" s="20"/>
      <c r="CZ12" s="7"/>
      <c r="DA12" s="7"/>
      <c r="DB12" s="7"/>
      <c r="DC12" s="7"/>
      <c r="DD12" s="28"/>
      <c r="DE12" s="26"/>
      <c r="DF12" s="18"/>
      <c r="DG12" s="327"/>
      <c r="DH12" s="140" t="s">
        <v>30</v>
      </c>
      <c r="DI12" s="20"/>
      <c r="DJ12" s="7"/>
      <c r="DK12" s="7"/>
      <c r="DL12" s="7"/>
      <c r="DM12" s="7"/>
      <c r="DN12" s="28"/>
      <c r="DO12" s="26"/>
      <c r="DP12" s="18"/>
      <c r="DQ12" s="327"/>
      <c r="DR12" s="140" t="s">
        <v>30</v>
      </c>
      <c r="DS12" s="20"/>
      <c r="DT12" s="7"/>
      <c r="DU12" s="7"/>
      <c r="DV12" s="7"/>
      <c r="DW12" s="7"/>
      <c r="DX12" s="28"/>
      <c r="DY12" s="26"/>
      <c r="DZ12" s="18"/>
      <c r="EA12" s="327"/>
      <c r="EB12" s="140" t="s">
        <v>30</v>
      </c>
      <c r="EC12" s="20"/>
      <c r="ED12" s="7"/>
      <c r="EE12" s="7"/>
      <c r="EF12" s="7"/>
      <c r="EG12" s="7"/>
      <c r="EH12" s="28"/>
      <c r="EI12" s="26"/>
      <c r="EJ12" s="18"/>
      <c r="EK12" s="327"/>
      <c r="EL12" s="140" t="s">
        <v>30</v>
      </c>
      <c r="EM12" s="20"/>
      <c r="EN12" s="7"/>
      <c r="EO12" s="7"/>
      <c r="EP12" s="7"/>
      <c r="EQ12" s="7"/>
      <c r="ER12" s="28"/>
      <c r="ES12" s="26"/>
      <c r="ET12" s="18"/>
      <c r="EU12" s="327"/>
      <c r="EV12" s="140" t="s">
        <v>30</v>
      </c>
      <c r="EW12" s="20"/>
      <c r="EX12" s="7"/>
      <c r="EY12" s="7"/>
      <c r="EZ12" s="7"/>
      <c r="FA12" s="7"/>
      <c r="FB12" s="28"/>
      <c r="FC12" s="26"/>
      <c r="FD12" s="18"/>
      <c r="FE12" s="327"/>
      <c r="FF12" s="140" t="s">
        <v>30</v>
      </c>
      <c r="FG12" s="20"/>
      <c r="FH12" s="7"/>
      <c r="FI12" s="7"/>
      <c r="FJ12" s="7"/>
      <c r="FK12" s="7"/>
      <c r="FL12" s="28"/>
      <c r="FM12" s="26"/>
      <c r="FN12" s="18"/>
      <c r="FO12" s="327" t="s">
        <v>337</v>
      </c>
      <c r="FP12" s="140" t="s">
        <v>30</v>
      </c>
      <c r="FQ12" s="20">
        <f>54.988+28.38/2</f>
        <v>69.177999999999997</v>
      </c>
      <c r="FR12" s="7">
        <f>65.79+25.19/2</f>
        <v>78.385000000000005</v>
      </c>
      <c r="FS12" s="7">
        <f>50.19+29.8/2</f>
        <v>65.09</v>
      </c>
      <c r="FT12" s="7"/>
      <c r="FU12" s="7">
        <f>54.988+28.38/2</f>
        <v>69.177999999999997</v>
      </c>
      <c r="FV12" s="28">
        <f>55.64+31.6/2</f>
        <v>71.44</v>
      </c>
      <c r="FW12" s="26"/>
      <c r="FX12" s="18"/>
      <c r="FY12" s="327"/>
      <c r="FZ12" s="140" t="s">
        <v>30</v>
      </c>
      <c r="GA12" s="20"/>
      <c r="GB12" s="7"/>
      <c r="GC12" s="7"/>
      <c r="GD12" s="7"/>
      <c r="GE12" s="7"/>
      <c r="GF12" s="28"/>
      <c r="GG12" s="26"/>
      <c r="GH12" s="18"/>
      <c r="GI12" s="327"/>
      <c r="GJ12" s="140" t="s">
        <v>30</v>
      </c>
      <c r="GK12" s="20"/>
      <c r="GL12" s="7"/>
      <c r="GM12" s="7"/>
      <c r="GN12" s="7"/>
      <c r="GO12" s="7"/>
      <c r="GP12" s="28"/>
      <c r="GQ12" s="26"/>
      <c r="GR12" s="18"/>
      <c r="GS12" s="327"/>
      <c r="GT12" s="140" t="s">
        <v>30</v>
      </c>
      <c r="GU12" s="20"/>
      <c r="GV12" s="7"/>
      <c r="GW12" s="7"/>
      <c r="GX12" s="7"/>
      <c r="GY12" s="7"/>
      <c r="GZ12" s="28"/>
      <c r="HA12" s="26"/>
      <c r="HB12" s="18"/>
      <c r="HC12" s="327"/>
      <c r="HD12" s="140" t="s">
        <v>30</v>
      </c>
      <c r="HE12" s="20"/>
      <c r="HF12" s="7"/>
      <c r="HG12" s="7"/>
      <c r="HH12" s="7"/>
      <c r="HI12" s="7"/>
      <c r="HJ12" s="28"/>
      <c r="HK12" s="26"/>
      <c r="HL12" s="18"/>
      <c r="HM12" s="327"/>
      <c r="HN12" s="140" t="s">
        <v>30</v>
      </c>
      <c r="HO12" s="20"/>
      <c r="HP12" s="7"/>
      <c r="HQ12" s="7"/>
      <c r="HR12" s="7"/>
      <c r="HS12" s="7"/>
      <c r="HT12" s="28"/>
      <c r="HU12" s="26"/>
      <c r="HV12" s="18"/>
      <c r="HW12" s="327"/>
      <c r="HX12" s="140" t="s">
        <v>30</v>
      </c>
      <c r="HY12" s="20"/>
      <c r="HZ12" s="7"/>
      <c r="IA12" s="7"/>
      <c r="IB12" s="7"/>
      <c r="IC12" s="7"/>
      <c r="ID12" s="28"/>
      <c r="IE12" s="26"/>
      <c r="IF12" s="18"/>
      <c r="IG12" s="327"/>
      <c r="IH12" s="140" t="s">
        <v>30</v>
      </c>
      <c r="II12" s="20"/>
      <c r="IJ12" s="7"/>
      <c r="IK12" s="7"/>
      <c r="IL12" s="7"/>
      <c r="IM12" s="7"/>
      <c r="IN12" s="28"/>
      <c r="IO12" s="26"/>
      <c r="IP12" s="18"/>
      <c r="IQ12" s="327"/>
      <c r="IR12" s="140" t="s">
        <v>30</v>
      </c>
      <c r="IS12" s="20"/>
      <c r="IT12" s="7"/>
      <c r="IU12" s="7"/>
      <c r="IV12" s="7"/>
      <c r="IW12" s="7"/>
      <c r="IX12" s="28"/>
      <c r="IY12" s="26"/>
      <c r="IZ12" s="18"/>
      <c r="JA12" s="327"/>
      <c r="JB12" s="140" t="s">
        <v>30</v>
      </c>
      <c r="JC12" s="20"/>
      <c r="JD12" s="7"/>
      <c r="JE12" s="7"/>
      <c r="JF12" s="7"/>
      <c r="JG12" s="7"/>
      <c r="JH12" s="28"/>
      <c r="JI12" s="26"/>
      <c r="JJ12" s="18"/>
    </row>
    <row r="13" s="1" customFormat="true" ht="15.75" customHeight="true" x14ac:dyDescent="0.2">
      <c r="A13" s="327"/>
      <c r="B13" s="140" t="s">
        <v>299</v>
      </c>
      <c r="C13" s="20"/>
      <c r="D13" s="20"/>
      <c r="E13" s="20"/>
      <c r="F13" s="20"/>
      <c r="G13" s="20"/>
      <c r="H13" s="153"/>
      <c r="I13" s="26"/>
      <c r="J13" s="18"/>
      <c r="K13" s="327"/>
      <c r="L13" s="140" t="s">
        <v>299</v>
      </c>
      <c r="M13" s="20"/>
      <c r="N13" s="20"/>
      <c r="O13" s="20"/>
      <c r="P13" s="20"/>
      <c r="Q13" s="20"/>
      <c r="R13" s="153"/>
      <c r="S13" s="26"/>
      <c r="T13" s="18"/>
      <c r="U13" s="327"/>
      <c r="V13" s="140" t="s">
        <v>299</v>
      </c>
      <c r="W13" s="20"/>
      <c r="X13" s="20"/>
      <c r="Y13" s="20"/>
      <c r="Z13" s="20"/>
      <c r="AA13" s="20"/>
      <c r="AB13" s="153"/>
      <c r="AC13" s="26"/>
      <c r="AD13" s="18"/>
      <c r="AE13" s="327"/>
      <c r="AF13" s="140" t="s">
        <v>299</v>
      </c>
      <c r="AG13" s="20"/>
      <c r="AH13" s="20"/>
      <c r="AI13" s="20"/>
      <c r="AJ13" s="20"/>
      <c r="AK13" s="20"/>
      <c r="AL13" s="153"/>
      <c r="AM13" s="26"/>
      <c r="AN13" s="18"/>
      <c r="AO13" s="327"/>
      <c r="AP13" s="140" t="s">
        <v>299</v>
      </c>
      <c r="AQ13" s="20"/>
      <c r="AR13" s="20"/>
      <c r="AS13" s="20"/>
      <c r="AT13" s="20"/>
      <c r="AU13" s="20"/>
      <c r="AV13" s="153"/>
      <c r="AW13" s="26"/>
      <c r="AX13" s="18"/>
      <c r="AY13" s="327"/>
      <c r="AZ13" s="140" t="s">
        <v>299</v>
      </c>
      <c r="BA13" s="20"/>
      <c r="BB13" s="20"/>
      <c r="BC13" s="20"/>
      <c r="BD13" s="20"/>
      <c r="BE13" s="20"/>
      <c r="BF13" s="153"/>
      <c r="BG13" s="26"/>
      <c r="BH13" s="18"/>
      <c r="BI13" s="327"/>
      <c r="BJ13" s="140" t="s">
        <v>299</v>
      </c>
      <c r="BK13" s="20"/>
      <c r="BL13" s="20"/>
      <c r="BM13" s="20"/>
      <c r="BN13" s="20"/>
      <c r="BO13" s="20"/>
      <c r="BP13" s="153"/>
      <c r="BQ13" s="26"/>
      <c r="BR13" s="18"/>
      <c r="BS13" s="327"/>
      <c r="BT13" s="140" t="s">
        <v>299</v>
      </c>
      <c r="BU13" s="20"/>
      <c r="BV13" s="20"/>
      <c r="BW13" s="20"/>
      <c r="BX13" s="20"/>
      <c r="BY13" s="20"/>
      <c r="BZ13" s="153"/>
      <c r="CA13" s="26"/>
      <c r="CB13" s="18"/>
      <c r="CC13" s="327"/>
      <c r="CD13" s="140" t="s">
        <v>299</v>
      </c>
      <c r="CE13" s="20"/>
      <c r="CF13" s="20"/>
      <c r="CG13" s="20"/>
      <c r="CH13" s="20"/>
      <c r="CI13" s="20"/>
      <c r="CJ13" s="153"/>
      <c r="CK13" s="26"/>
      <c r="CL13" s="18"/>
      <c r="CM13" s="327"/>
      <c r="CN13" s="140" t="s">
        <v>299</v>
      </c>
      <c r="CO13" s="20"/>
      <c r="CP13" s="20"/>
      <c r="CQ13" s="20"/>
      <c r="CR13" s="20"/>
      <c r="CS13" s="20"/>
      <c r="CT13" s="153"/>
      <c r="CU13" s="26"/>
      <c r="CV13" s="18"/>
      <c r="CW13" s="327"/>
      <c r="CX13" s="140" t="s">
        <v>299</v>
      </c>
      <c r="CY13" s="20"/>
      <c r="CZ13" s="20"/>
      <c r="DA13" s="20"/>
      <c r="DB13" s="20"/>
      <c r="DC13" s="20"/>
      <c r="DD13" s="153"/>
      <c r="DE13" s="26"/>
      <c r="DF13" s="18"/>
      <c r="DG13" s="327"/>
      <c r="DH13" s="140" t="s">
        <v>299</v>
      </c>
      <c r="DI13" s="20"/>
      <c r="DJ13" s="20"/>
      <c r="DK13" s="20"/>
      <c r="DL13" s="20"/>
      <c r="DM13" s="20"/>
      <c r="DN13" s="153"/>
      <c r="DO13" s="26"/>
      <c r="DP13" s="18"/>
      <c r="DQ13" s="327" t="s">
        <v>255</v>
      </c>
      <c r="DR13" s="140" t="s">
        <v>299</v>
      </c>
      <c r="DS13" s="20"/>
      <c r="DT13" s="20"/>
      <c r="DU13" s="20">
        <v>32.9</v>
      </c>
      <c r="DV13" s="20"/>
      <c r="DW13" s="20"/>
      <c r="DX13" s="153"/>
      <c r="DY13" s="26"/>
      <c r="DZ13" s="18"/>
      <c r="EA13" s="327"/>
      <c r="EB13" s="140" t="s">
        <v>299</v>
      </c>
      <c r="EC13" s="20"/>
      <c r="ED13" s="20"/>
      <c r="EE13" s="20"/>
      <c r="EF13" s="20"/>
      <c r="EG13" s="20"/>
      <c r="EH13" s="153"/>
      <c r="EI13" s="26"/>
      <c r="EJ13" s="18"/>
      <c r="EK13" s="327" t="s">
        <v>255</v>
      </c>
      <c r="EL13" s="140" t="s">
        <v>299</v>
      </c>
      <c r="EM13" s="20"/>
      <c r="EN13" s="20"/>
      <c r="EO13" s="20">
        <v>43.7</v>
      </c>
      <c r="EP13" s="20"/>
      <c r="EQ13" s="20"/>
      <c r="ER13" s="153"/>
      <c r="ES13" s="26"/>
      <c r="ET13" s="18"/>
      <c r="EU13" s="327"/>
      <c r="EV13" s="140" t="s">
        <v>299</v>
      </c>
      <c r="EW13" s="20"/>
      <c r="EX13" s="20"/>
      <c r="EY13" s="20"/>
      <c r="EZ13" s="20"/>
      <c r="FA13" s="20"/>
      <c r="FB13" s="153"/>
      <c r="FC13" s="26"/>
      <c r="FD13" s="18"/>
      <c r="FE13" s="327" t="s">
        <v>255</v>
      </c>
      <c r="FF13" s="140" t="s">
        <v>299</v>
      </c>
      <c r="FG13" s="20"/>
      <c r="FH13" s="20"/>
      <c r="FI13" s="20">
        <v>48.1</v>
      </c>
      <c r="FJ13" s="20"/>
      <c r="FK13" s="20"/>
      <c r="FL13" s="153"/>
      <c r="FM13" s="26"/>
      <c r="FN13" s="18"/>
      <c r="FO13" s="327" t="s">
        <v>339</v>
      </c>
      <c r="FP13" s="140" t="s">
        <v>299</v>
      </c>
      <c r="FQ13" s="20">
        <f>39.2+20.33/2</f>
        <v>49.365000000000002</v>
      </c>
      <c r="FR13" s="20">
        <f>48.97+17.06/2</f>
        <v>57.5</v>
      </c>
      <c r="FS13" s="20">
        <f>34.84+21.78/2</f>
        <v>45.730000000000004</v>
      </c>
      <c r="FT13" s="20"/>
      <c r="FU13" s="20">
        <f>39.18+20.33/2</f>
        <v>49.344999999999999</v>
      </c>
      <c r="FV13" s="153">
        <f>41.89+21.49/2</f>
        <v>52.634999999999998</v>
      </c>
      <c r="FW13" s="26"/>
      <c r="FX13" s="18"/>
      <c r="FY13" s="327"/>
      <c r="FZ13" s="140" t="s">
        <v>299</v>
      </c>
      <c r="GA13" s="20"/>
      <c r="GB13" s="20"/>
      <c r="GC13" s="20"/>
      <c r="GD13" s="20"/>
      <c r="GE13" s="20"/>
      <c r="GF13" s="153"/>
      <c r="GG13" s="26"/>
      <c r="GH13" s="18"/>
      <c r="GI13" s="327" t="s">
        <v>255</v>
      </c>
      <c r="GJ13" s="140" t="s">
        <v>299</v>
      </c>
      <c r="GK13" s="20"/>
      <c r="GL13" s="20"/>
      <c r="GM13" s="20">
        <v>53.3</v>
      </c>
      <c r="GN13" s="20"/>
      <c r="GO13" s="20"/>
      <c r="GP13" s="153"/>
      <c r="GQ13" s="26"/>
      <c r="GR13" s="18"/>
      <c r="GS13" s="327"/>
      <c r="GT13" s="140" t="s">
        <v>299</v>
      </c>
      <c r="GU13" s="20"/>
      <c r="GV13" s="20"/>
      <c r="GW13" s="20"/>
      <c r="GX13" s="20"/>
      <c r="GY13" s="20"/>
      <c r="GZ13" s="153"/>
      <c r="HA13" s="26"/>
      <c r="HB13" s="18"/>
      <c r="HC13" s="327" t="s">
        <v>255</v>
      </c>
      <c r="HD13" s="140" t="s">
        <v>299</v>
      </c>
      <c r="HE13" s="20"/>
      <c r="HF13" s="20"/>
      <c r="HG13" s="20">
        <v>55.7</v>
      </c>
      <c r="HH13" s="20"/>
      <c r="HI13" s="20"/>
      <c r="HJ13" s="153"/>
      <c r="HK13" s="26"/>
      <c r="HL13" s="18"/>
      <c r="HM13" s="327"/>
      <c r="HN13" s="140" t="s">
        <v>299</v>
      </c>
      <c r="HO13" s="20"/>
      <c r="HP13" s="20"/>
      <c r="HQ13" s="20"/>
      <c r="HR13" s="20"/>
      <c r="HS13" s="20"/>
      <c r="HT13" s="153"/>
      <c r="HU13" s="26"/>
      <c r="HV13" s="18"/>
      <c r="HW13" s="327" t="s">
        <v>255</v>
      </c>
      <c r="HX13" s="140" t="s">
        <v>299</v>
      </c>
      <c r="HY13" s="20"/>
      <c r="HZ13" s="20"/>
      <c r="IA13" s="20">
        <v>61.9</v>
      </c>
      <c r="IB13" s="20"/>
      <c r="IC13" s="20"/>
      <c r="ID13" s="153"/>
      <c r="IE13" s="26"/>
      <c r="IF13" s="18"/>
      <c r="IG13" s="327"/>
      <c r="IH13" s="140" t="s">
        <v>299</v>
      </c>
      <c r="II13" s="20"/>
      <c r="IJ13" s="20"/>
      <c r="IK13" s="20"/>
      <c r="IL13" s="20"/>
      <c r="IM13" s="20"/>
      <c r="IN13" s="153"/>
      <c r="IO13" s="26"/>
      <c r="IP13" s="18"/>
      <c r="IQ13" s="327" t="s">
        <v>311</v>
      </c>
      <c r="IR13" s="140" t="s">
        <v>299</v>
      </c>
      <c r="IS13" s="20">
        <v>94.17</v>
      </c>
      <c r="IT13" s="20"/>
      <c r="IU13" s="20"/>
      <c r="IV13" s="20"/>
      <c r="IW13" s="20">
        <v>93.31</v>
      </c>
      <c r="IX13" s="153">
        <v>94.8</v>
      </c>
      <c r="IY13" s="26"/>
      <c r="IZ13" s="18"/>
      <c r="JA13" s="327" t="s">
        <v>271</v>
      </c>
      <c r="JB13" s="140" t="s">
        <v>299</v>
      </c>
      <c r="JC13" s="20">
        <f>JC10</f>
        <v>78.399180073564452</v>
      </c>
      <c r="JD13" s="20">
        <f t="shared" ref="JD13" si="32">JD10</f>
        <v>81.732348652423511</v>
      </c>
      <c r="JE13" s="20">
        <f>JE10</f>
        <v>78.095500687709162</v>
      </c>
      <c r="JF13" s="20"/>
      <c r="JG13" s="20">
        <f>JG10</f>
        <v>77.474118448961278</v>
      </c>
      <c r="JH13" s="153">
        <f>JH10</f>
        <v>85.415315473760245</v>
      </c>
      <c r="JI13" s="26"/>
      <c r="JJ13" s="18"/>
    </row>
    <row r="14" s="14" customFormat="true" ht="18" customHeight="true" x14ac:dyDescent="0.25">
      <c r="A14" s="368" t="s">
        <v>58</v>
      </c>
      <c r="B14" s="374" t="s">
        <v>27</v>
      </c>
      <c r="C14" s="375"/>
      <c r="D14" s="375"/>
      <c r="E14" s="375"/>
      <c r="F14" s="376"/>
      <c r="G14" s="376"/>
      <c r="H14" s="377"/>
      <c r="I14" s="26"/>
      <c r="J14" s="18"/>
      <c r="K14" s="368" t="s">
        <v>58</v>
      </c>
      <c r="L14" s="374" t="s">
        <v>27</v>
      </c>
      <c r="M14" s="375"/>
      <c r="N14" s="375"/>
      <c r="O14" s="375"/>
      <c r="P14" s="376"/>
      <c r="Q14" s="376"/>
      <c r="R14" s="377"/>
      <c r="S14" s="26"/>
      <c r="T14" s="18"/>
      <c r="U14" s="368" t="s">
        <v>58</v>
      </c>
      <c r="V14" s="374" t="s">
        <v>27</v>
      </c>
      <c r="W14" s="375"/>
      <c r="X14" s="375"/>
      <c r="Y14" s="375"/>
      <c r="Z14" s="376"/>
      <c r="AA14" s="376"/>
      <c r="AB14" s="377"/>
      <c r="AC14" s="26"/>
      <c r="AD14" s="18"/>
      <c r="AE14" s="368" t="s">
        <v>58</v>
      </c>
      <c r="AF14" s="374" t="s">
        <v>27</v>
      </c>
      <c r="AG14" s="375"/>
      <c r="AH14" s="375"/>
      <c r="AI14" s="375"/>
      <c r="AJ14" s="376"/>
      <c r="AK14" s="376"/>
      <c r="AL14" s="377"/>
      <c r="AM14" s="26"/>
      <c r="AN14" s="18"/>
      <c r="AO14" s="368" t="s">
        <v>58</v>
      </c>
      <c r="AP14" s="374" t="s">
        <v>27</v>
      </c>
      <c r="AQ14" s="375"/>
      <c r="AR14" s="375"/>
      <c r="AS14" s="375"/>
      <c r="AT14" s="376"/>
      <c r="AU14" s="376"/>
      <c r="AV14" s="377"/>
      <c r="AW14" s="26"/>
      <c r="AX14" s="18"/>
      <c r="AY14" s="368" t="s">
        <v>58</v>
      </c>
      <c r="AZ14" s="374" t="s">
        <v>27</v>
      </c>
      <c r="BA14" s="375"/>
      <c r="BB14" s="375"/>
      <c r="BC14" s="375"/>
      <c r="BD14" s="376"/>
      <c r="BE14" s="376"/>
      <c r="BF14" s="377"/>
      <c r="BG14" s="26"/>
      <c r="BH14" s="18"/>
      <c r="BI14" s="368" t="s">
        <v>58</v>
      </c>
      <c r="BJ14" s="378" t="s">
        <v>27</v>
      </c>
      <c r="BK14" s="447"/>
      <c r="BL14" s="447"/>
      <c r="BM14" s="447"/>
      <c r="BN14" s="448"/>
      <c r="BO14" s="448"/>
      <c r="BP14" s="449"/>
      <c r="BQ14" s="26"/>
      <c r="BR14" s="18"/>
      <c r="BS14" s="368" t="s">
        <v>58</v>
      </c>
      <c r="BT14" s="374" t="s">
        <v>27</v>
      </c>
      <c r="BU14" s="375"/>
      <c r="BV14" s="375"/>
      <c r="BW14" s="375"/>
      <c r="BX14" s="376"/>
      <c r="BY14" s="376"/>
      <c r="BZ14" s="377"/>
      <c r="CA14" s="26"/>
      <c r="CB14" s="18"/>
      <c r="CC14" s="368" t="s">
        <v>58</v>
      </c>
      <c r="CD14" s="374" t="s">
        <v>27</v>
      </c>
      <c r="CE14" s="375"/>
      <c r="CF14" s="375"/>
      <c r="CG14" s="375"/>
      <c r="CH14" s="376"/>
      <c r="CI14" s="376"/>
      <c r="CJ14" s="377"/>
      <c r="CK14" s="26"/>
      <c r="CL14" s="18"/>
      <c r="CM14" s="368" t="s">
        <v>58</v>
      </c>
      <c r="CN14" s="374" t="s">
        <v>27</v>
      </c>
      <c r="CO14" s="375"/>
      <c r="CP14" s="375"/>
      <c r="CQ14" s="375"/>
      <c r="CR14" s="376"/>
      <c r="CS14" s="376"/>
      <c r="CT14" s="377"/>
      <c r="CU14" s="26"/>
      <c r="CV14" s="18"/>
      <c r="CW14" s="368" t="s">
        <v>58</v>
      </c>
      <c r="CX14" s="374" t="s">
        <v>27</v>
      </c>
      <c r="CY14" s="375"/>
      <c r="CZ14" s="375"/>
      <c r="DA14" s="375"/>
      <c r="DB14" s="376"/>
      <c r="DC14" s="376"/>
      <c r="DD14" s="377"/>
      <c r="DE14" s="26"/>
      <c r="DF14" s="18"/>
      <c r="DG14" s="368" t="s">
        <v>58</v>
      </c>
      <c r="DH14" s="374" t="s">
        <v>27</v>
      </c>
      <c r="DI14" s="375"/>
      <c r="DJ14" s="375"/>
      <c r="DK14" s="375"/>
      <c r="DL14" s="376"/>
      <c r="DM14" s="376"/>
      <c r="DN14" s="377"/>
      <c r="DO14" s="26"/>
      <c r="DP14" s="18"/>
      <c r="DQ14" s="368" t="s">
        <v>58</v>
      </c>
      <c r="DR14" s="374" t="s">
        <v>27</v>
      </c>
      <c r="DS14" s="375"/>
      <c r="DT14" s="375"/>
      <c r="DU14" s="375"/>
      <c r="DV14" s="376"/>
      <c r="DW14" s="376"/>
      <c r="DX14" s="377"/>
      <c r="DY14" s="26"/>
      <c r="DZ14" s="18"/>
      <c r="EA14" s="368" t="s">
        <v>58</v>
      </c>
      <c r="EB14" s="374" t="s">
        <v>27</v>
      </c>
      <c r="EC14" s="375"/>
      <c r="ED14" s="375"/>
      <c r="EE14" s="375"/>
      <c r="EF14" s="376"/>
      <c r="EG14" s="376"/>
      <c r="EH14" s="377"/>
      <c r="EI14" s="26"/>
      <c r="EJ14" s="18"/>
      <c r="EK14" s="368" t="s">
        <v>58</v>
      </c>
      <c r="EL14" s="374" t="s">
        <v>27</v>
      </c>
      <c r="EM14" s="375"/>
      <c r="EN14" s="375"/>
      <c r="EO14" s="375"/>
      <c r="EP14" s="376"/>
      <c r="EQ14" s="376"/>
      <c r="ER14" s="377"/>
      <c r="ES14" s="26"/>
      <c r="ET14" s="18"/>
      <c r="EU14" s="368" t="s">
        <v>58</v>
      </c>
      <c r="EV14" s="374" t="s">
        <v>27</v>
      </c>
      <c r="EW14" s="375"/>
      <c r="EX14" s="375"/>
      <c r="EY14" s="375"/>
      <c r="EZ14" s="376"/>
      <c r="FA14" s="376"/>
      <c r="FB14" s="377"/>
      <c r="FC14" s="26"/>
      <c r="FD14" s="18"/>
      <c r="FE14" s="368" t="s">
        <v>58</v>
      </c>
      <c r="FF14" s="374" t="s">
        <v>27</v>
      </c>
      <c r="FG14" s="375"/>
      <c r="FH14" s="375"/>
      <c r="FI14" s="375"/>
      <c r="FJ14" s="376"/>
      <c r="FK14" s="376"/>
      <c r="FL14" s="377"/>
      <c r="FM14" s="26"/>
      <c r="FN14" s="18"/>
      <c r="FO14" s="368" t="s">
        <v>58</v>
      </c>
      <c r="FP14" s="374" t="s">
        <v>27</v>
      </c>
      <c r="FQ14" s="375"/>
      <c r="FR14" s="375"/>
      <c r="FS14" s="375"/>
      <c r="FT14" s="376"/>
      <c r="FU14" s="376"/>
      <c r="FV14" s="377"/>
      <c r="FW14" s="26"/>
      <c r="FX14" s="18"/>
      <c r="FY14" s="368" t="s">
        <v>58</v>
      </c>
      <c r="FZ14" s="374" t="s">
        <v>27</v>
      </c>
      <c r="GA14" s="375"/>
      <c r="GB14" s="375"/>
      <c r="GC14" s="375"/>
      <c r="GD14" s="376"/>
      <c r="GE14" s="376"/>
      <c r="GF14" s="377"/>
      <c r="GG14" s="26"/>
      <c r="GH14" s="18"/>
      <c r="GI14" s="368" t="s">
        <v>58</v>
      </c>
      <c r="GJ14" s="374" t="s">
        <v>27</v>
      </c>
      <c r="GK14" s="375"/>
      <c r="GL14" s="375"/>
      <c r="GM14" s="375"/>
      <c r="GN14" s="376"/>
      <c r="GO14" s="376"/>
      <c r="GP14" s="377"/>
      <c r="GQ14" s="26"/>
      <c r="GR14" s="18"/>
      <c r="GS14" s="368" t="s">
        <v>58</v>
      </c>
      <c r="GT14" s="374" t="s">
        <v>27</v>
      </c>
      <c r="GU14" s="375"/>
      <c r="GV14" s="375"/>
      <c r="GW14" s="375"/>
      <c r="GX14" s="376"/>
      <c r="GY14" s="376"/>
      <c r="GZ14" s="377"/>
      <c r="HA14" s="26"/>
      <c r="HB14" s="18"/>
      <c r="HC14" s="368" t="s">
        <v>58</v>
      </c>
      <c r="HD14" s="374" t="s">
        <v>27</v>
      </c>
      <c r="HE14" s="375"/>
      <c r="HF14" s="375"/>
      <c r="HG14" s="375"/>
      <c r="HH14" s="376"/>
      <c r="HI14" s="376"/>
      <c r="HJ14" s="377"/>
      <c r="HK14" s="26"/>
      <c r="HL14" s="18"/>
      <c r="HM14" s="368" t="s">
        <v>58</v>
      </c>
      <c r="HN14" s="374" t="s">
        <v>27</v>
      </c>
      <c r="HO14" s="375"/>
      <c r="HP14" s="375"/>
      <c r="HQ14" s="375"/>
      <c r="HR14" s="376"/>
      <c r="HS14" s="376"/>
      <c r="HT14" s="377"/>
      <c r="HU14" s="26"/>
      <c r="HV14" s="18"/>
      <c r="HW14" s="368" t="s">
        <v>58</v>
      </c>
      <c r="HX14" s="374" t="s">
        <v>27</v>
      </c>
      <c r="HY14" s="375"/>
      <c r="HZ14" s="375"/>
      <c r="IA14" s="375"/>
      <c r="IB14" s="376"/>
      <c r="IC14" s="376"/>
      <c r="ID14" s="377"/>
      <c r="IE14" s="26"/>
      <c r="IF14" s="18"/>
      <c r="IG14" s="368" t="s">
        <v>58</v>
      </c>
      <c r="IH14" s="374" t="s">
        <v>27</v>
      </c>
      <c r="II14" s="375"/>
      <c r="IJ14" s="375"/>
      <c r="IK14" s="375"/>
      <c r="IL14" s="376"/>
      <c r="IM14" s="376"/>
      <c r="IN14" s="377"/>
      <c r="IO14" s="26"/>
      <c r="IP14" s="18"/>
      <c r="IQ14" s="368" t="s">
        <v>58</v>
      </c>
      <c r="IR14" s="374" t="s">
        <v>27</v>
      </c>
      <c r="IS14" s="375"/>
      <c r="IT14" s="375"/>
      <c r="IU14" s="375"/>
      <c r="IV14" s="376"/>
      <c r="IW14" s="376"/>
      <c r="IX14" s="377"/>
      <c r="IY14" s="26"/>
      <c r="IZ14" s="18"/>
      <c r="JA14" s="368" t="s">
        <v>58</v>
      </c>
      <c r="JB14" s="374" t="s">
        <v>27</v>
      </c>
      <c r="JC14" s="375"/>
      <c r="JD14" s="375"/>
      <c r="JE14" s="375"/>
      <c r="JF14" s="376"/>
      <c r="JG14" s="376"/>
      <c r="JH14" s="377"/>
      <c r="JI14" s="26"/>
      <c r="JJ14" s="18"/>
    </row>
    <row r="15" x14ac:dyDescent="0.25">
      <c r="A15" s="328" t="s">
        <v>31</v>
      </c>
      <c r="B15" s="21">
        <v>0</v>
      </c>
      <c r="C15" s="154">
        <v>65.66</v>
      </c>
      <c r="D15" s="84"/>
      <c r="E15" s="84"/>
      <c r="F15" s="7"/>
      <c r="G15" s="154">
        <v>65.66</v>
      </c>
      <c r="H15" s="28"/>
      <c r="I15" s="11"/>
      <c r="J15" s="17"/>
      <c r="K15" s="328" t="s">
        <v>31</v>
      </c>
      <c r="L15" s="21">
        <v>0</v>
      </c>
      <c r="M15" s="154">
        <v>58.19</v>
      </c>
      <c r="N15" s="84"/>
      <c r="O15" s="84"/>
      <c r="P15" s="7"/>
      <c r="Q15" s="154">
        <v>58.19</v>
      </c>
      <c r="R15" s="28"/>
      <c r="S15" s="11"/>
      <c r="T15" s="17"/>
      <c r="U15" s="328" t="s">
        <v>31</v>
      </c>
      <c r="V15" s="21">
        <v>0</v>
      </c>
      <c r="W15" s="154">
        <v>36.67371</v>
      </c>
      <c r="X15" s="84">
        <v>22.32536</v>
      </c>
      <c r="Y15" s="84">
        <v>40.737099999999998</v>
      </c>
      <c r="Z15" s="7"/>
      <c r="AA15" s="154">
        <v>36.67371</v>
      </c>
      <c r="AB15" s="458">
        <v>29.92652</v>
      </c>
      <c r="AC15" s="11"/>
      <c r="AD15" s="17"/>
      <c r="AE15" s="328" t="s">
        <v>31</v>
      </c>
      <c r="AF15" s="21">
        <v>0</v>
      </c>
      <c r="AG15" s="154">
        <v>53.18</v>
      </c>
      <c r="AH15" s="84">
        <v>35.56</v>
      </c>
      <c r="AI15" s="84">
        <v>55.14</v>
      </c>
      <c r="AJ15" s="7"/>
      <c r="AK15" s="7">
        <f>AG15</f>
        <v>53.18</v>
      </c>
      <c r="AL15" s="28"/>
      <c r="AM15" s="11"/>
      <c r="AN15" s="17"/>
      <c r="AO15" s="328" t="s">
        <v>31</v>
      </c>
      <c r="AP15" s="21">
        <v>0</v>
      </c>
      <c r="AQ15" s="154"/>
      <c r="AR15" s="84"/>
      <c r="AS15" s="84">
        <v>22.6</v>
      </c>
      <c r="AT15" s="7"/>
      <c r="AU15" s="7"/>
      <c r="AV15" s="28"/>
      <c r="AW15" s="11"/>
      <c r="AX15" s="17"/>
      <c r="AY15" s="328" t="s">
        <v>31</v>
      </c>
      <c r="AZ15" s="21">
        <v>0</v>
      </c>
      <c r="BA15" s="154">
        <v>47.61</v>
      </c>
      <c r="BB15" s="84"/>
      <c r="BC15" s="84"/>
      <c r="BD15" s="7"/>
      <c r="BE15" s="7">
        <f>BA15</f>
        <v>47.61</v>
      </c>
      <c r="BF15" s="28"/>
      <c r="BG15" s="11"/>
      <c r="BH15" s="17"/>
      <c r="BI15" s="328" t="s">
        <v>31</v>
      </c>
      <c r="BJ15" s="21">
        <v>0</v>
      </c>
      <c r="BK15" s="154">
        <v>41.87</v>
      </c>
      <c r="BL15" s="84">
        <v>31.11</v>
      </c>
      <c r="BM15" s="84">
        <v>43.34</v>
      </c>
      <c r="BN15" s="7"/>
      <c r="BO15" s="7">
        <f>BK15</f>
        <v>41.87</v>
      </c>
      <c r="BP15" s="28"/>
      <c r="BQ15" s="11"/>
      <c r="BR15" s="17"/>
      <c r="BS15" s="328" t="s">
        <v>31</v>
      </c>
      <c r="BT15" s="21">
        <v>0</v>
      </c>
      <c r="BU15" s="154"/>
      <c r="BV15" s="84"/>
      <c r="BW15" s="84">
        <v>14</v>
      </c>
      <c r="BX15" s="7"/>
      <c r="BY15" s="7"/>
      <c r="BZ15" s="28"/>
      <c r="CA15" s="11"/>
      <c r="CB15" s="17"/>
      <c r="CC15" s="328" t="s">
        <v>31</v>
      </c>
      <c r="CD15" s="21">
        <v>0</v>
      </c>
      <c r="CE15" s="154">
        <f>100-62.67</f>
        <v>37.33</v>
      </c>
      <c r="CF15" s="84">
        <f>100-70.93</f>
        <v>29.069999999999993</v>
      </c>
      <c r="CG15" s="84">
        <f>100-61.56</f>
        <v>38.44</v>
      </c>
      <c r="CH15" s="7"/>
      <c r="CI15" s="7">
        <f>CE15</f>
        <v>37.33</v>
      </c>
      <c r="CJ15" s="28"/>
      <c r="CK15" s="11"/>
      <c r="CL15" s="17"/>
      <c r="CM15" s="328" t="s">
        <v>31</v>
      </c>
      <c r="CN15" s="21">
        <v>0</v>
      </c>
      <c r="CO15" s="154">
        <f>100-66.84</f>
        <v>33.159999999999997</v>
      </c>
      <c r="CP15" s="84">
        <f>100-73.77</f>
        <v>26.230000000000004</v>
      </c>
      <c r="CQ15" s="84">
        <f>100-65.85</f>
        <v>34.150000000000006</v>
      </c>
      <c r="CR15" s="7"/>
      <c r="CS15" s="7">
        <f>CO15</f>
        <v>33.159999999999997</v>
      </c>
      <c r="CT15" s="28"/>
      <c r="CU15" s="11"/>
      <c r="CV15" s="17"/>
      <c r="CW15" s="328" t="s">
        <v>31</v>
      </c>
      <c r="CX15" s="21">
        <v>0</v>
      </c>
      <c r="CY15" s="154"/>
      <c r="CZ15" s="84"/>
      <c r="DA15" s="84">
        <v>10.3</v>
      </c>
      <c r="DB15" s="7"/>
      <c r="DC15" s="7"/>
      <c r="DD15" s="28"/>
      <c r="DE15" s="11"/>
      <c r="DF15" s="17"/>
      <c r="DG15" s="328" t="s">
        <v>31</v>
      </c>
      <c r="DH15" s="21">
        <v>0</v>
      </c>
      <c r="DI15" s="154">
        <f>100-81.63</f>
        <v>18.370000000000005</v>
      </c>
      <c r="DJ15" s="84"/>
      <c r="DK15" s="84"/>
      <c r="DL15" s="7"/>
      <c r="DM15" s="7">
        <f>DI15</f>
        <v>18.370000000000005</v>
      </c>
      <c r="DN15" s="28"/>
      <c r="DO15" s="11"/>
      <c r="DP15" s="17"/>
      <c r="DQ15" s="328" t="s">
        <v>31</v>
      </c>
      <c r="DR15" s="21">
        <v>0</v>
      </c>
      <c r="DS15" s="154"/>
      <c r="DT15" s="84"/>
      <c r="DU15" s="84">
        <v>11</v>
      </c>
      <c r="DV15" s="7"/>
      <c r="DW15" s="20"/>
      <c r="DX15" s="28"/>
      <c r="DY15" s="11"/>
      <c r="DZ15" s="17"/>
      <c r="EA15" s="328" t="s">
        <v>31</v>
      </c>
      <c r="EB15" s="21">
        <v>0</v>
      </c>
      <c r="EC15" s="154">
        <f>100-82.9</f>
        <v>17.099999999999994</v>
      </c>
      <c r="ED15" s="84"/>
      <c r="EE15" s="84"/>
      <c r="EF15" s="7"/>
      <c r="EG15" s="20">
        <f t="shared" ref="EG15" si="33">EC15</f>
        <v>17.099999999999994</v>
      </c>
      <c r="EH15" s="28"/>
      <c r="EI15" s="11"/>
      <c r="EJ15" s="17"/>
      <c r="EK15" s="328" t="s">
        <v>31</v>
      </c>
      <c r="EL15" s="21">
        <v>0</v>
      </c>
      <c r="EM15" s="154"/>
      <c r="EN15" s="84"/>
      <c r="EO15" s="84">
        <v>12.2</v>
      </c>
      <c r="EP15" s="7"/>
      <c r="EQ15" s="7"/>
      <c r="ER15" s="28"/>
      <c r="ES15" s="11"/>
      <c r="ET15" s="17"/>
      <c r="EU15" s="328" t="s">
        <v>31</v>
      </c>
      <c r="EV15" s="21">
        <v>0</v>
      </c>
      <c r="EW15" s="154">
        <f>100-92.64</f>
        <v>7.3599999999999994</v>
      </c>
      <c r="EX15" s="84"/>
      <c r="EY15" s="84"/>
      <c r="EZ15" s="7"/>
      <c r="FA15" s="7">
        <f>EW15</f>
        <v>7.3599999999999994</v>
      </c>
      <c r="FB15" s="28"/>
      <c r="FC15" s="11"/>
      <c r="FD15" s="17"/>
      <c r="FE15" s="328" t="s">
        <v>31</v>
      </c>
      <c r="FF15" s="21">
        <v>0</v>
      </c>
      <c r="FG15" s="154"/>
      <c r="FH15" s="84"/>
      <c r="FI15" s="84">
        <v>8.5</v>
      </c>
      <c r="FJ15" s="7"/>
      <c r="FK15" s="7"/>
      <c r="FL15" s="28"/>
      <c r="FM15" s="11"/>
      <c r="FN15" s="17"/>
      <c r="FO15" s="328" t="s">
        <v>31</v>
      </c>
      <c r="FP15" s="21">
        <v>0</v>
      </c>
      <c r="FQ15" s="154">
        <f>AVERAGE(14.42,14.43)</f>
        <v>14.425000000000001</v>
      </c>
      <c r="FR15" s="84">
        <f>AVERAGE(6.985,7.16)</f>
        <v>7.0724999999999998</v>
      </c>
      <c r="FS15" s="84">
        <f>AVERAGE(17.72,17.66)</f>
        <v>17.689999999999998</v>
      </c>
      <c r="FT15" s="7"/>
      <c r="FU15" s="154">
        <f>AVERAGE(14.42,14.43)</f>
        <v>14.425000000000001</v>
      </c>
      <c r="FV15" s="458">
        <f>AVERAGE(8.74,8.9)</f>
        <v>8.82</v>
      </c>
      <c r="FW15" s="11"/>
      <c r="FX15" s="17"/>
      <c r="FY15" s="328" t="s">
        <v>31</v>
      </c>
      <c r="FZ15" s="21">
        <v>0</v>
      </c>
      <c r="GA15" s="154"/>
      <c r="GB15" s="84"/>
      <c r="GC15" s="84"/>
      <c r="GD15" s="7"/>
      <c r="GE15" s="7"/>
      <c r="GF15" s="28"/>
      <c r="GG15" s="11"/>
      <c r="GH15" s="17"/>
      <c r="GI15" s="328" t="s">
        <v>31</v>
      </c>
      <c r="GJ15" s="21">
        <v>0</v>
      </c>
      <c r="GK15" s="154"/>
      <c r="GL15" s="84"/>
      <c r="GM15" s="84">
        <v>7.2</v>
      </c>
      <c r="GN15" s="7"/>
      <c r="GO15" s="7"/>
      <c r="GP15" s="28"/>
      <c r="GQ15" s="11"/>
      <c r="GR15" s="17"/>
      <c r="GS15" s="328" t="s">
        <v>31</v>
      </c>
      <c r="GT15" s="21">
        <v>0</v>
      </c>
      <c r="GU15" s="154">
        <f>100-91.23</f>
        <v>8.769999999999996</v>
      </c>
      <c r="GV15" s="84">
        <v>3.04</v>
      </c>
      <c r="GW15" s="84"/>
      <c r="GX15" s="7"/>
      <c r="GY15" s="7">
        <f>GU15</f>
        <v>8.769999999999996</v>
      </c>
      <c r="GZ15" s="28"/>
      <c r="HA15" s="11"/>
      <c r="HB15" s="17"/>
      <c r="HC15" s="328" t="s">
        <v>31</v>
      </c>
      <c r="HD15" s="21">
        <v>0</v>
      </c>
      <c r="HE15" s="154"/>
      <c r="HF15" s="84"/>
      <c r="HG15" s="84">
        <v>6.3</v>
      </c>
      <c r="HH15" s="7"/>
      <c r="HI15" s="7"/>
      <c r="HJ15" s="28"/>
      <c r="HK15" s="11"/>
      <c r="HL15" s="17"/>
      <c r="HM15" s="328" t="s">
        <v>31</v>
      </c>
      <c r="HN15" s="21">
        <v>0</v>
      </c>
      <c r="HO15" s="154">
        <f>100-93.08</f>
        <v>6.9200000000000017</v>
      </c>
      <c r="HP15" s="84">
        <v>2.25</v>
      </c>
      <c r="HQ15" s="84">
        <f>100-95.05</f>
        <v>4.9500000000000028</v>
      </c>
      <c r="HR15" s="7"/>
      <c r="HS15" s="7"/>
      <c r="HT15" s="28"/>
      <c r="HU15" s="11"/>
      <c r="HV15" s="17"/>
      <c r="HW15" s="328" t="s">
        <v>31</v>
      </c>
      <c r="HX15" s="21">
        <v>0</v>
      </c>
      <c r="HY15" s="154"/>
      <c r="HZ15" s="84"/>
      <c r="IA15" s="84">
        <v>3.5</v>
      </c>
      <c r="IB15" s="7"/>
      <c r="IC15" s="7"/>
      <c r="ID15" s="28"/>
      <c r="IE15" s="11"/>
      <c r="IF15" s="17"/>
      <c r="IG15" s="328" t="s">
        <v>31</v>
      </c>
      <c r="IH15" s="21">
        <v>0</v>
      </c>
      <c r="II15" s="154">
        <f>100-97.02</f>
        <v>2.980000000000004</v>
      </c>
      <c r="IJ15" s="84">
        <f>100-98.35</f>
        <v>1.6500000000000057</v>
      </c>
      <c r="IK15" s="84">
        <f>100-96.86</f>
        <v>3.1400000000000006</v>
      </c>
      <c r="IL15" s="7"/>
      <c r="IM15" s="7">
        <f>100-97.07</f>
        <v>2.9300000000000068</v>
      </c>
      <c r="IN15" s="28">
        <f>100-97.98</f>
        <v>2.019999999999996</v>
      </c>
      <c r="IO15" s="11"/>
      <c r="IP15" s="17"/>
      <c r="IQ15" s="328" t="s">
        <v>31</v>
      </c>
      <c r="IR15" s="21">
        <v>0</v>
      </c>
      <c r="IS15" s="154"/>
      <c r="IT15" s="84"/>
      <c r="IU15" s="84"/>
      <c r="IV15" s="7"/>
      <c r="IW15" s="7"/>
      <c r="IX15" s="28"/>
      <c r="IY15" s="11"/>
      <c r="IZ15" s="17"/>
      <c r="JA15" s="328" t="s">
        <v>31</v>
      </c>
      <c r="JB15" s="21">
        <v>0</v>
      </c>
      <c r="JC15" s="154">
        <v>2.35</v>
      </c>
      <c r="JD15" s="84">
        <v>2.13</v>
      </c>
      <c r="JE15" s="84">
        <v>2.42</v>
      </c>
      <c r="JF15" s="7"/>
      <c r="JG15" s="7">
        <f>0.05+2.42</f>
        <v>2.4699999999999998</v>
      </c>
      <c r="JH15" s="28">
        <f>0.06+1.75</f>
        <v>1.81</v>
      </c>
      <c r="JI15" s="11"/>
      <c r="JJ15" s="17"/>
    </row>
    <row r="16" s="2" customFormat="true" x14ac:dyDescent="0.25">
      <c r="A16" s="328" t="s">
        <v>118</v>
      </c>
      <c r="B16" s="155">
        <v>0</v>
      </c>
      <c r="C16" s="84"/>
      <c r="D16" s="84"/>
      <c r="E16" s="84"/>
      <c r="F16" s="7"/>
      <c r="G16" s="7"/>
      <c r="H16" s="28"/>
      <c r="I16" s="11"/>
      <c r="J16" s="17"/>
      <c r="K16" s="328" t="s">
        <v>118</v>
      </c>
      <c r="L16" s="155">
        <v>0</v>
      </c>
      <c r="M16" s="84"/>
      <c r="N16" s="84"/>
      <c r="O16" s="84"/>
      <c r="P16" s="7"/>
      <c r="Q16" s="7"/>
      <c r="R16" s="28"/>
      <c r="S16" s="11"/>
      <c r="T16" s="17"/>
      <c r="U16" s="328" t="s">
        <v>118</v>
      </c>
      <c r="V16" s="155">
        <v>0</v>
      </c>
      <c r="W16" s="84"/>
      <c r="X16" s="84"/>
      <c r="Y16" s="84"/>
      <c r="Z16" s="7"/>
      <c r="AA16" s="154"/>
      <c r="AB16" s="458"/>
      <c r="AC16" s="11"/>
      <c r="AD16" s="17"/>
      <c r="AE16" s="328" t="s">
        <v>118</v>
      </c>
      <c r="AF16" s="155">
        <v>0</v>
      </c>
      <c r="AG16" s="84"/>
      <c r="AH16" s="84"/>
      <c r="AI16" s="84"/>
      <c r="AJ16" s="7"/>
      <c r="AK16" s="7"/>
      <c r="AL16" s="28"/>
      <c r="AM16" s="11"/>
      <c r="AN16" s="17"/>
      <c r="AO16" s="328" t="s">
        <v>118</v>
      </c>
      <c r="AP16" s="155">
        <v>0</v>
      </c>
      <c r="AQ16" s="84"/>
      <c r="AR16" s="84"/>
      <c r="AS16" s="84"/>
      <c r="AT16" s="7"/>
      <c r="AU16" s="7"/>
      <c r="AV16" s="28"/>
      <c r="AW16" s="11"/>
      <c r="AX16" s="17"/>
      <c r="AY16" s="328" t="s">
        <v>118</v>
      </c>
      <c r="AZ16" s="155">
        <v>0</v>
      </c>
      <c r="BA16" s="84"/>
      <c r="BB16" s="84"/>
      <c r="BC16" s="84"/>
      <c r="BD16" s="7"/>
      <c r="BE16" s="7"/>
      <c r="BF16" s="28"/>
      <c r="BG16" s="11"/>
      <c r="BH16" s="17"/>
      <c r="BI16" s="328" t="s">
        <v>118</v>
      </c>
      <c r="BJ16" s="155">
        <v>0</v>
      </c>
      <c r="BK16" s="84"/>
      <c r="BL16" s="84"/>
      <c r="BM16" s="84"/>
      <c r="BN16" s="7"/>
      <c r="BO16" s="7"/>
      <c r="BP16" s="28"/>
      <c r="BQ16" s="11"/>
      <c r="BR16" s="17"/>
      <c r="BS16" s="328" t="s">
        <v>118</v>
      </c>
      <c r="BT16" s="155">
        <v>0</v>
      </c>
      <c r="BU16" s="84"/>
      <c r="BV16" s="84"/>
      <c r="BW16" s="84"/>
      <c r="BX16" s="7"/>
      <c r="BY16" s="7"/>
      <c r="BZ16" s="28"/>
      <c r="CA16" s="11"/>
      <c r="CB16" s="17"/>
      <c r="CC16" s="328" t="s">
        <v>118</v>
      </c>
      <c r="CD16" s="155">
        <v>0</v>
      </c>
      <c r="CE16" s="84"/>
      <c r="CF16" s="84"/>
      <c r="CG16" s="84"/>
      <c r="CH16" s="7"/>
      <c r="CI16" s="7"/>
      <c r="CJ16" s="28"/>
      <c r="CK16" s="11"/>
      <c r="CL16" s="17"/>
      <c r="CM16" s="328" t="s">
        <v>118</v>
      </c>
      <c r="CN16" s="155">
        <v>0</v>
      </c>
      <c r="CO16" s="84"/>
      <c r="CP16" s="84"/>
      <c r="CQ16" s="84"/>
      <c r="CR16" s="7"/>
      <c r="CS16" s="7"/>
      <c r="CT16" s="28"/>
      <c r="CU16" s="11"/>
      <c r="CV16" s="17"/>
      <c r="CW16" s="328" t="s">
        <v>118</v>
      </c>
      <c r="CX16" s="155">
        <v>0</v>
      </c>
      <c r="CY16" s="84"/>
      <c r="CZ16" s="84"/>
      <c r="DA16" s="84"/>
      <c r="DB16" s="7"/>
      <c r="DC16" s="7"/>
      <c r="DD16" s="28"/>
      <c r="DE16" s="11"/>
      <c r="DF16" s="17"/>
      <c r="DG16" s="328" t="s">
        <v>118</v>
      </c>
      <c r="DH16" s="155">
        <v>0</v>
      </c>
      <c r="DI16" s="84"/>
      <c r="DJ16" s="84"/>
      <c r="DK16" s="84"/>
      <c r="DL16" s="7"/>
      <c r="DM16" s="7"/>
      <c r="DN16" s="28"/>
      <c r="DO16" s="11"/>
      <c r="DP16" s="17"/>
      <c r="DQ16" s="328" t="s">
        <v>118</v>
      </c>
      <c r="DR16" s="155">
        <v>0</v>
      </c>
      <c r="DS16" s="84"/>
      <c r="DT16" s="84"/>
      <c r="DU16" s="84"/>
      <c r="DV16" s="7"/>
      <c r="DW16" s="7"/>
      <c r="DX16" s="28"/>
      <c r="DY16" s="11"/>
      <c r="DZ16" s="17"/>
      <c r="EA16" s="328" t="s">
        <v>118</v>
      </c>
      <c r="EB16" s="155">
        <v>0</v>
      </c>
      <c r="EC16" s="84"/>
      <c r="ED16" s="84"/>
      <c r="EE16" s="84"/>
      <c r="EF16" s="7"/>
      <c r="EG16" s="7"/>
      <c r="EH16" s="28"/>
      <c r="EI16" s="11"/>
      <c r="EJ16" s="17"/>
      <c r="EK16" s="328" t="s">
        <v>118</v>
      </c>
      <c r="EL16" s="155">
        <v>0</v>
      </c>
      <c r="EM16" s="84"/>
      <c r="EN16" s="84"/>
      <c r="EO16" s="84"/>
      <c r="EP16" s="7"/>
      <c r="EQ16" s="7"/>
      <c r="ER16" s="28"/>
      <c r="ES16" s="11"/>
      <c r="ET16" s="17"/>
      <c r="EU16" s="328" t="s">
        <v>118</v>
      </c>
      <c r="EV16" s="155">
        <v>0</v>
      </c>
      <c r="EW16" s="84"/>
      <c r="EX16" s="84"/>
      <c r="EY16" s="84"/>
      <c r="EZ16" s="7"/>
      <c r="FA16" s="7"/>
      <c r="FB16" s="28"/>
      <c r="FC16" s="11"/>
      <c r="FD16" s="17"/>
      <c r="FE16" s="328" t="s">
        <v>118</v>
      </c>
      <c r="FF16" s="155">
        <v>0</v>
      </c>
      <c r="FG16" s="84"/>
      <c r="FH16" s="84"/>
      <c r="FI16" s="84"/>
      <c r="FJ16" s="7"/>
      <c r="FK16" s="7"/>
      <c r="FL16" s="28"/>
      <c r="FM16" s="11"/>
      <c r="FN16" s="17"/>
      <c r="FO16" s="328" t="s">
        <v>118</v>
      </c>
      <c r="FP16" s="155">
        <v>0</v>
      </c>
      <c r="FQ16" s="84">
        <f>AVERAGE(0.39,0.39)</f>
        <v>0.39</v>
      </c>
      <c r="FR16" s="84">
        <f>AVERAGE(0.317,0.317)</f>
        <v>0.317</v>
      </c>
      <c r="FS16" s="84">
        <f>AVERAGE(0.42,0.42)</f>
        <v>0.42</v>
      </c>
      <c r="FT16" s="7"/>
      <c r="FU16" s="154">
        <f>AVERAGE(0.391,0.391)</f>
        <v>0.39100000000000001</v>
      </c>
      <c r="FV16" s="458">
        <f>AVERAGE(1.13,1.13)</f>
        <v>1.1299999999999999</v>
      </c>
      <c r="FW16" s="11"/>
      <c r="FX16" s="17"/>
      <c r="FY16" s="328" t="s">
        <v>118</v>
      </c>
      <c r="FZ16" s="155">
        <v>0</v>
      </c>
      <c r="GA16" s="84"/>
      <c r="GB16" s="84"/>
      <c r="GC16" s="84"/>
      <c r="GD16" s="7"/>
      <c r="GE16" s="7"/>
      <c r="GF16" s="28"/>
      <c r="GG16" s="11"/>
      <c r="GH16" s="17"/>
      <c r="GI16" s="328" t="s">
        <v>118</v>
      </c>
      <c r="GJ16" s="155">
        <v>0</v>
      </c>
      <c r="GK16" s="84"/>
      <c r="GL16" s="84"/>
      <c r="GM16" s="84"/>
      <c r="GN16" s="7"/>
      <c r="GO16" s="7"/>
      <c r="GP16" s="28"/>
      <c r="GQ16" s="11"/>
      <c r="GR16" s="17"/>
      <c r="GS16" s="328" t="s">
        <v>118</v>
      </c>
      <c r="GT16" s="155">
        <v>0</v>
      </c>
      <c r="GU16" s="84"/>
      <c r="GV16" s="84"/>
      <c r="GW16" s="84"/>
      <c r="GX16" s="7"/>
      <c r="GY16" s="7"/>
      <c r="GZ16" s="28"/>
      <c r="HA16" s="11"/>
      <c r="HB16" s="17"/>
      <c r="HC16" s="328" t="s">
        <v>118</v>
      </c>
      <c r="HD16" s="155">
        <v>0</v>
      </c>
      <c r="HE16" s="84"/>
      <c r="HF16" s="84"/>
      <c r="HG16" s="84"/>
      <c r="HH16" s="7"/>
      <c r="HI16" s="7"/>
      <c r="HJ16" s="28"/>
      <c r="HK16" s="11"/>
      <c r="HL16" s="17"/>
      <c r="HM16" s="328" t="s">
        <v>118</v>
      </c>
      <c r="HN16" s="155">
        <v>0</v>
      </c>
      <c r="HO16" s="84"/>
      <c r="HP16" s="84"/>
      <c r="HQ16" s="84"/>
      <c r="HR16" s="7"/>
      <c r="HS16" s="7"/>
      <c r="HT16" s="28"/>
      <c r="HU16" s="11"/>
      <c r="HV16" s="17"/>
      <c r="HW16" s="328" t="s">
        <v>118</v>
      </c>
      <c r="HX16" s="155">
        <v>0</v>
      </c>
      <c r="HY16" s="84"/>
      <c r="HZ16" s="84"/>
      <c r="IA16" s="84"/>
      <c r="IB16" s="7"/>
      <c r="IC16" s="7"/>
      <c r="ID16" s="28"/>
      <c r="IE16" s="11"/>
      <c r="IF16" s="17"/>
      <c r="IG16" s="328" t="s">
        <v>118</v>
      </c>
      <c r="IH16" s="155">
        <v>0</v>
      </c>
      <c r="II16" s="84"/>
      <c r="IJ16" s="84"/>
      <c r="IK16" s="84"/>
      <c r="IL16" s="7"/>
      <c r="IM16" s="7"/>
      <c r="IN16" s="28"/>
      <c r="IO16" s="11"/>
      <c r="IP16" s="17"/>
      <c r="IQ16" s="328" t="s">
        <v>118</v>
      </c>
      <c r="IR16" s="155">
        <v>0</v>
      </c>
      <c r="IS16" s="84"/>
      <c r="IT16" s="84"/>
      <c r="IU16" s="84"/>
      <c r="IV16" s="7"/>
      <c r="IW16" s="7"/>
      <c r="IX16" s="28"/>
      <c r="IY16" s="11"/>
      <c r="IZ16" s="17"/>
      <c r="JA16" s="328" t="s">
        <v>118</v>
      </c>
      <c r="JB16" s="155">
        <v>0</v>
      </c>
      <c r="JC16" s="84"/>
      <c r="JD16" s="84"/>
      <c r="JE16" s="84"/>
      <c r="JF16" s="7"/>
      <c r="JG16" s="7"/>
      <c r="JH16" s="28"/>
      <c r="JI16" s="11"/>
      <c r="JJ16" s="17"/>
    </row>
    <row r="17" s="2" customFormat="true" x14ac:dyDescent="0.25">
      <c r="A17" s="329"/>
      <c r="B17" s="22"/>
      <c r="C17" s="154"/>
      <c r="D17" s="84"/>
      <c r="E17" s="7"/>
      <c r="F17" s="7"/>
      <c r="G17" s="7"/>
      <c r="H17" s="28"/>
      <c r="I17" s="11"/>
      <c r="J17" s="17"/>
      <c r="K17" s="329"/>
      <c r="L17" s="22"/>
      <c r="M17" s="154"/>
      <c r="N17" s="84"/>
      <c r="O17" s="7"/>
      <c r="P17" s="7"/>
      <c r="Q17" s="7"/>
      <c r="R17" s="28"/>
      <c r="S17" s="11"/>
      <c r="T17" s="17"/>
      <c r="U17" s="329" t="s">
        <v>331</v>
      </c>
      <c r="V17" s="22">
        <v>1</v>
      </c>
      <c r="W17" s="154">
        <v>36.335720000000002</v>
      </c>
      <c r="X17" s="84">
        <v>50.56129</v>
      </c>
      <c r="Y17" s="7">
        <v>32.307094999999997</v>
      </c>
      <c r="Z17" s="7"/>
      <c r="AA17" s="154">
        <v>36.335720000000002</v>
      </c>
      <c r="AB17" s="458">
        <v>38.800214999999994</v>
      </c>
      <c r="AC17" s="11"/>
      <c r="AD17" s="17"/>
      <c r="AE17" s="329"/>
      <c r="AF17" s="22"/>
      <c r="AG17" s="154"/>
      <c r="AH17" s="84"/>
      <c r="AI17" s="7"/>
      <c r="AJ17" s="7"/>
      <c r="AK17" s="7"/>
      <c r="AL17" s="28"/>
      <c r="AM17" s="11"/>
      <c r="AN17" s="17"/>
      <c r="AO17" s="329"/>
      <c r="AP17" s="22"/>
      <c r="AQ17" s="154"/>
      <c r="AR17" s="84"/>
      <c r="AS17" s="7"/>
      <c r="AT17" s="7"/>
      <c r="AU17" s="7"/>
      <c r="AV17" s="28"/>
      <c r="AW17" s="11"/>
      <c r="AX17" s="17"/>
      <c r="AY17" s="329"/>
      <c r="AZ17" s="22"/>
      <c r="BA17" s="154"/>
      <c r="BB17" s="84"/>
      <c r="BC17" s="7"/>
      <c r="BD17" s="7"/>
      <c r="BE17" s="7"/>
      <c r="BF17" s="28"/>
      <c r="BG17" s="11"/>
      <c r="BH17" s="17"/>
      <c r="BI17" s="329"/>
      <c r="BJ17" s="22"/>
      <c r="BK17" s="154"/>
      <c r="BL17" s="84"/>
      <c r="BM17" s="7"/>
      <c r="BN17" s="7"/>
      <c r="BO17" s="7"/>
      <c r="BP17" s="28"/>
      <c r="BQ17" s="11"/>
      <c r="BR17" s="17"/>
      <c r="BS17" s="329"/>
      <c r="BT17" s="22"/>
      <c r="BU17" s="154"/>
      <c r="BV17" s="84"/>
      <c r="BW17" s="7"/>
      <c r="BX17" s="7"/>
      <c r="BY17" s="7"/>
      <c r="BZ17" s="28"/>
      <c r="CA17" s="11"/>
      <c r="CB17" s="17"/>
      <c r="CC17" s="329"/>
      <c r="CD17" s="22"/>
      <c r="CE17" s="154"/>
      <c r="CF17" s="84"/>
      <c r="CG17" s="7"/>
      <c r="CH17" s="7"/>
      <c r="CI17" s="7"/>
      <c r="CJ17" s="28"/>
      <c r="CK17" s="11"/>
      <c r="CL17" s="17"/>
      <c r="CM17" s="329"/>
      <c r="CN17" s="22"/>
      <c r="CO17" s="154"/>
      <c r="CP17" s="84"/>
      <c r="CQ17" s="7"/>
      <c r="CR17" s="7"/>
      <c r="CS17" s="7"/>
      <c r="CT17" s="28"/>
      <c r="CU17" s="11"/>
      <c r="CV17" s="17"/>
      <c r="CW17" s="329"/>
      <c r="CX17" s="22"/>
      <c r="CY17" s="154"/>
      <c r="CZ17" s="84"/>
      <c r="DA17" s="7"/>
      <c r="DB17" s="7"/>
      <c r="DC17" s="7"/>
      <c r="DD17" s="28"/>
      <c r="DE17" s="11"/>
      <c r="DF17" s="17"/>
      <c r="DG17" s="329"/>
      <c r="DH17" s="22"/>
      <c r="DI17" s="154"/>
      <c r="DJ17" s="84"/>
      <c r="DK17" s="7"/>
      <c r="DL17" s="7"/>
      <c r="DM17" s="7"/>
      <c r="DN17" s="28"/>
      <c r="DO17" s="11"/>
      <c r="DP17" s="17"/>
      <c r="DQ17" s="329"/>
      <c r="DR17" s="22"/>
      <c r="DS17" s="154"/>
      <c r="DT17" s="84"/>
      <c r="DU17" s="7"/>
      <c r="DV17" s="7"/>
      <c r="DW17" s="7"/>
      <c r="DX17" s="28"/>
      <c r="DY17" s="11"/>
      <c r="DZ17" s="17"/>
      <c r="EA17" s="329"/>
      <c r="EB17" s="22"/>
      <c r="EC17" s="154"/>
      <c r="ED17" s="84"/>
      <c r="EE17" s="7"/>
      <c r="EF17" s="7"/>
      <c r="EG17" s="7"/>
      <c r="EH17" s="28"/>
      <c r="EI17" s="11"/>
      <c r="EJ17" s="17"/>
      <c r="EK17" s="329"/>
      <c r="EL17" s="22"/>
      <c r="EM17" s="154"/>
      <c r="EN17" s="84"/>
      <c r="EO17" s="7"/>
      <c r="EP17" s="7"/>
      <c r="EQ17" s="7"/>
      <c r="ER17" s="28"/>
      <c r="ES17" s="11"/>
      <c r="ET17" s="17"/>
      <c r="EU17" s="329"/>
      <c r="EV17" s="22"/>
      <c r="EW17" s="154"/>
      <c r="EX17" s="84"/>
      <c r="EY17" s="7"/>
      <c r="EZ17" s="7"/>
      <c r="FA17" s="7"/>
      <c r="FB17" s="28"/>
      <c r="FC17" s="11"/>
      <c r="FD17" s="17"/>
      <c r="FE17" s="329"/>
      <c r="FF17" s="22"/>
      <c r="FG17" s="154"/>
      <c r="FH17" s="84"/>
      <c r="FI17" s="7"/>
      <c r="FJ17" s="7"/>
      <c r="FK17" s="7"/>
      <c r="FL17" s="28"/>
      <c r="FM17" s="11"/>
      <c r="FN17" s="17"/>
      <c r="FO17" s="329" t="s">
        <v>331</v>
      </c>
      <c r="FP17" s="22">
        <v>1</v>
      </c>
      <c r="FQ17" s="154">
        <f>AVERAGE(30.97,29.86)</f>
        <v>30.414999999999999</v>
      </c>
      <c r="FR17" s="84">
        <f>AVERAGE(43.99,41.78)</f>
        <v>42.885000000000005</v>
      </c>
      <c r="FS17" s="7">
        <f>AVERAGE(25.18,24.56)</f>
        <v>24.869999999999997</v>
      </c>
      <c r="FT17" s="7"/>
      <c r="FU17" s="154">
        <f>AVERAGE(30.97,29.86)</f>
        <v>30.414999999999999</v>
      </c>
      <c r="FV17" s="458">
        <f>AVERAGE(31.61,29.54)</f>
        <v>30.574999999999999</v>
      </c>
      <c r="FW17" s="11"/>
      <c r="FX17" s="17"/>
      <c r="FY17" s="329"/>
      <c r="FZ17" s="22"/>
      <c r="GA17" s="154"/>
      <c r="GB17" s="84"/>
      <c r="GC17" s="7"/>
      <c r="GD17" s="7"/>
      <c r="GE17" s="7"/>
      <c r="GF17" s="28"/>
      <c r="GG17" s="11"/>
      <c r="GH17" s="17"/>
      <c r="GI17" s="329"/>
      <c r="GJ17" s="22"/>
      <c r="GK17" s="154"/>
      <c r="GL17" s="84"/>
      <c r="GM17" s="7"/>
      <c r="GN17" s="7"/>
      <c r="GO17" s="7"/>
      <c r="GP17" s="28"/>
      <c r="GQ17" s="11"/>
      <c r="GR17" s="17"/>
      <c r="GS17" s="329"/>
      <c r="GT17" s="22"/>
      <c r="GU17" s="154"/>
      <c r="GV17" s="84"/>
      <c r="GW17" s="7"/>
      <c r="GX17" s="7"/>
      <c r="GY17" s="7"/>
      <c r="GZ17" s="28"/>
      <c r="HA17" s="11"/>
      <c r="HB17" s="17"/>
      <c r="HC17" s="329"/>
      <c r="HD17" s="22"/>
      <c r="HE17" s="154"/>
      <c r="HF17" s="84"/>
      <c r="HG17" s="7"/>
      <c r="HH17" s="7"/>
      <c r="HI17" s="7"/>
      <c r="HJ17" s="28"/>
      <c r="HK17" s="11"/>
      <c r="HL17" s="17"/>
      <c r="HM17" s="329"/>
      <c r="HN17" s="22"/>
      <c r="HO17" s="154"/>
      <c r="HP17" s="84"/>
      <c r="HQ17" s="7"/>
      <c r="HR17" s="7"/>
      <c r="HS17" s="7"/>
      <c r="HT17" s="28"/>
      <c r="HU17" s="11"/>
      <c r="HV17" s="17"/>
      <c r="HW17" s="329"/>
      <c r="HX17" s="22"/>
      <c r="HY17" s="154"/>
      <c r="HZ17" s="84"/>
      <c r="IA17" s="7"/>
      <c r="IB17" s="7"/>
      <c r="IC17" s="7"/>
      <c r="ID17" s="28"/>
      <c r="IE17" s="11"/>
      <c r="IF17" s="17"/>
      <c r="IG17" s="329"/>
      <c r="IH17" s="22"/>
      <c r="II17" s="154"/>
      <c r="IJ17" s="84"/>
      <c r="IK17" s="7"/>
      <c r="IL17" s="7"/>
      <c r="IM17" s="7"/>
      <c r="IN17" s="28"/>
      <c r="IO17" s="11"/>
      <c r="IP17" s="17"/>
      <c r="IQ17" s="329"/>
      <c r="IR17" s="22"/>
      <c r="IS17" s="154"/>
      <c r="IT17" s="84"/>
      <c r="IU17" s="7"/>
      <c r="IV17" s="7"/>
      <c r="IW17" s="7"/>
      <c r="IX17" s="28"/>
      <c r="IY17" s="11"/>
      <c r="IZ17" s="17"/>
      <c r="JA17" s="329"/>
      <c r="JB17" s="22"/>
      <c r="JC17" s="154"/>
      <c r="JD17" s="84"/>
      <c r="JE17" s="7"/>
      <c r="JF17" s="7"/>
      <c r="JG17" s="7"/>
      <c r="JH17" s="28"/>
      <c r="JI17" s="11"/>
      <c r="JJ17" s="17"/>
    </row>
    <row r="18" s="2" customFormat="true" x14ac:dyDescent="0.25">
      <c r="A18" s="329"/>
      <c r="B18" s="23"/>
      <c r="C18" s="84"/>
      <c r="D18" s="7"/>
      <c r="E18" s="7"/>
      <c r="F18" s="7"/>
      <c r="G18" s="7"/>
      <c r="H18" s="28"/>
      <c r="I18" s="11"/>
      <c r="J18" s="17"/>
      <c r="K18" s="329"/>
      <c r="L18" s="23"/>
      <c r="M18" s="84"/>
      <c r="N18" s="7"/>
      <c r="O18" s="7"/>
      <c r="P18" s="7"/>
      <c r="Q18" s="7"/>
      <c r="R18" s="28"/>
      <c r="S18" s="11"/>
      <c r="T18" s="17"/>
      <c r="U18" s="329" t="s">
        <v>332</v>
      </c>
      <c r="V18" s="23">
        <v>0.5</v>
      </c>
      <c r="W18" s="84">
        <v>15.220234999999999</v>
      </c>
      <c r="X18" s="7">
        <v>11.257069999999999</v>
      </c>
      <c r="Y18" s="7">
        <v>16.342585</v>
      </c>
      <c r="Z18" s="7"/>
      <c r="AA18" s="84">
        <v>15.220234999999999</v>
      </c>
      <c r="AB18" s="141">
        <v>16.596920000000001</v>
      </c>
      <c r="AC18" s="11"/>
      <c r="AD18" s="17"/>
      <c r="AE18" s="329"/>
      <c r="AF18" s="23"/>
      <c r="AG18" s="84"/>
      <c r="AH18" s="7"/>
      <c r="AI18" s="7"/>
      <c r="AJ18" s="7"/>
      <c r="AK18" s="7"/>
      <c r="AL18" s="28"/>
      <c r="AM18" s="11"/>
      <c r="AN18" s="17"/>
      <c r="AO18" s="329"/>
      <c r="AP18" s="23"/>
      <c r="AQ18" s="84"/>
      <c r="AR18" s="7"/>
      <c r="AS18" s="7"/>
      <c r="AT18" s="7"/>
      <c r="AU18" s="7"/>
      <c r="AV18" s="28"/>
      <c r="AW18" s="11"/>
      <c r="AX18" s="17"/>
      <c r="AY18" s="329"/>
      <c r="AZ18" s="23"/>
      <c r="BA18" s="84"/>
      <c r="BB18" s="7"/>
      <c r="BC18" s="7"/>
      <c r="BD18" s="7"/>
      <c r="BE18" s="7"/>
      <c r="BF18" s="28"/>
      <c r="BG18" s="11"/>
      <c r="BH18" s="17"/>
      <c r="BI18" s="329"/>
      <c r="BJ18" s="23"/>
      <c r="BK18" s="84"/>
      <c r="BL18" s="7"/>
      <c r="BM18" s="7"/>
      <c r="BN18" s="7"/>
      <c r="BO18" s="7"/>
      <c r="BP18" s="28"/>
      <c r="BQ18" s="11"/>
      <c r="BR18" s="17"/>
      <c r="BS18" s="329"/>
      <c r="BT18" s="23"/>
      <c r="BU18" s="84"/>
      <c r="BV18" s="7"/>
      <c r="BW18" s="7"/>
      <c r="BX18" s="7"/>
      <c r="BY18" s="7"/>
      <c r="BZ18" s="28"/>
      <c r="CA18" s="11"/>
      <c r="CB18" s="17"/>
      <c r="CC18" s="329"/>
      <c r="CD18" s="23"/>
      <c r="CE18" s="84"/>
      <c r="CF18" s="7"/>
      <c r="CG18" s="7"/>
      <c r="CH18" s="7"/>
      <c r="CI18" s="7"/>
      <c r="CJ18" s="28"/>
      <c r="CK18" s="11"/>
      <c r="CL18" s="17"/>
      <c r="CM18" s="329"/>
      <c r="CN18" s="23"/>
      <c r="CO18" s="84"/>
      <c r="CP18" s="7"/>
      <c r="CQ18" s="7"/>
      <c r="CR18" s="7"/>
      <c r="CS18" s="7"/>
      <c r="CT18" s="28"/>
      <c r="CU18" s="11"/>
      <c r="CV18" s="17"/>
      <c r="CW18" s="329"/>
      <c r="CX18" s="23"/>
      <c r="CY18" s="84"/>
      <c r="CZ18" s="7"/>
      <c r="DA18" s="7"/>
      <c r="DB18" s="7"/>
      <c r="DC18" s="7"/>
      <c r="DD18" s="28"/>
      <c r="DE18" s="11"/>
      <c r="DF18" s="17"/>
      <c r="DG18" s="329"/>
      <c r="DH18" s="23"/>
      <c r="DI18" s="84"/>
      <c r="DJ18" s="7"/>
      <c r="DK18" s="7"/>
      <c r="DL18" s="7"/>
      <c r="DM18" s="7"/>
      <c r="DN18" s="28"/>
      <c r="DO18" s="11"/>
      <c r="DP18" s="17"/>
      <c r="DQ18" s="329"/>
      <c r="DR18" s="23"/>
      <c r="DS18" s="84"/>
      <c r="DT18" s="7"/>
      <c r="DU18" s="7"/>
      <c r="DV18" s="7"/>
      <c r="DW18" s="7"/>
      <c r="DX18" s="28"/>
      <c r="DY18" s="11"/>
      <c r="DZ18" s="17"/>
      <c r="EA18" s="329"/>
      <c r="EB18" s="23"/>
      <c r="EC18" s="84"/>
      <c r="ED18" s="7"/>
      <c r="EE18" s="7"/>
      <c r="EF18" s="7"/>
      <c r="EG18" s="7"/>
      <c r="EH18" s="28"/>
      <c r="EI18" s="11"/>
      <c r="EJ18" s="17"/>
      <c r="EK18" s="329"/>
      <c r="EL18" s="23"/>
      <c r="EM18" s="84"/>
      <c r="EN18" s="7"/>
      <c r="EO18" s="7"/>
      <c r="EP18" s="7"/>
      <c r="EQ18" s="7"/>
      <c r="ER18" s="28"/>
      <c r="ES18" s="11"/>
      <c r="ET18" s="17"/>
      <c r="EU18" s="329"/>
      <c r="EV18" s="23"/>
      <c r="EW18" s="84"/>
      <c r="EX18" s="7"/>
      <c r="EY18" s="7"/>
      <c r="EZ18" s="7"/>
      <c r="FA18" s="7"/>
      <c r="FB18" s="28"/>
      <c r="FC18" s="11"/>
      <c r="FD18" s="17"/>
      <c r="FE18" s="329"/>
      <c r="FF18" s="23"/>
      <c r="FG18" s="84"/>
      <c r="FH18" s="7"/>
      <c r="FI18" s="7"/>
      <c r="FJ18" s="7"/>
      <c r="FK18" s="7"/>
      <c r="FL18" s="28"/>
      <c r="FM18" s="11"/>
      <c r="FN18" s="17"/>
      <c r="FO18" s="329" t="s">
        <v>332</v>
      </c>
      <c r="FP18" s="23">
        <v>0.5</v>
      </c>
      <c r="FQ18" s="84">
        <f>AVERAGE(26.88,26.07)</f>
        <v>26.475000000000001</v>
      </c>
      <c r="FR18" s="7">
        <f>AVERAGE(21.87,21.18)</f>
        <v>21.524999999999999</v>
      </c>
      <c r="FS18" s="7">
        <f>AVERAGE(29.1,28.24)</f>
        <v>28.67</v>
      </c>
      <c r="FT18" s="7"/>
      <c r="FU18" s="84">
        <f>AVERAGE(26.88,26.07)</f>
        <v>26.475000000000001</v>
      </c>
      <c r="FV18" s="141">
        <f>AVERAGE(28.63,27.18)</f>
        <v>27.905000000000001</v>
      </c>
      <c r="FW18" s="11"/>
      <c r="FX18" s="17"/>
      <c r="FY18" s="329"/>
      <c r="FZ18" s="23"/>
      <c r="GA18" s="84"/>
      <c r="GB18" s="7"/>
      <c r="GC18" s="7"/>
      <c r="GD18" s="7"/>
      <c r="GE18" s="7"/>
      <c r="GF18" s="28"/>
      <c r="GG18" s="11"/>
      <c r="GH18" s="17"/>
      <c r="GI18" s="329"/>
      <c r="GJ18" s="23"/>
      <c r="GK18" s="84"/>
      <c r="GL18" s="7"/>
      <c r="GM18" s="7"/>
      <c r="GN18" s="7"/>
      <c r="GO18" s="7"/>
      <c r="GP18" s="28"/>
      <c r="GQ18" s="11"/>
      <c r="GR18" s="17"/>
      <c r="GS18" s="329"/>
      <c r="GT18" s="23"/>
      <c r="GU18" s="84"/>
      <c r="GV18" s="7"/>
      <c r="GW18" s="7"/>
      <c r="GX18" s="7"/>
      <c r="GY18" s="7"/>
      <c r="GZ18" s="28"/>
      <c r="HA18" s="11"/>
      <c r="HB18" s="17"/>
      <c r="HC18" s="329"/>
      <c r="HD18" s="23"/>
      <c r="HE18" s="84"/>
      <c r="HF18" s="7"/>
      <c r="HG18" s="7"/>
      <c r="HH18" s="7"/>
      <c r="HI18" s="7"/>
      <c r="HJ18" s="28"/>
      <c r="HK18" s="11"/>
      <c r="HL18" s="17"/>
      <c r="HM18" s="329"/>
      <c r="HN18" s="23"/>
      <c r="HO18" s="84"/>
      <c r="HP18" s="7"/>
      <c r="HQ18" s="7"/>
      <c r="HR18" s="7"/>
      <c r="HS18" s="7"/>
      <c r="HT18" s="28"/>
      <c r="HU18" s="11"/>
      <c r="HV18" s="17"/>
      <c r="HW18" s="329"/>
      <c r="HX18" s="23"/>
      <c r="HY18" s="84"/>
      <c r="HZ18" s="7"/>
      <c r="IA18" s="7"/>
      <c r="IB18" s="7"/>
      <c r="IC18" s="7"/>
      <c r="ID18" s="28"/>
      <c r="IE18" s="11"/>
      <c r="IF18" s="17"/>
      <c r="IG18" s="329"/>
      <c r="IH18" s="23"/>
      <c r="II18" s="84"/>
      <c r="IJ18" s="7"/>
      <c r="IK18" s="7"/>
      <c r="IL18" s="7"/>
      <c r="IM18" s="7"/>
      <c r="IN18" s="28"/>
      <c r="IO18" s="11"/>
      <c r="IP18" s="17"/>
      <c r="IQ18" s="329"/>
      <c r="IR18" s="23"/>
      <c r="IS18" s="84"/>
      <c r="IT18" s="7"/>
      <c r="IU18" s="7"/>
      <c r="IV18" s="7"/>
      <c r="IW18" s="7"/>
      <c r="IX18" s="28"/>
      <c r="IY18" s="11"/>
      <c r="IZ18" s="17"/>
      <c r="JA18" s="329"/>
      <c r="JB18" s="23"/>
      <c r="JC18" s="84"/>
      <c r="JD18" s="7"/>
      <c r="JE18" s="7"/>
      <c r="JF18" s="7"/>
      <c r="JG18" s="7"/>
      <c r="JH18" s="28"/>
      <c r="JI18" s="11"/>
      <c r="JJ18" s="17"/>
    </row>
    <row r="19" s="2" customFormat="true" x14ac:dyDescent="0.25">
      <c r="A19" s="329"/>
      <c r="B19" s="23"/>
      <c r="C19" s="7"/>
      <c r="D19" s="7"/>
      <c r="E19" s="7"/>
      <c r="F19" s="7"/>
      <c r="G19" s="7"/>
      <c r="H19" s="28"/>
      <c r="I19" s="11"/>
      <c r="J19" s="17"/>
      <c r="K19" s="329"/>
      <c r="L19" s="23"/>
      <c r="M19" s="7"/>
      <c r="N19" s="7"/>
      <c r="O19" s="7"/>
      <c r="P19" s="7"/>
      <c r="Q19" s="7"/>
      <c r="R19" s="28"/>
      <c r="S19" s="11"/>
      <c r="T19" s="17"/>
      <c r="U19" s="329" t="s">
        <v>333</v>
      </c>
      <c r="V19" s="23">
        <v>1</v>
      </c>
      <c r="W19" s="7">
        <v>5.7439600000000004</v>
      </c>
      <c r="X19" s="7">
        <v>9.6567100000000003</v>
      </c>
      <c r="Y19" s="7">
        <v>4.6358899999999998</v>
      </c>
      <c r="Z19" s="7"/>
      <c r="AA19" s="7">
        <v>5.7439600000000004</v>
      </c>
      <c r="AB19" s="28">
        <v>6.5087550000000007</v>
      </c>
      <c r="AC19" s="11"/>
      <c r="AD19" s="17"/>
      <c r="AE19" s="329"/>
      <c r="AF19" s="23"/>
      <c r="AG19" s="7"/>
      <c r="AH19" s="7"/>
      <c r="AI19" s="7"/>
      <c r="AJ19" s="7"/>
      <c r="AK19" s="7"/>
      <c r="AL19" s="28"/>
      <c r="AM19" s="11"/>
      <c r="AN19" s="17"/>
      <c r="AO19" s="329"/>
      <c r="AP19" s="23"/>
      <c r="AQ19" s="7"/>
      <c r="AR19" s="7"/>
      <c r="AS19" s="7"/>
      <c r="AT19" s="7"/>
      <c r="AU19" s="7"/>
      <c r="AV19" s="28"/>
      <c r="AW19" s="11"/>
      <c r="AX19" s="17"/>
      <c r="AY19" s="329"/>
      <c r="AZ19" s="23"/>
      <c r="BA19" s="7"/>
      <c r="BB19" s="7"/>
      <c r="BC19" s="7"/>
      <c r="BD19" s="7"/>
      <c r="BE19" s="7"/>
      <c r="BF19" s="28"/>
      <c r="BG19" s="11"/>
      <c r="BH19" s="17"/>
      <c r="BI19" s="329"/>
      <c r="BJ19" s="23"/>
      <c r="BK19" s="7"/>
      <c r="BL19" s="7"/>
      <c r="BM19" s="7"/>
      <c r="BN19" s="7"/>
      <c r="BO19" s="7"/>
      <c r="BP19" s="28"/>
      <c r="BQ19" s="11"/>
      <c r="BR19" s="17"/>
      <c r="BS19" s="329"/>
      <c r="BT19" s="23"/>
      <c r="BU19" s="7"/>
      <c r="BV19" s="7"/>
      <c r="BW19" s="7"/>
      <c r="BX19" s="7"/>
      <c r="BY19" s="7"/>
      <c r="BZ19" s="28"/>
      <c r="CA19" s="11"/>
      <c r="CB19" s="17"/>
      <c r="CC19" s="329"/>
      <c r="CD19" s="23"/>
      <c r="CE19" s="7"/>
      <c r="CF19" s="7"/>
      <c r="CG19" s="7"/>
      <c r="CH19" s="7"/>
      <c r="CI19" s="7"/>
      <c r="CJ19" s="28"/>
      <c r="CK19" s="11"/>
      <c r="CL19" s="17"/>
      <c r="CM19" s="329"/>
      <c r="CN19" s="23"/>
      <c r="CO19" s="7"/>
      <c r="CP19" s="7"/>
      <c r="CQ19" s="7"/>
      <c r="CR19" s="7"/>
      <c r="CS19" s="7"/>
      <c r="CT19" s="28"/>
      <c r="CU19" s="11"/>
      <c r="CV19" s="17"/>
      <c r="CW19" s="329"/>
      <c r="CX19" s="23"/>
      <c r="CY19" s="7"/>
      <c r="CZ19" s="7"/>
      <c r="DA19" s="7"/>
      <c r="DB19" s="7"/>
      <c r="DC19" s="7"/>
      <c r="DD19" s="28"/>
      <c r="DE19" s="11"/>
      <c r="DF19" s="17"/>
      <c r="DG19" s="329"/>
      <c r="DH19" s="23"/>
      <c r="DI19" s="7"/>
      <c r="DJ19" s="7"/>
      <c r="DK19" s="7"/>
      <c r="DL19" s="7"/>
      <c r="DM19" s="7"/>
      <c r="DN19" s="28"/>
      <c r="DO19" s="11"/>
      <c r="DP19" s="17"/>
      <c r="DQ19" s="329"/>
      <c r="DR19" s="23"/>
      <c r="DS19" s="7"/>
      <c r="DT19" s="7"/>
      <c r="DU19" s="7"/>
      <c r="DV19" s="7"/>
      <c r="DW19" s="7"/>
      <c r="DX19" s="28"/>
      <c r="DY19" s="11"/>
      <c r="DZ19" s="17"/>
      <c r="EA19" s="329"/>
      <c r="EB19" s="23"/>
      <c r="EC19" s="7"/>
      <c r="ED19" s="7"/>
      <c r="EE19" s="7"/>
      <c r="EF19" s="7"/>
      <c r="EG19" s="7"/>
      <c r="EH19" s="28"/>
      <c r="EI19" s="11"/>
      <c r="EJ19" s="17"/>
      <c r="EK19" s="329"/>
      <c r="EL19" s="23"/>
      <c r="EM19" s="7"/>
      <c r="EN19" s="7"/>
      <c r="EO19" s="7"/>
      <c r="EP19" s="7"/>
      <c r="EQ19" s="7"/>
      <c r="ER19" s="28"/>
      <c r="ES19" s="11"/>
      <c r="ET19" s="17"/>
      <c r="EU19" s="329"/>
      <c r="EV19" s="23"/>
      <c r="EW19" s="7"/>
      <c r="EX19" s="7"/>
      <c r="EY19" s="7"/>
      <c r="EZ19" s="7"/>
      <c r="FA19" s="7"/>
      <c r="FB19" s="28"/>
      <c r="FC19" s="11"/>
      <c r="FD19" s="17"/>
      <c r="FE19" s="329"/>
      <c r="FF19" s="23"/>
      <c r="FG19" s="7"/>
      <c r="FH19" s="7"/>
      <c r="FI19" s="7"/>
      <c r="FJ19" s="7"/>
      <c r="FK19" s="7"/>
      <c r="FL19" s="28"/>
      <c r="FM19" s="11"/>
      <c r="FN19" s="17"/>
      <c r="FO19" s="329" t="s">
        <v>333</v>
      </c>
      <c r="FP19" s="23">
        <v>1</v>
      </c>
      <c r="FQ19" s="7">
        <f>AVERAGE(26.5,25.8)</f>
        <v>26.15</v>
      </c>
      <c r="FR19" s="7">
        <f>AVERAGE(25.54,25.14)</f>
        <v>25.34</v>
      </c>
      <c r="FS19" s="7">
        <f>AVERAGE(26.9,26.1)</f>
        <v>26.5</v>
      </c>
      <c r="FT19" s="7"/>
      <c r="FU19" s="7">
        <f>AVERAGE(26.5,25.8)</f>
        <v>26.15</v>
      </c>
      <c r="FV19" s="28">
        <f>AVERAGE(28.6,27)</f>
        <v>27.8</v>
      </c>
      <c r="FW19" s="11"/>
      <c r="FX19" s="17"/>
      <c r="FY19" s="329"/>
      <c r="FZ19" s="23"/>
      <c r="GA19" s="7"/>
      <c r="GB19" s="7"/>
      <c r="GC19" s="7"/>
      <c r="GD19" s="7"/>
      <c r="GE19" s="7"/>
      <c r="GF19" s="28"/>
      <c r="GG19" s="11"/>
      <c r="GH19" s="17"/>
      <c r="GI19" s="329"/>
      <c r="GJ19" s="23"/>
      <c r="GK19" s="7"/>
      <c r="GL19" s="7"/>
      <c r="GM19" s="7"/>
      <c r="GN19" s="7"/>
      <c r="GO19" s="7"/>
      <c r="GP19" s="28"/>
      <c r="GQ19" s="11"/>
      <c r="GR19" s="17"/>
      <c r="GS19" s="329"/>
      <c r="GT19" s="23"/>
      <c r="GU19" s="7"/>
      <c r="GV19" s="7"/>
      <c r="GW19" s="7"/>
      <c r="GX19" s="7"/>
      <c r="GY19" s="7"/>
      <c r="GZ19" s="28"/>
      <c r="HA19" s="11"/>
      <c r="HB19" s="17"/>
      <c r="HC19" s="329"/>
      <c r="HD19" s="23"/>
      <c r="HE19" s="7"/>
      <c r="HF19" s="7"/>
      <c r="HG19" s="7"/>
      <c r="HH19" s="7"/>
      <c r="HI19" s="7"/>
      <c r="HJ19" s="28"/>
      <c r="HK19" s="11"/>
      <c r="HL19" s="17"/>
      <c r="HM19" s="329"/>
      <c r="HN19" s="23"/>
      <c r="HO19" s="7"/>
      <c r="HP19" s="7"/>
      <c r="HQ19" s="7"/>
      <c r="HR19" s="7"/>
      <c r="HS19" s="7"/>
      <c r="HT19" s="28"/>
      <c r="HU19" s="11"/>
      <c r="HV19" s="17"/>
      <c r="HW19" s="329"/>
      <c r="HX19" s="23"/>
      <c r="HY19" s="7"/>
      <c r="HZ19" s="7"/>
      <c r="IA19" s="7"/>
      <c r="IB19" s="7"/>
      <c r="IC19" s="7"/>
      <c r="ID19" s="28"/>
      <c r="IE19" s="11"/>
      <c r="IF19" s="17"/>
      <c r="IG19" s="329"/>
      <c r="IH19" s="23"/>
      <c r="II19" s="7"/>
      <c r="IJ19" s="7"/>
      <c r="IK19" s="7"/>
      <c r="IL19" s="7"/>
      <c r="IM19" s="7"/>
      <c r="IN19" s="28"/>
      <c r="IO19" s="11"/>
      <c r="IP19" s="17"/>
      <c r="IQ19" s="329"/>
      <c r="IR19" s="23"/>
      <c r="IS19" s="7"/>
      <c r="IT19" s="7"/>
      <c r="IU19" s="7"/>
      <c r="IV19" s="7"/>
      <c r="IW19" s="7"/>
      <c r="IX19" s="28"/>
      <c r="IY19" s="11"/>
      <c r="IZ19" s="17"/>
      <c r="JA19" s="329"/>
      <c r="JB19" s="23"/>
      <c r="JC19" s="7"/>
      <c r="JD19" s="7"/>
      <c r="JE19" s="7"/>
      <c r="JF19" s="7"/>
      <c r="JG19" s="7"/>
      <c r="JH19" s="28"/>
      <c r="JI19" s="11"/>
      <c r="JJ19" s="17"/>
    </row>
    <row r="20" s="2" customFormat="true" x14ac:dyDescent="0.25">
      <c r="A20" s="329"/>
      <c r="B20" s="23"/>
      <c r="C20" s="7"/>
      <c r="D20" s="7"/>
      <c r="E20" s="142"/>
      <c r="F20" s="7"/>
      <c r="G20" s="7"/>
      <c r="H20" s="28"/>
      <c r="I20" s="11"/>
      <c r="J20" s="17"/>
      <c r="K20" s="329"/>
      <c r="L20" s="23"/>
      <c r="M20" s="7"/>
      <c r="N20" s="7"/>
      <c r="O20" s="142"/>
      <c r="P20" s="7"/>
      <c r="Q20" s="7"/>
      <c r="R20" s="28"/>
      <c r="S20" s="11"/>
      <c r="T20" s="17"/>
      <c r="U20" s="329" t="s">
        <v>306</v>
      </c>
      <c r="V20" s="23">
        <v>0.5</v>
      </c>
      <c r="W20" s="7">
        <f>100-SUM(W17:W19,W15)</f>
        <v>6.0263750000000016</v>
      </c>
      <c r="X20" s="7">
        <f>100-SUM(X17:X19,X15)</f>
        <v>6.1995699999999943</v>
      </c>
      <c r="Y20" s="7">
        <f>100-SUM(Y17:Y19,Y15)</f>
        <v>5.9773300000000091</v>
      </c>
      <c r="Z20" s="7"/>
      <c r="AA20" s="7">
        <f>100-SUM(AA17:AA19,AA15)</f>
        <v>6.0263750000000016</v>
      </c>
      <c r="AB20" s="28">
        <f>100-SUM(AB17:AB19,AB15)</f>
        <v>8.1675900000000041</v>
      </c>
      <c r="AC20" s="11"/>
      <c r="AD20" s="17"/>
      <c r="AE20" s="329"/>
      <c r="AF20" s="23"/>
      <c r="AG20" s="7"/>
      <c r="AH20" s="7"/>
      <c r="AI20" s="142"/>
      <c r="AJ20" s="7"/>
      <c r="AK20" s="7"/>
      <c r="AL20" s="28"/>
      <c r="AM20" s="11"/>
      <c r="AN20" s="17"/>
      <c r="AO20" s="329"/>
      <c r="AP20" s="23"/>
      <c r="AQ20" s="7"/>
      <c r="AR20" s="7"/>
      <c r="AS20" s="142"/>
      <c r="AT20" s="7"/>
      <c r="AU20" s="7"/>
      <c r="AV20" s="28"/>
      <c r="AW20" s="11"/>
      <c r="AX20" s="17"/>
      <c r="AY20" s="329"/>
      <c r="AZ20" s="23"/>
      <c r="BA20" s="7"/>
      <c r="BB20" s="7"/>
      <c r="BC20" s="142"/>
      <c r="BD20" s="7"/>
      <c r="BE20" s="7"/>
      <c r="BF20" s="28"/>
      <c r="BG20" s="11"/>
      <c r="BH20" s="17"/>
      <c r="BI20" s="329"/>
      <c r="BJ20" s="23"/>
      <c r="BK20" s="7"/>
      <c r="BL20" s="7"/>
      <c r="BM20" s="142"/>
      <c r="BN20" s="7"/>
      <c r="BO20" s="7"/>
      <c r="BP20" s="28"/>
      <c r="BQ20" s="11"/>
      <c r="BR20" s="17"/>
      <c r="BS20" s="329"/>
      <c r="BT20" s="23"/>
      <c r="BU20" s="7"/>
      <c r="BV20" s="7"/>
      <c r="BW20" s="142"/>
      <c r="BX20" s="7"/>
      <c r="BY20" s="7"/>
      <c r="BZ20" s="28"/>
      <c r="CA20" s="11"/>
      <c r="CB20" s="17"/>
      <c r="CC20" s="329"/>
      <c r="CD20" s="23"/>
      <c r="CE20" s="7"/>
      <c r="CF20" s="7"/>
      <c r="CG20" s="142"/>
      <c r="CH20" s="7"/>
      <c r="CI20" s="7"/>
      <c r="CJ20" s="28"/>
      <c r="CK20" s="11"/>
      <c r="CL20" s="17"/>
      <c r="CM20" s="329"/>
      <c r="CN20" s="23"/>
      <c r="CO20" s="7"/>
      <c r="CP20" s="7"/>
      <c r="CQ20" s="142"/>
      <c r="CR20" s="7"/>
      <c r="CS20" s="7"/>
      <c r="CT20" s="28"/>
      <c r="CU20" s="11"/>
      <c r="CV20" s="17"/>
      <c r="CW20" s="329"/>
      <c r="CX20" s="23"/>
      <c r="CY20" s="7"/>
      <c r="CZ20" s="7"/>
      <c r="DA20" s="142"/>
      <c r="DB20" s="7"/>
      <c r="DC20" s="7"/>
      <c r="DD20" s="28"/>
      <c r="DE20" s="11"/>
      <c r="DF20" s="17"/>
      <c r="DG20" s="329"/>
      <c r="DH20" s="23"/>
      <c r="DI20" s="7"/>
      <c r="DJ20" s="7"/>
      <c r="DK20" s="142"/>
      <c r="DL20" s="7"/>
      <c r="DM20" s="7"/>
      <c r="DN20" s="28"/>
      <c r="DO20" s="11"/>
      <c r="DP20" s="17"/>
      <c r="DQ20" s="329"/>
      <c r="DR20" s="23"/>
      <c r="DS20" s="7"/>
      <c r="DT20" s="7"/>
      <c r="DU20" s="142"/>
      <c r="DV20" s="7"/>
      <c r="DW20" s="7"/>
      <c r="DX20" s="28"/>
      <c r="DY20" s="11"/>
      <c r="DZ20" s="17"/>
      <c r="EA20" s="329"/>
      <c r="EB20" s="23"/>
      <c r="EC20" s="7"/>
      <c r="ED20" s="7"/>
      <c r="EE20" s="142"/>
      <c r="EF20" s="7"/>
      <c r="EG20" s="7"/>
      <c r="EH20" s="28"/>
      <c r="EI20" s="11"/>
      <c r="EJ20" s="17"/>
      <c r="EK20" s="329"/>
      <c r="EL20" s="23"/>
      <c r="EM20" s="7"/>
      <c r="EN20" s="7"/>
      <c r="EO20" s="142"/>
      <c r="EP20" s="7"/>
      <c r="EQ20" s="7"/>
      <c r="ER20" s="28"/>
      <c r="ES20" s="11"/>
      <c r="ET20" s="17"/>
      <c r="EU20" s="329"/>
      <c r="EV20" s="23"/>
      <c r="EW20" s="7"/>
      <c r="EX20" s="7"/>
      <c r="EY20" s="142"/>
      <c r="EZ20" s="7"/>
      <c r="FA20" s="7"/>
      <c r="FB20" s="28"/>
      <c r="FC20" s="11"/>
      <c r="FD20" s="17"/>
      <c r="FE20" s="329"/>
      <c r="FF20" s="23"/>
      <c r="FG20" s="7"/>
      <c r="FH20" s="7"/>
      <c r="FI20" s="142"/>
      <c r="FJ20" s="7"/>
      <c r="FK20" s="7"/>
      <c r="FL20" s="28"/>
      <c r="FM20" s="11"/>
      <c r="FN20" s="17"/>
      <c r="FO20" s="329" t="s">
        <v>306</v>
      </c>
      <c r="FP20" s="23">
        <v>0.5</v>
      </c>
      <c r="FQ20" s="7">
        <f>AVERAGE(0.85,3.44)</f>
        <v>2.145</v>
      </c>
      <c r="FR20" s="7">
        <f>AVERAGE(1.298,4.42)</f>
        <v>2.859</v>
      </c>
      <c r="FS20" s="142">
        <f>AVERAGE(0.65,3)</f>
        <v>1.825</v>
      </c>
      <c r="FT20" s="7"/>
      <c r="FU20" s="7">
        <f>AVERAGE(0.85,3.44)</f>
        <v>2.145</v>
      </c>
      <c r="FV20" s="28">
        <f>AVERAGE(1.28,6.25)</f>
        <v>3.7650000000000001</v>
      </c>
      <c r="FW20" s="11"/>
      <c r="FX20" s="17"/>
      <c r="FY20" s="329"/>
      <c r="FZ20" s="23"/>
      <c r="GA20" s="7"/>
      <c r="GB20" s="7"/>
      <c r="GC20" s="142"/>
      <c r="GD20" s="7"/>
      <c r="GE20" s="7"/>
      <c r="GF20" s="28"/>
      <c r="GG20" s="11"/>
      <c r="GH20" s="17"/>
      <c r="GI20" s="329"/>
      <c r="GJ20" s="23"/>
      <c r="GK20" s="7"/>
      <c r="GL20" s="7"/>
      <c r="GM20" s="142"/>
      <c r="GN20" s="7"/>
      <c r="GO20" s="7"/>
      <c r="GP20" s="28"/>
      <c r="GQ20" s="11"/>
      <c r="GR20" s="17"/>
      <c r="GS20" s="329"/>
      <c r="GT20" s="23"/>
      <c r="GU20" s="7"/>
      <c r="GV20" s="7"/>
      <c r="GW20" s="142"/>
      <c r="GX20" s="7"/>
      <c r="GY20" s="7"/>
      <c r="GZ20" s="28"/>
      <c r="HA20" s="11"/>
      <c r="HB20" s="17"/>
      <c r="HC20" s="329"/>
      <c r="HD20" s="23"/>
      <c r="HE20" s="7"/>
      <c r="HF20" s="7"/>
      <c r="HG20" s="142"/>
      <c r="HH20" s="7"/>
      <c r="HI20" s="7"/>
      <c r="HJ20" s="28"/>
      <c r="HK20" s="11"/>
      <c r="HL20" s="17"/>
      <c r="HM20" s="329"/>
      <c r="HN20" s="23"/>
      <c r="HO20" s="7"/>
      <c r="HP20" s="7"/>
      <c r="HQ20" s="142"/>
      <c r="HR20" s="7"/>
      <c r="HS20" s="7"/>
      <c r="HT20" s="28"/>
      <c r="HU20" s="11"/>
      <c r="HV20" s="17"/>
      <c r="HW20" s="329"/>
      <c r="HX20" s="23"/>
      <c r="HY20" s="7"/>
      <c r="HZ20" s="7"/>
      <c r="IA20" s="142"/>
      <c r="IB20" s="7"/>
      <c r="IC20" s="7"/>
      <c r="ID20" s="28"/>
      <c r="IE20" s="11"/>
      <c r="IF20" s="17"/>
      <c r="IG20" s="329"/>
      <c r="IH20" s="23"/>
      <c r="II20" s="7"/>
      <c r="IJ20" s="7"/>
      <c r="IK20" s="142"/>
      <c r="IL20" s="7"/>
      <c r="IM20" s="7"/>
      <c r="IN20" s="28"/>
      <c r="IO20" s="11"/>
      <c r="IP20" s="17"/>
      <c r="IQ20" s="329"/>
      <c r="IR20" s="23"/>
      <c r="IS20" s="7"/>
      <c r="IT20" s="7"/>
      <c r="IU20" s="142"/>
      <c r="IV20" s="7"/>
      <c r="IW20" s="7"/>
      <c r="IX20" s="28"/>
      <c r="IY20" s="11"/>
      <c r="IZ20" s="17"/>
      <c r="JA20" s="329"/>
      <c r="JB20" s="23"/>
      <c r="JC20" s="7"/>
      <c r="JD20" s="7"/>
      <c r="JE20" s="142"/>
      <c r="JF20" s="7"/>
      <c r="JG20" s="7"/>
      <c r="JH20" s="28"/>
      <c r="JI20" s="11"/>
      <c r="JJ20" s="17"/>
    </row>
    <row r="21" s="2" customFormat="true" x14ac:dyDescent="0.25">
      <c r="A21" s="329"/>
      <c r="B21" s="22"/>
      <c r="C21" s="7"/>
      <c r="D21" s="142"/>
      <c r="E21" s="142"/>
      <c r="F21" s="7"/>
      <c r="G21" s="7"/>
      <c r="H21" s="28"/>
      <c r="I21" s="11"/>
      <c r="J21" s="17"/>
      <c r="K21" s="329"/>
      <c r="L21" s="22"/>
      <c r="M21" s="7"/>
      <c r="N21" s="142"/>
      <c r="O21" s="142"/>
      <c r="P21" s="7"/>
      <c r="Q21" s="7"/>
      <c r="R21" s="28"/>
      <c r="S21" s="11"/>
      <c r="T21" s="17"/>
      <c r="U21" s="329"/>
      <c r="V21" s="22"/>
      <c r="W21" s="7"/>
      <c r="X21" s="142"/>
      <c r="Y21" s="142"/>
      <c r="Z21" s="7"/>
      <c r="AA21" s="7"/>
      <c r="AB21" s="28"/>
      <c r="AC21" s="11"/>
      <c r="AD21" s="17"/>
      <c r="AE21" s="329"/>
      <c r="AF21" s="22"/>
      <c r="AG21" s="7"/>
      <c r="AH21" s="142"/>
      <c r="AI21" s="142"/>
      <c r="AJ21" s="7"/>
      <c r="AK21" s="7"/>
      <c r="AL21" s="28"/>
      <c r="AM21" s="11"/>
      <c r="AN21" s="17"/>
      <c r="AO21" s="329"/>
      <c r="AP21" s="22"/>
      <c r="AQ21" s="7"/>
      <c r="AR21" s="142"/>
      <c r="AS21" s="142"/>
      <c r="AT21" s="7"/>
      <c r="AU21" s="7"/>
      <c r="AV21" s="28"/>
      <c r="AW21" s="11"/>
      <c r="AX21" s="17"/>
      <c r="AY21" s="329"/>
      <c r="AZ21" s="22"/>
      <c r="BA21" s="7"/>
      <c r="BB21" s="142"/>
      <c r="BC21" s="142"/>
      <c r="BD21" s="7"/>
      <c r="BE21" s="7"/>
      <c r="BF21" s="28"/>
      <c r="BG21" s="11"/>
      <c r="BH21" s="17"/>
      <c r="BI21" s="329"/>
      <c r="BJ21" s="22"/>
      <c r="BK21" s="7"/>
      <c r="BL21" s="142"/>
      <c r="BM21" s="142"/>
      <c r="BN21" s="7"/>
      <c r="BO21" s="7"/>
      <c r="BP21" s="28"/>
      <c r="BQ21" s="11"/>
      <c r="BR21" s="17"/>
      <c r="BS21" s="329"/>
      <c r="BT21" s="22"/>
      <c r="BU21" s="7"/>
      <c r="BV21" s="142"/>
      <c r="BW21" s="142"/>
      <c r="BX21" s="7"/>
      <c r="BY21" s="7"/>
      <c r="BZ21" s="28"/>
      <c r="CA21" s="11"/>
      <c r="CB21" s="17"/>
      <c r="CC21" s="329"/>
      <c r="CD21" s="22"/>
      <c r="CE21" s="7"/>
      <c r="CF21" s="142"/>
      <c r="CG21" s="142"/>
      <c r="CH21" s="7"/>
      <c r="CI21" s="7"/>
      <c r="CJ21" s="28"/>
      <c r="CK21" s="11"/>
      <c r="CL21" s="17"/>
      <c r="CM21" s="329"/>
      <c r="CN21" s="22"/>
      <c r="CO21" s="7"/>
      <c r="CP21" s="142"/>
      <c r="CQ21" s="142"/>
      <c r="CR21" s="7"/>
      <c r="CS21" s="7"/>
      <c r="CT21" s="28"/>
      <c r="CU21" s="11"/>
      <c r="CV21" s="17"/>
      <c r="CW21" s="329"/>
      <c r="CX21" s="22"/>
      <c r="CY21" s="7"/>
      <c r="CZ21" s="142"/>
      <c r="DA21" s="142"/>
      <c r="DB21" s="7"/>
      <c r="DC21" s="7"/>
      <c r="DD21" s="28"/>
      <c r="DE21" s="11"/>
      <c r="DF21" s="17"/>
      <c r="DG21" s="329"/>
      <c r="DH21" s="22"/>
      <c r="DI21" s="7"/>
      <c r="DJ21" s="142"/>
      <c r="DK21" s="142"/>
      <c r="DL21" s="7"/>
      <c r="DM21" s="7"/>
      <c r="DN21" s="28"/>
      <c r="DO21" s="11"/>
      <c r="DP21" s="17"/>
      <c r="DQ21" s="329"/>
      <c r="DR21" s="22"/>
      <c r="DS21" s="7"/>
      <c r="DT21" s="142"/>
      <c r="DU21" s="142"/>
      <c r="DV21" s="7"/>
      <c r="DW21" s="7"/>
      <c r="DX21" s="28"/>
      <c r="DY21" s="11"/>
      <c r="DZ21" s="17"/>
      <c r="EA21" s="329"/>
      <c r="EB21" s="22"/>
      <c r="EC21" s="7"/>
      <c r="ED21" s="142"/>
      <c r="EE21" s="142"/>
      <c r="EF21" s="7"/>
      <c r="EG21" s="7"/>
      <c r="EH21" s="28"/>
      <c r="EI21" s="11"/>
      <c r="EJ21" s="17"/>
      <c r="EK21" s="329"/>
      <c r="EL21" s="22"/>
      <c r="EM21" s="7"/>
      <c r="EN21" s="142"/>
      <c r="EO21" s="142"/>
      <c r="EP21" s="7"/>
      <c r="EQ21" s="7"/>
      <c r="ER21" s="28"/>
      <c r="ES21" s="11"/>
      <c r="ET21" s="17"/>
      <c r="EU21" s="329"/>
      <c r="EV21" s="22"/>
      <c r="EW21" s="7"/>
      <c r="EX21" s="142"/>
      <c r="EY21" s="142"/>
      <c r="EZ21" s="7"/>
      <c r="FA21" s="7"/>
      <c r="FB21" s="28"/>
      <c r="FC21" s="11"/>
      <c r="FD21" s="17"/>
      <c r="FE21" s="329"/>
      <c r="FF21" s="22"/>
      <c r="FG21" s="7"/>
      <c r="FH21" s="142"/>
      <c r="FI21" s="142"/>
      <c r="FJ21" s="7"/>
      <c r="FK21" s="7"/>
      <c r="FL21" s="28"/>
      <c r="FM21" s="11"/>
      <c r="FN21" s="17"/>
      <c r="FO21" s="329"/>
      <c r="FP21" s="22"/>
      <c r="FQ21" s="7"/>
      <c r="FR21" s="142"/>
      <c r="FS21" s="142"/>
      <c r="FT21" s="7"/>
      <c r="FU21" s="7"/>
      <c r="FV21" s="28"/>
      <c r="FW21" s="11"/>
      <c r="FX21" s="17"/>
      <c r="FY21" s="329"/>
      <c r="FZ21" s="22"/>
      <c r="GA21" s="7"/>
      <c r="GB21" s="142"/>
      <c r="GC21" s="142"/>
      <c r="GD21" s="7"/>
      <c r="GE21" s="7"/>
      <c r="GF21" s="28"/>
      <c r="GG21" s="11"/>
      <c r="GH21" s="17"/>
      <c r="GI21" s="329"/>
      <c r="GJ21" s="22"/>
      <c r="GK21" s="7"/>
      <c r="GL21" s="142"/>
      <c r="GM21" s="142"/>
      <c r="GN21" s="7"/>
      <c r="GO21" s="7"/>
      <c r="GP21" s="28"/>
      <c r="GQ21" s="11"/>
      <c r="GR21" s="17"/>
      <c r="GS21" s="329"/>
      <c r="GT21" s="22"/>
      <c r="GU21" s="7"/>
      <c r="GV21" s="142"/>
      <c r="GW21" s="142"/>
      <c r="GX21" s="7"/>
      <c r="GY21" s="7"/>
      <c r="GZ21" s="28"/>
      <c r="HA21" s="11"/>
      <c r="HB21" s="17"/>
      <c r="HC21" s="329"/>
      <c r="HD21" s="22"/>
      <c r="HE21" s="7"/>
      <c r="HF21" s="142"/>
      <c r="HG21" s="142"/>
      <c r="HH21" s="7"/>
      <c r="HI21" s="7"/>
      <c r="HJ21" s="28"/>
      <c r="HK21" s="11"/>
      <c r="HL21" s="17"/>
      <c r="HM21" s="329"/>
      <c r="HN21" s="22"/>
      <c r="HO21" s="7"/>
      <c r="HP21" s="142"/>
      <c r="HQ21" s="142"/>
      <c r="HR21" s="7"/>
      <c r="HS21" s="7"/>
      <c r="HT21" s="28"/>
      <c r="HU21" s="11"/>
      <c r="HV21" s="17"/>
      <c r="HW21" s="329"/>
      <c r="HX21" s="22"/>
      <c r="HY21" s="7"/>
      <c r="HZ21" s="142"/>
      <c r="IA21" s="142"/>
      <c r="IB21" s="7"/>
      <c r="IC21" s="7"/>
      <c r="ID21" s="28"/>
      <c r="IE21" s="11"/>
      <c r="IF21" s="17"/>
      <c r="IG21" s="329"/>
      <c r="IH21" s="22"/>
      <c r="II21" s="7"/>
      <c r="IJ21" s="142"/>
      <c r="IK21" s="142"/>
      <c r="IL21" s="7"/>
      <c r="IM21" s="7"/>
      <c r="IN21" s="28"/>
      <c r="IO21" s="11"/>
      <c r="IP21" s="17"/>
      <c r="IQ21" s="329"/>
      <c r="IR21" s="22"/>
      <c r="IS21" s="7"/>
      <c r="IT21" s="142"/>
      <c r="IU21" s="142"/>
      <c r="IV21" s="7"/>
      <c r="IW21" s="7"/>
      <c r="IX21" s="28"/>
      <c r="IY21" s="11"/>
      <c r="IZ21" s="17"/>
      <c r="JA21" s="329"/>
      <c r="JB21" s="22"/>
      <c r="JC21" s="7"/>
      <c r="JD21" s="142"/>
      <c r="JE21" s="142"/>
      <c r="JF21" s="7"/>
      <c r="JG21" s="7"/>
      <c r="JH21" s="28"/>
      <c r="JI21" s="11"/>
      <c r="JJ21" s="17"/>
    </row>
    <row r="22" s="2" customFormat="true" x14ac:dyDescent="0.25">
      <c r="A22" s="329"/>
      <c r="B22" s="22"/>
      <c r="C22" s="142"/>
      <c r="D22" s="142"/>
      <c r="E22" s="142"/>
      <c r="F22" s="142"/>
      <c r="G22" s="142"/>
      <c r="H22" s="143"/>
      <c r="I22" s="11"/>
      <c r="J22" s="17"/>
      <c r="K22" s="329"/>
      <c r="L22" s="22"/>
      <c r="M22" s="142"/>
      <c r="N22" s="142"/>
      <c r="O22" s="142"/>
      <c r="P22" s="142"/>
      <c r="Q22" s="142"/>
      <c r="R22" s="143"/>
      <c r="S22" s="11"/>
      <c r="T22" s="17"/>
      <c r="U22" s="329"/>
      <c r="V22" s="22"/>
      <c r="W22" s="142"/>
      <c r="X22" s="142"/>
      <c r="Y22" s="142"/>
      <c r="Z22" s="142"/>
      <c r="AA22" s="142"/>
      <c r="AB22" s="143"/>
      <c r="AC22" s="11"/>
      <c r="AD22" s="17"/>
      <c r="AE22" s="329"/>
      <c r="AF22" s="22"/>
      <c r="AG22" s="142"/>
      <c r="AH22" s="142"/>
      <c r="AI22" s="142"/>
      <c r="AJ22" s="142"/>
      <c r="AK22" s="142"/>
      <c r="AL22" s="143"/>
      <c r="AM22" s="11"/>
      <c r="AN22" s="17"/>
      <c r="AO22" s="329"/>
      <c r="AP22" s="22"/>
      <c r="AQ22" s="142"/>
      <c r="AR22" s="142"/>
      <c r="AS22" s="142"/>
      <c r="AT22" s="142"/>
      <c r="AU22" s="142"/>
      <c r="AV22" s="143"/>
      <c r="AW22" s="11"/>
      <c r="AX22" s="17"/>
      <c r="AY22" s="329"/>
      <c r="AZ22" s="22"/>
      <c r="BA22" s="142"/>
      <c r="BB22" s="142"/>
      <c r="BC22" s="142"/>
      <c r="BD22" s="142"/>
      <c r="BE22" s="142"/>
      <c r="BF22" s="143"/>
      <c r="BG22" s="11"/>
      <c r="BH22" s="17"/>
      <c r="BI22" s="329"/>
      <c r="BJ22" s="22"/>
      <c r="BK22" s="142"/>
      <c r="BL22" s="142"/>
      <c r="BM22" s="142"/>
      <c r="BN22" s="142"/>
      <c r="BO22" s="142"/>
      <c r="BP22" s="143"/>
      <c r="BQ22" s="11"/>
      <c r="BR22" s="17"/>
      <c r="BS22" s="329"/>
      <c r="BT22" s="22"/>
      <c r="BU22" s="142"/>
      <c r="BV22" s="142"/>
      <c r="BW22" s="142"/>
      <c r="BX22" s="142"/>
      <c r="BY22" s="142"/>
      <c r="BZ22" s="143"/>
      <c r="CA22" s="11"/>
      <c r="CB22" s="17"/>
      <c r="CC22" s="329"/>
      <c r="CD22" s="22"/>
      <c r="CE22" s="142"/>
      <c r="CF22" s="142"/>
      <c r="CG22" s="142"/>
      <c r="CH22" s="142"/>
      <c r="CI22" s="142"/>
      <c r="CJ22" s="143"/>
      <c r="CK22" s="11"/>
      <c r="CL22" s="17"/>
      <c r="CM22" s="329"/>
      <c r="CN22" s="22"/>
      <c r="CO22" s="142"/>
      <c r="CP22" s="142"/>
      <c r="CQ22" s="142"/>
      <c r="CR22" s="142"/>
      <c r="CS22" s="142"/>
      <c r="CT22" s="143"/>
      <c r="CU22" s="11"/>
      <c r="CV22" s="17"/>
      <c r="CW22" s="329"/>
      <c r="CX22" s="22"/>
      <c r="CY22" s="142"/>
      <c r="CZ22" s="142"/>
      <c r="DA22" s="142"/>
      <c r="DB22" s="142"/>
      <c r="DC22" s="142"/>
      <c r="DD22" s="143"/>
      <c r="DE22" s="11"/>
      <c r="DF22" s="17"/>
      <c r="DG22" s="329"/>
      <c r="DH22" s="22"/>
      <c r="DI22" s="142"/>
      <c r="DJ22" s="142"/>
      <c r="DK22" s="142"/>
      <c r="DL22" s="142"/>
      <c r="DM22" s="142"/>
      <c r="DN22" s="143"/>
      <c r="DO22" s="11"/>
      <c r="DP22" s="17"/>
      <c r="DQ22" s="329"/>
      <c r="DR22" s="22"/>
      <c r="DS22" s="142"/>
      <c r="DT22" s="142"/>
      <c r="DU22" s="142"/>
      <c r="DV22" s="142"/>
      <c r="DW22" s="142"/>
      <c r="DX22" s="143"/>
      <c r="DY22" s="11"/>
      <c r="DZ22" s="17"/>
      <c r="EA22" s="329"/>
      <c r="EB22" s="22"/>
      <c r="EC22" s="142"/>
      <c r="ED22" s="142"/>
      <c r="EE22" s="142"/>
      <c r="EF22" s="142"/>
      <c r="EG22" s="142"/>
      <c r="EH22" s="143"/>
      <c r="EI22" s="11"/>
      <c r="EJ22" s="17"/>
      <c r="EK22" s="329"/>
      <c r="EL22" s="22"/>
      <c r="EM22" s="142"/>
      <c r="EN22" s="142"/>
      <c r="EO22" s="142"/>
      <c r="EP22" s="142"/>
      <c r="EQ22" s="142"/>
      <c r="ER22" s="143"/>
      <c r="ES22" s="11"/>
      <c r="ET22" s="17"/>
      <c r="EU22" s="329"/>
      <c r="EV22" s="22"/>
      <c r="EW22" s="142"/>
      <c r="EX22" s="142"/>
      <c r="EY22" s="142"/>
      <c r="EZ22" s="142"/>
      <c r="FA22" s="142"/>
      <c r="FB22" s="143"/>
      <c r="FC22" s="11"/>
      <c r="FD22" s="17"/>
      <c r="FE22" s="329"/>
      <c r="FF22" s="22"/>
      <c r="FG22" s="142"/>
      <c r="FH22" s="142"/>
      <c r="FI22" s="142"/>
      <c r="FJ22" s="142"/>
      <c r="FK22" s="142"/>
      <c r="FL22" s="143"/>
      <c r="FM22" s="11"/>
      <c r="FN22" s="17"/>
      <c r="FO22" s="329"/>
      <c r="FP22" s="22"/>
      <c r="FQ22" s="142"/>
      <c r="FR22" s="142"/>
      <c r="FS22" s="142"/>
      <c r="FT22" s="142"/>
      <c r="FU22" s="142"/>
      <c r="FV22" s="143"/>
      <c r="FW22" s="11"/>
      <c r="FX22" s="17"/>
      <c r="FY22" s="329"/>
      <c r="FZ22" s="22"/>
      <c r="GA22" s="142"/>
      <c r="GB22" s="142"/>
      <c r="GC22" s="142"/>
      <c r="GD22" s="142"/>
      <c r="GE22" s="142"/>
      <c r="GF22" s="143"/>
      <c r="GG22" s="11"/>
      <c r="GH22" s="17"/>
      <c r="GI22" s="329"/>
      <c r="GJ22" s="22"/>
      <c r="GK22" s="142"/>
      <c r="GL22" s="142"/>
      <c r="GM22" s="142"/>
      <c r="GN22" s="142"/>
      <c r="GO22" s="142"/>
      <c r="GP22" s="143"/>
      <c r="GQ22" s="11"/>
      <c r="GR22" s="17"/>
      <c r="GS22" s="329"/>
      <c r="GT22" s="22"/>
      <c r="GU22" s="142"/>
      <c r="GV22" s="142"/>
      <c r="GW22" s="142"/>
      <c r="GX22" s="142"/>
      <c r="GY22" s="142"/>
      <c r="GZ22" s="143"/>
      <c r="HA22" s="11"/>
      <c r="HB22" s="17"/>
      <c r="HC22" s="329"/>
      <c r="HD22" s="22"/>
      <c r="HE22" s="142"/>
      <c r="HF22" s="142"/>
      <c r="HG22" s="142"/>
      <c r="HH22" s="142"/>
      <c r="HI22" s="142"/>
      <c r="HJ22" s="143"/>
      <c r="HK22" s="11"/>
      <c r="HL22" s="17"/>
      <c r="HM22" s="329"/>
      <c r="HN22" s="22"/>
      <c r="HO22" s="142"/>
      <c r="HP22" s="142"/>
      <c r="HQ22" s="142"/>
      <c r="HR22" s="142"/>
      <c r="HS22" s="142"/>
      <c r="HT22" s="143"/>
      <c r="HU22" s="11"/>
      <c r="HV22" s="17"/>
      <c r="HW22" s="329"/>
      <c r="HX22" s="22"/>
      <c r="HY22" s="142"/>
      <c r="HZ22" s="142"/>
      <c r="IA22" s="142"/>
      <c r="IB22" s="142"/>
      <c r="IC22" s="142"/>
      <c r="ID22" s="143"/>
      <c r="IE22" s="11"/>
      <c r="IF22" s="17"/>
      <c r="IG22" s="329"/>
      <c r="IH22" s="22"/>
      <c r="II22" s="142"/>
      <c r="IJ22" s="142"/>
      <c r="IK22" s="142"/>
      <c r="IL22" s="142"/>
      <c r="IM22" s="142"/>
      <c r="IN22" s="143"/>
      <c r="IO22" s="11"/>
      <c r="IP22" s="17"/>
      <c r="IQ22" s="329"/>
      <c r="IR22" s="22"/>
      <c r="IS22" s="142"/>
      <c r="IT22" s="142"/>
      <c r="IU22" s="142"/>
      <c r="IV22" s="142"/>
      <c r="IW22" s="142"/>
      <c r="IX22" s="143"/>
      <c r="IY22" s="11"/>
      <c r="IZ22" s="17"/>
      <c r="JA22" s="329"/>
      <c r="JB22" s="22"/>
      <c r="JC22" s="142"/>
      <c r="JD22" s="142"/>
      <c r="JE22" s="142"/>
      <c r="JF22" s="142"/>
      <c r="JG22" s="142"/>
      <c r="JH22" s="143"/>
      <c r="JI22" s="11"/>
      <c r="JJ22" s="17"/>
    </row>
    <row r="23" s="2" customFormat="true" x14ac:dyDescent="0.25">
      <c r="A23" s="329"/>
      <c r="B23" s="22"/>
      <c r="C23" s="142"/>
      <c r="D23" s="142"/>
      <c r="E23" s="142"/>
      <c r="F23" s="142"/>
      <c r="G23" s="142"/>
      <c r="H23" s="143"/>
      <c r="I23" s="11"/>
      <c r="J23" s="17"/>
      <c r="K23" s="329"/>
      <c r="L23" s="22"/>
      <c r="M23" s="142"/>
      <c r="N23" s="142"/>
      <c r="O23" s="142"/>
      <c r="P23" s="142"/>
      <c r="Q23" s="142"/>
      <c r="R23" s="143"/>
      <c r="S23" s="11"/>
      <c r="T23" s="17"/>
      <c r="U23" s="329"/>
      <c r="V23" s="22"/>
      <c r="W23" s="142"/>
      <c r="X23" s="142"/>
      <c r="Y23" s="142"/>
      <c r="Z23" s="142"/>
      <c r="AA23" s="142"/>
      <c r="AB23" s="143"/>
      <c r="AC23" s="11"/>
      <c r="AD23" s="17"/>
      <c r="AE23" s="329"/>
      <c r="AF23" s="22"/>
      <c r="AG23" s="142"/>
      <c r="AH23" s="142"/>
      <c r="AI23" s="142"/>
      <c r="AJ23" s="142"/>
      <c r="AK23" s="142"/>
      <c r="AL23" s="143"/>
      <c r="AM23" s="11"/>
      <c r="AN23" s="17"/>
      <c r="AO23" s="329"/>
      <c r="AP23" s="22"/>
      <c r="AQ23" s="142"/>
      <c r="AR23" s="142"/>
      <c r="AS23" s="142"/>
      <c r="AT23" s="142"/>
      <c r="AU23" s="142"/>
      <c r="AV23" s="143"/>
      <c r="AW23" s="11"/>
      <c r="AX23" s="17"/>
      <c r="AY23" s="329"/>
      <c r="AZ23" s="22"/>
      <c r="BA23" s="142"/>
      <c r="BB23" s="142"/>
      <c r="BC23" s="142"/>
      <c r="BD23" s="142"/>
      <c r="BE23" s="142"/>
      <c r="BF23" s="143"/>
      <c r="BG23" s="11"/>
      <c r="BH23" s="17"/>
      <c r="BI23" s="329"/>
      <c r="BJ23" s="22"/>
      <c r="BK23" s="142"/>
      <c r="BL23" s="142"/>
      <c r="BM23" s="142"/>
      <c r="BN23" s="142"/>
      <c r="BO23" s="142"/>
      <c r="BP23" s="143"/>
      <c r="BQ23" s="11"/>
      <c r="BR23" s="17"/>
      <c r="BS23" s="329"/>
      <c r="BT23" s="22"/>
      <c r="BU23" s="142"/>
      <c r="BV23" s="142"/>
      <c r="BW23" s="142"/>
      <c r="BX23" s="142"/>
      <c r="BY23" s="142"/>
      <c r="BZ23" s="143"/>
      <c r="CA23" s="11"/>
      <c r="CB23" s="17"/>
      <c r="CC23" s="329"/>
      <c r="CD23" s="22"/>
      <c r="CE23" s="142"/>
      <c r="CF23" s="142"/>
      <c r="CG23" s="142"/>
      <c r="CH23" s="142"/>
      <c r="CI23" s="142"/>
      <c r="CJ23" s="143"/>
      <c r="CK23" s="11"/>
      <c r="CL23" s="17"/>
      <c r="CM23" s="329"/>
      <c r="CN23" s="22"/>
      <c r="CO23" s="142"/>
      <c r="CP23" s="142"/>
      <c r="CQ23" s="142"/>
      <c r="CR23" s="142"/>
      <c r="CS23" s="142"/>
      <c r="CT23" s="143"/>
      <c r="CU23" s="11"/>
      <c r="CV23" s="17"/>
      <c r="CW23" s="329"/>
      <c r="CX23" s="22"/>
      <c r="CY23" s="142"/>
      <c r="CZ23" s="142"/>
      <c r="DA23" s="142"/>
      <c r="DB23" s="142"/>
      <c r="DC23" s="142"/>
      <c r="DD23" s="143"/>
      <c r="DE23" s="11"/>
      <c r="DF23" s="17"/>
      <c r="DG23" s="329"/>
      <c r="DH23" s="22"/>
      <c r="DI23" s="142"/>
      <c r="DJ23" s="142"/>
      <c r="DK23" s="142"/>
      <c r="DL23" s="142"/>
      <c r="DM23" s="142"/>
      <c r="DN23" s="143"/>
      <c r="DO23" s="11"/>
      <c r="DP23" s="17"/>
      <c r="DQ23" s="329"/>
      <c r="DR23" s="22"/>
      <c r="DS23" s="142"/>
      <c r="DT23" s="142"/>
      <c r="DU23" s="142"/>
      <c r="DV23" s="142"/>
      <c r="DW23" s="142"/>
      <c r="DX23" s="143"/>
      <c r="DY23" s="11"/>
      <c r="DZ23" s="17"/>
      <c r="EA23" s="329"/>
      <c r="EB23" s="22"/>
      <c r="EC23" s="142"/>
      <c r="ED23" s="142"/>
      <c r="EE23" s="142"/>
      <c r="EF23" s="142"/>
      <c r="EG23" s="142"/>
      <c r="EH23" s="143"/>
      <c r="EI23" s="11"/>
      <c r="EJ23" s="17"/>
      <c r="EK23" s="329"/>
      <c r="EL23" s="22"/>
      <c r="EM23" s="142"/>
      <c r="EN23" s="142"/>
      <c r="EO23" s="142"/>
      <c r="EP23" s="142"/>
      <c r="EQ23" s="142"/>
      <c r="ER23" s="143"/>
      <c r="ES23" s="11"/>
      <c r="ET23" s="17"/>
      <c r="EU23" s="329"/>
      <c r="EV23" s="22"/>
      <c r="EW23" s="142"/>
      <c r="EX23" s="142"/>
      <c r="EY23" s="142"/>
      <c r="EZ23" s="142"/>
      <c r="FA23" s="142"/>
      <c r="FB23" s="143"/>
      <c r="FC23" s="11"/>
      <c r="FD23" s="17"/>
      <c r="FE23" s="329"/>
      <c r="FF23" s="22"/>
      <c r="FG23" s="142"/>
      <c r="FH23" s="142"/>
      <c r="FI23" s="142"/>
      <c r="FJ23" s="142"/>
      <c r="FK23" s="142"/>
      <c r="FL23" s="143"/>
      <c r="FM23" s="11"/>
      <c r="FN23" s="17"/>
      <c r="FO23" s="329"/>
      <c r="FP23" s="22"/>
      <c r="FQ23" s="142"/>
      <c r="FR23" s="142"/>
      <c r="FS23" s="142"/>
      <c r="FT23" s="142"/>
      <c r="FU23" s="142"/>
      <c r="FV23" s="143"/>
      <c r="FW23" s="11"/>
      <c r="FX23" s="17"/>
      <c r="FY23" s="329"/>
      <c r="FZ23" s="22"/>
      <c r="GA23" s="142"/>
      <c r="GB23" s="142"/>
      <c r="GC23" s="142"/>
      <c r="GD23" s="142"/>
      <c r="GE23" s="142"/>
      <c r="GF23" s="143"/>
      <c r="GG23" s="11"/>
      <c r="GH23" s="17"/>
      <c r="GI23" s="329"/>
      <c r="GJ23" s="22"/>
      <c r="GK23" s="142"/>
      <c r="GL23" s="142"/>
      <c r="GM23" s="142"/>
      <c r="GN23" s="142"/>
      <c r="GO23" s="142"/>
      <c r="GP23" s="143"/>
      <c r="GQ23" s="11"/>
      <c r="GR23" s="17"/>
      <c r="GS23" s="329"/>
      <c r="GT23" s="22"/>
      <c r="GU23" s="142"/>
      <c r="GV23" s="142"/>
      <c r="GW23" s="142"/>
      <c r="GX23" s="142"/>
      <c r="GY23" s="142"/>
      <c r="GZ23" s="143"/>
      <c r="HA23" s="11"/>
      <c r="HB23" s="17"/>
      <c r="HC23" s="329"/>
      <c r="HD23" s="22"/>
      <c r="HE23" s="142"/>
      <c r="HF23" s="142"/>
      <c r="HG23" s="142"/>
      <c r="HH23" s="142"/>
      <c r="HI23" s="142"/>
      <c r="HJ23" s="143"/>
      <c r="HK23" s="11"/>
      <c r="HL23" s="17"/>
      <c r="HM23" s="329"/>
      <c r="HN23" s="22"/>
      <c r="HO23" s="142"/>
      <c r="HP23" s="142"/>
      <c r="HQ23" s="142"/>
      <c r="HR23" s="142"/>
      <c r="HS23" s="142"/>
      <c r="HT23" s="143"/>
      <c r="HU23" s="11"/>
      <c r="HV23" s="17"/>
      <c r="HW23" s="329"/>
      <c r="HX23" s="22"/>
      <c r="HY23" s="142"/>
      <c r="HZ23" s="142"/>
      <c r="IA23" s="142"/>
      <c r="IB23" s="142"/>
      <c r="IC23" s="142"/>
      <c r="ID23" s="143"/>
      <c r="IE23" s="11"/>
      <c r="IF23" s="17"/>
      <c r="IG23" s="329"/>
      <c r="IH23" s="22"/>
      <c r="II23" s="142"/>
      <c r="IJ23" s="142"/>
      <c r="IK23" s="142"/>
      <c r="IL23" s="142"/>
      <c r="IM23" s="142"/>
      <c r="IN23" s="143"/>
      <c r="IO23" s="11"/>
      <c r="IP23" s="17"/>
      <c r="IQ23" s="329"/>
      <c r="IR23" s="22"/>
      <c r="IS23" s="142"/>
      <c r="IT23" s="142"/>
      <c r="IU23" s="142"/>
      <c r="IV23" s="142"/>
      <c r="IW23" s="142"/>
      <c r="IX23" s="143"/>
      <c r="IY23" s="11"/>
      <c r="IZ23" s="17"/>
      <c r="JA23" s="329"/>
      <c r="JB23" s="22"/>
      <c r="JC23" s="142"/>
      <c r="JD23" s="142"/>
      <c r="JE23" s="142"/>
      <c r="JF23" s="142"/>
      <c r="JG23" s="142"/>
      <c r="JH23" s="143"/>
      <c r="JI23" s="11"/>
      <c r="JJ23" s="17"/>
    </row>
    <row r="24" s="2" customFormat="true" x14ac:dyDescent="0.25">
      <c r="A24" s="329"/>
      <c r="B24" s="22"/>
      <c r="C24" s="142"/>
      <c r="D24" s="142"/>
      <c r="E24" s="142"/>
      <c r="F24" s="142"/>
      <c r="G24" s="142"/>
      <c r="H24" s="143"/>
      <c r="I24" s="11"/>
      <c r="J24" s="17"/>
      <c r="K24" s="329"/>
      <c r="L24" s="22"/>
      <c r="M24" s="142"/>
      <c r="N24" s="142"/>
      <c r="O24" s="142"/>
      <c r="P24" s="142"/>
      <c r="Q24" s="142"/>
      <c r="R24" s="143"/>
      <c r="S24" s="11"/>
      <c r="T24" s="17"/>
      <c r="U24" s="329"/>
      <c r="V24" s="22"/>
      <c r="W24" s="142"/>
      <c r="X24" s="142"/>
      <c r="Y24" s="142"/>
      <c r="Z24" s="142"/>
      <c r="AA24" s="142"/>
      <c r="AB24" s="143"/>
      <c r="AC24" s="11"/>
      <c r="AD24" s="17"/>
      <c r="AE24" s="329"/>
      <c r="AF24" s="22"/>
      <c r="AG24" s="142"/>
      <c r="AH24" s="142"/>
      <c r="AI24" s="142"/>
      <c r="AJ24" s="142"/>
      <c r="AK24" s="142"/>
      <c r="AL24" s="143"/>
      <c r="AM24" s="11"/>
      <c r="AN24" s="17"/>
      <c r="AO24" s="329"/>
      <c r="AP24" s="22"/>
      <c r="AQ24" s="142"/>
      <c r="AR24" s="142"/>
      <c r="AS24" s="142"/>
      <c r="AT24" s="142"/>
      <c r="AU24" s="142"/>
      <c r="AV24" s="143"/>
      <c r="AW24" s="11"/>
      <c r="AX24" s="17"/>
      <c r="AY24" s="329"/>
      <c r="AZ24" s="22"/>
      <c r="BA24" s="142"/>
      <c r="BB24" s="142"/>
      <c r="BC24" s="142"/>
      <c r="BD24" s="142"/>
      <c r="BE24" s="142"/>
      <c r="BF24" s="143"/>
      <c r="BG24" s="11"/>
      <c r="BH24" s="17"/>
      <c r="BI24" s="329"/>
      <c r="BJ24" s="22"/>
      <c r="BK24" s="142"/>
      <c r="BL24" s="142"/>
      <c r="BM24" s="142"/>
      <c r="BN24" s="142"/>
      <c r="BO24" s="142"/>
      <c r="BP24" s="143"/>
      <c r="BQ24" s="11"/>
      <c r="BR24" s="17"/>
      <c r="BS24" s="329"/>
      <c r="BT24" s="22"/>
      <c r="BU24" s="142"/>
      <c r="BV24" s="142"/>
      <c r="BW24" s="142"/>
      <c r="BX24" s="142"/>
      <c r="BY24" s="142"/>
      <c r="BZ24" s="143"/>
      <c r="CA24" s="11"/>
      <c r="CB24" s="17"/>
      <c r="CC24" s="329"/>
      <c r="CD24" s="22"/>
      <c r="CE24" s="142"/>
      <c r="CF24" s="142"/>
      <c r="CG24" s="142"/>
      <c r="CH24" s="142"/>
      <c r="CI24" s="142"/>
      <c r="CJ24" s="143"/>
      <c r="CK24" s="11"/>
      <c r="CL24" s="17"/>
      <c r="CM24" s="329"/>
      <c r="CN24" s="22"/>
      <c r="CO24" s="142"/>
      <c r="CP24" s="142"/>
      <c r="CQ24" s="142"/>
      <c r="CR24" s="142"/>
      <c r="CS24" s="142"/>
      <c r="CT24" s="143"/>
      <c r="CU24" s="11"/>
      <c r="CV24" s="17"/>
      <c r="CW24" s="329"/>
      <c r="CX24" s="22"/>
      <c r="CY24" s="142"/>
      <c r="CZ24" s="142"/>
      <c r="DA24" s="142"/>
      <c r="DB24" s="142"/>
      <c r="DC24" s="142"/>
      <c r="DD24" s="143"/>
      <c r="DE24" s="11"/>
      <c r="DF24" s="17"/>
      <c r="DG24" s="329"/>
      <c r="DH24" s="22"/>
      <c r="DI24" s="142"/>
      <c r="DJ24" s="142"/>
      <c r="DK24" s="142"/>
      <c r="DL24" s="142"/>
      <c r="DM24" s="142"/>
      <c r="DN24" s="143"/>
      <c r="DO24" s="11"/>
      <c r="DP24" s="17"/>
      <c r="DQ24" s="329"/>
      <c r="DR24" s="22"/>
      <c r="DS24" s="142"/>
      <c r="DT24" s="142"/>
      <c r="DU24" s="142"/>
      <c r="DV24" s="142"/>
      <c r="DW24" s="142"/>
      <c r="DX24" s="143"/>
      <c r="DY24" s="11"/>
      <c r="DZ24" s="17"/>
      <c r="EA24" s="329"/>
      <c r="EB24" s="22"/>
      <c r="EC24" s="142"/>
      <c r="ED24" s="142"/>
      <c r="EE24" s="142"/>
      <c r="EF24" s="142"/>
      <c r="EG24" s="142"/>
      <c r="EH24" s="143"/>
      <c r="EI24" s="11"/>
      <c r="EJ24" s="17"/>
      <c r="EK24" s="329"/>
      <c r="EL24" s="22"/>
      <c r="EM24" s="142"/>
      <c r="EN24" s="142"/>
      <c r="EO24" s="142"/>
      <c r="EP24" s="142"/>
      <c r="EQ24" s="142"/>
      <c r="ER24" s="143"/>
      <c r="ES24" s="11"/>
      <c r="ET24" s="17"/>
      <c r="EU24" s="329"/>
      <c r="EV24" s="22"/>
      <c r="EW24" s="142"/>
      <c r="EX24" s="142"/>
      <c r="EY24" s="142"/>
      <c r="EZ24" s="142"/>
      <c r="FA24" s="142"/>
      <c r="FB24" s="143"/>
      <c r="FC24" s="11"/>
      <c r="FD24" s="17"/>
      <c r="FE24" s="329"/>
      <c r="FF24" s="22"/>
      <c r="FG24" s="142"/>
      <c r="FH24" s="142"/>
      <c r="FI24" s="142"/>
      <c r="FJ24" s="142"/>
      <c r="FK24" s="142"/>
      <c r="FL24" s="143"/>
      <c r="FM24" s="11"/>
      <c r="FN24" s="17"/>
      <c r="FO24" s="329"/>
      <c r="FP24" s="22"/>
      <c r="FQ24" s="142"/>
      <c r="FR24" s="142"/>
      <c r="FS24" s="142"/>
      <c r="FT24" s="142"/>
      <c r="FU24" s="142"/>
      <c r="FV24" s="143"/>
      <c r="FW24" s="11"/>
      <c r="FX24" s="17"/>
      <c r="FY24" s="329"/>
      <c r="FZ24" s="22"/>
      <c r="GA24" s="142"/>
      <c r="GB24" s="142"/>
      <c r="GC24" s="142"/>
      <c r="GD24" s="142"/>
      <c r="GE24" s="142"/>
      <c r="GF24" s="143"/>
      <c r="GG24" s="11"/>
      <c r="GH24" s="17"/>
      <c r="GI24" s="329"/>
      <c r="GJ24" s="22"/>
      <c r="GK24" s="142"/>
      <c r="GL24" s="142"/>
      <c r="GM24" s="142"/>
      <c r="GN24" s="142"/>
      <c r="GO24" s="142"/>
      <c r="GP24" s="143"/>
      <c r="GQ24" s="11"/>
      <c r="GR24" s="17"/>
      <c r="GS24" s="329"/>
      <c r="GT24" s="22"/>
      <c r="GU24" s="142"/>
      <c r="GV24" s="142"/>
      <c r="GW24" s="142"/>
      <c r="GX24" s="142"/>
      <c r="GY24" s="142"/>
      <c r="GZ24" s="143"/>
      <c r="HA24" s="11"/>
      <c r="HB24" s="17"/>
      <c r="HC24" s="329"/>
      <c r="HD24" s="22"/>
      <c r="HE24" s="142"/>
      <c r="HF24" s="142"/>
      <c r="HG24" s="142"/>
      <c r="HH24" s="142"/>
      <c r="HI24" s="142"/>
      <c r="HJ24" s="143"/>
      <c r="HK24" s="11"/>
      <c r="HL24" s="17"/>
      <c r="HM24" s="329"/>
      <c r="HN24" s="22"/>
      <c r="HO24" s="142"/>
      <c r="HP24" s="142"/>
      <c r="HQ24" s="142"/>
      <c r="HR24" s="142"/>
      <c r="HS24" s="142"/>
      <c r="HT24" s="143"/>
      <c r="HU24" s="11"/>
      <c r="HV24" s="17"/>
      <c r="HW24" s="329"/>
      <c r="HX24" s="22"/>
      <c r="HY24" s="142"/>
      <c r="HZ24" s="142"/>
      <c r="IA24" s="142"/>
      <c r="IB24" s="142"/>
      <c r="IC24" s="142"/>
      <c r="ID24" s="143"/>
      <c r="IE24" s="11"/>
      <c r="IF24" s="17"/>
      <c r="IG24" s="329"/>
      <c r="IH24" s="22"/>
      <c r="II24" s="142"/>
      <c r="IJ24" s="142"/>
      <c r="IK24" s="142"/>
      <c r="IL24" s="142"/>
      <c r="IM24" s="142"/>
      <c r="IN24" s="143"/>
      <c r="IO24" s="11"/>
      <c r="IP24" s="17"/>
      <c r="IQ24" s="329"/>
      <c r="IR24" s="22"/>
      <c r="IS24" s="142"/>
      <c r="IT24" s="142"/>
      <c r="IU24" s="142"/>
      <c r="IV24" s="142"/>
      <c r="IW24" s="142"/>
      <c r="IX24" s="143"/>
      <c r="IY24" s="11"/>
      <c r="IZ24" s="17"/>
      <c r="JA24" s="329"/>
      <c r="JB24" s="22"/>
      <c r="JC24" s="142"/>
      <c r="JD24" s="142"/>
      <c r="JE24" s="142"/>
      <c r="JF24" s="142"/>
      <c r="JG24" s="142"/>
      <c r="JH24" s="143"/>
      <c r="JI24" s="11"/>
      <c r="JJ24" s="17"/>
    </row>
    <row r="25" s="2" customFormat="true" x14ac:dyDescent="0.25">
      <c r="A25" s="329"/>
      <c r="B25" s="22"/>
      <c r="C25" s="142"/>
      <c r="D25" s="142"/>
      <c r="E25" s="142"/>
      <c r="F25" s="142"/>
      <c r="G25" s="142"/>
      <c r="H25" s="143"/>
      <c r="I25" s="11"/>
      <c r="J25" s="17"/>
      <c r="K25" s="329"/>
      <c r="L25" s="22"/>
      <c r="M25" s="142"/>
      <c r="N25" s="142"/>
      <c r="O25" s="142"/>
      <c r="P25" s="142"/>
      <c r="Q25" s="142"/>
      <c r="R25" s="143"/>
      <c r="S25" s="11"/>
      <c r="T25" s="17"/>
      <c r="U25" s="329"/>
      <c r="V25" s="22"/>
      <c r="W25" s="142"/>
      <c r="X25" s="142"/>
      <c r="Y25" s="142"/>
      <c r="Z25" s="142"/>
      <c r="AA25" s="142"/>
      <c r="AB25" s="143"/>
      <c r="AC25" s="11"/>
      <c r="AD25" s="17"/>
      <c r="AE25" s="329"/>
      <c r="AF25" s="22"/>
      <c r="AG25" s="142"/>
      <c r="AH25" s="142"/>
      <c r="AI25" s="142"/>
      <c r="AJ25" s="142"/>
      <c r="AK25" s="142"/>
      <c r="AL25" s="143"/>
      <c r="AM25" s="11"/>
      <c r="AN25" s="17"/>
      <c r="AO25" s="329"/>
      <c r="AP25" s="22"/>
      <c r="AQ25" s="142"/>
      <c r="AR25" s="142"/>
      <c r="AS25" s="142"/>
      <c r="AT25" s="142"/>
      <c r="AU25" s="142"/>
      <c r="AV25" s="143"/>
      <c r="AW25" s="11"/>
      <c r="AX25" s="17"/>
      <c r="AY25" s="329"/>
      <c r="AZ25" s="22"/>
      <c r="BA25" s="142"/>
      <c r="BB25" s="142"/>
      <c r="BC25" s="142"/>
      <c r="BD25" s="142"/>
      <c r="BE25" s="142"/>
      <c r="BF25" s="143"/>
      <c r="BG25" s="11"/>
      <c r="BH25" s="17"/>
      <c r="BI25" s="329"/>
      <c r="BJ25" s="22"/>
      <c r="BK25" s="142"/>
      <c r="BL25" s="142"/>
      <c r="BM25" s="142"/>
      <c r="BN25" s="142"/>
      <c r="BO25" s="142"/>
      <c r="BP25" s="143"/>
      <c r="BQ25" s="11"/>
      <c r="BR25" s="17"/>
      <c r="BS25" s="329"/>
      <c r="BT25" s="22"/>
      <c r="BU25" s="142"/>
      <c r="BV25" s="142"/>
      <c r="BW25" s="142"/>
      <c r="BX25" s="142"/>
      <c r="BY25" s="142"/>
      <c r="BZ25" s="143"/>
      <c r="CA25" s="11"/>
      <c r="CB25" s="17"/>
      <c r="CC25" s="329"/>
      <c r="CD25" s="22"/>
      <c r="CE25" s="142"/>
      <c r="CF25" s="142"/>
      <c r="CG25" s="142"/>
      <c r="CH25" s="142"/>
      <c r="CI25" s="142"/>
      <c r="CJ25" s="143"/>
      <c r="CK25" s="11"/>
      <c r="CL25" s="17"/>
      <c r="CM25" s="329"/>
      <c r="CN25" s="22"/>
      <c r="CO25" s="142"/>
      <c r="CP25" s="142"/>
      <c r="CQ25" s="142"/>
      <c r="CR25" s="142"/>
      <c r="CS25" s="142"/>
      <c r="CT25" s="143"/>
      <c r="CU25" s="11"/>
      <c r="CV25" s="17"/>
      <c r="CW25" s="329"/>
      <c r="CX25" s="22"/>
      <c r="CY25" s="142"/>
      <c r="CZ25" s="142"/>
      <c r="DA25" s="142"/>
      <c r="DB25" s="142"/>
      <c r="DC25" s="142"/>
      <c r="DD25" s="143"/>
      <c r="DE25" s="11"/>
      <c r="DF25" s="17"/>
      <c r="DG25" s="329"/>
      <c r="DH25" s="22"/>
      <c r="DI25" s="142"/>
      <c r="DJ25" s="142"/>
      <c r="DK25" s="142"/>
      <c r="DL25" s="142"/>
      <c r="DM25" s="142"/>
      <c r="DN25" s="143"/>
      <c r="DO25" s="11"/>
      <c r="DP25" s="17"/>
      <c r="DQ25" s="329"/>
      <c r="DR25" s="22"/>
      <c r="DS25" s="142"/>
      <c r="DT25" s="142"/>
      <c r="DU25" s="142"/>
      <c r="DV25" s="142"/>
      <c r="DW25" s="142"/>
      <c r="DX25" s="143"/>
      <c r="DY25" s="11"/>
      <c r="DZ25" s="17"/>
      <c r="EA25" s="329"/>
      <c r="EB25" s="22"/>
      <c r="EC25" s="142"/>
      <c r="ED25" s="142"/>
      <c r="EE25" s="142"/>
      <c r="EF25" s="142"/>
      <c r="EG25" s="142"/>
      <c r="EH25" s="143"/>
      <c r="EI25" s="11"/>
      <c r="EJ25" s="17"/>
      <c r="EK25" s="329"/>
      <c r="EL25" s="22"/>
      <c r="EM25" s="142"/>
      <c r="EN25" s="142"/>
      <c r="EO25" s="142"/>
      <c r="EP25" s="142"/>
      <c r="EQ25" s="142"/>
      <c r="ER25" s="143"/>
      <c r="ES25" s="11"/>
      <c r="ET25" s="17"/>
      <c r="EU25" s="329"/>
      <c r="EV25" s="22"/>
      <c r="EW25" s="142"/>
      <c r="EX25" s="142"/>
      <c r="EY25" s="142"/>
      <c r="EZ25" s="142"/>
      <c r="FA25" s="142"/>
      <c r="FB25" s="143"/>
      <c r="FC25" s="11"/>
      <c r="FD25" s="17"/>
      <c r="FE25" s="329"/>
      <c r="FF25" s="22"/>
      <c r="FG25" s="142"/>
      <c r="FH25" s="142"/>
      <c r="FI25" s="142"/>
      <c r="FJ25" s="142"/>
      <c r="FK25" s="142"/>
      <c r="FL25" s="143"/>
      <c r="FM25" s="11"/>
      <c r="FN25" s="17"/>
      <c r="FO25" s="329"/>
      <c r="FP25" s="22"/>
      <c r="FQ25" s="142"/>
      <c r="FR25" s="142"/>
      <c r="FS25" s="142"/>
      <c r="FT25" s="142"/>
      <c r="FU25" s="142"/>
      <c r="FV25" s="143"/>
      <c r="FW25" s="11"/>
      <c r="FX25" s="17"/>
      <c r="FY25" s="329"/>
      <c r="FZ25" s="22"/>
      <c r="GA25" s="142"/>
      <c r="GB25" s="142"/>
      <c r="GC25" s="142"/>
      <c r="GD25" s="142"/>
      <c r="GE25" s="142"/>
      <c r="GF25" s="143"/>
      <c r="GG25" s="11"/>
      <c r="GH25" s="17"/>
      <c r="GI25" s="329"/>
      <c r="GJ25" s="22"/>
      <c r="GK25" s="142"/>
      <c r="GL25" s="142"/>
      <c r="GM25" s="142"/>
      <c r="GN25" s="142"/>
      <c r="GO25" s="142"/>
      <c r="GP25" s="143"/>
      <c r="GQ25" s="11"/>
      <c r="GR25" s="17"/>
      <c r="GS25" s="329"/>
      <c r="GT25" s="22"/>
      <c r="GU25" s="142"/>
      <c r="GV25" s="142"/>
      <c r="GW25" s="142"/>
      <c r="GX25" s="142"/>
      <c r="GY25" s="142"/>
      <c r="GZ25" s="143"/>
      <c r="HA25" s="11"/>
      <c r="HB25" s="17"/>
      <c r="HC25" s="329"/>
      <c r="HD25" s="22"/>
      <c r="HE25" s="142"/>
      <c r="HF25" s="142"/>
      <c r="HG25" s="142"/>
      <c r="HH25" s="142"/>
      <c r="HI25" s="142"/>
      <c r="HJ25" s="143"/>
      <c r="HK25" s="11"/>
      <c r="HL25" s="17"/>
      <c r="HM25" s="329"/>
      <c r="HN25" s="22"/>
      <c r="HO25" s="142"/>
      <c r="HP25" s="142"/>
      <c r="HQ25" s="142"/>
      <c r="HR25" s="142"/>
      <c r="HS25" s="142"/>
      <c r="HT25" s="143"/>
      <c r="HU25" s="11"/>
      <c r="HV25" s="17"/>
      <c r="HW25" s="329"/>
      <c r="HX25" s="22"/>
      <c r="HY25" s="142"/>
      <c r="HZ25" s="142"/>
      <c r="IA25" s="142"/>
      <c r="IB25" s="142"/>
      <c r="IC25" s="142"/>
      <c r="ID25" s="143"/>
      <c r="IE25" s="11"/>
      <c r="IF25" s="17"/>
      <c r="IG25" s="329"/>
      <c r="IH25" s="22"/>
      <c r="II25" s="142"/>
      <c r="IJ25" s="142"/>
      <c r="IK25" s="142"/>
      <c r="IL25" s="142"/>
      <c r="IM25" s="142"/>
      <c r="IN25" s="143"/>
      <c r="IO25" s="11"/>
      <c r="IP25" s="17"/>
      <c r="IQ25" s="329"/>
      <c r="IR25" s="22"/>
      <c r="IS25" s="142"/>
      <c r="IT25" s="142"/>
      <c r="IU25" s="142"/>
      <c r="IV25" s="142"/>
      <c r="IW25" s="142"/>
      <c r="IX25" s="143"/>
      <c r="IY25" s="11"/>
      <c r="IZ25" s="17"/>
      <c r="JA25" s="329"/>
      <c r="JB25" s="22"/>
      <c r="JC25" s="142"/>
      <c r="JD25" s="142"/>
      <c r="JE25" s="142"/>
      <c r="JF25" s="142"/>
      <c r="JG25" s="142"/>
      <c r="JH25" s="143"/>
      <c r="JI25" s="11"/>
      <c r="JJ25" s="17"/>
    </row>
    <row r="26" s="2" customFormat="true" x14ac:dyDescent="0.25">
      <c r="A26" s="329"/>
      <c r="B26" s="22"/>
      <c r="C26" s="142"/>
      <c r="D26" s="142"/>
      <c r="E26" s="142"/>
      <c r="F26" s="142"/>
      <c r="G26" s="142"/>
      <c r="H26" s="143"/>
      <c r="I26" s="11"/>
      <c r="J26" s="17"/>
      <c r="K26" s="329"/>
      <c r="L26" s="22"/>
      <c r="M26" s="142"/>
      <c r="N26" s="142"/>
      <c r="O26" s="142"/>
      <c r="P26" s="142"/>
      <c r="Q26" s="142"/>
      <c r="R26" s="143"/>
      <c r="S26" s="11"/>
      <c r="T26" s="17"/>
      <c r="U26" s="329"/>
      <c r="V26" s="22"/>
      <c r="W26" s="142"/>
      <c r="X26" s="142"/>
      <c r="Y26" s="142"/>
      <c r="Z26" s="142"/>
      <c r="AA26" s="142"/>
      <c r="AB26" s="143"/>
      <c r="AC26" s="11"/>
      <c r="AD26" s="17"/>
      <c r="AE26" s="329"/>
      <c r="AF26" s="22"/>
      <c r="AG26" s="142"/>
      <c r="AH26" s="142"/>
      <c r="AI26" s="142"/>
      <c r="AJ26" s="142"/>
      <c r="AK26" s="142"/>
      <c r="AL26" s="143"/>
      <c r="AM26" s="11"/>
      <c r="AN26" s="17"/>
      <c r="AO26" s="329"/>
      <c r="AP26" s="22"/>
      <c r="AQ26" s="142"/>
      <c r="AR26" s="142"/>
      <c r="AS26" s="142"/>
      <c r="AT26" s="142"/>
      <c r="AU26" s="142"/>
      <c r="AV26" s="143"/>
      <c r="AW26" s="11"/>
      <c r="AX26" s="17"/>
      <c r="AY26" s="329"/>
      <c r="AZ26" s="22"/>
      <c r="BA26" s="142"/>
      <c r="BB26" s="142"/>
      <c r="BC26" s="142"/>
      <c r="BD26" s="142"/>
      <c r="BE26" s="142"/>
      <c r="BF26" s="143"/>
      <c r="BG26" s="11"/>
      <c r="BH26" s="17"/>
      <c r="BI26" s="329"/>
      <c r="BJ26" s="22"/>
      <c r="BK26" s="142"/>
      <c r="BL26" s="142"/>
      <c r="BM26" s="142"/>
      <c r="BN26" s="142"/>
      <c r="BO26" s="142"/>
      <c r="BP26" s="143"/>
      <c r="BQ26" s="11"/>
      <c r="BR26" s="17"/>
      <c r="BS26" s="329"/>
      <c r="BT26" s="22"/>
      <c r="BU26" s="142"/>
      <c r="BV26" s="142"/>
      <c r="BW26" s="142"/>
      <c r="BX26" s="142"/>
      <c r="BY26" s="142"/>
      <c r="BZ26" s="143"/>
      <c r="CA26" s="11"/>
      <c r="CB26" s="17"/>
      <c r="CC26" s="329"/>
      <c r="CD26" s="22"/>
      <c r="CE26" s="142"/>
      <c r="CF26" s="142"/>
      <c r="CG26" s="142"/>
      <c r="CH26" s="142"/>
      <c r="CI26" s="142"/>
      <c r="CJ26" s="143"/>
      <c r="CK26" s="11"/>
      <c r="CL26" s="17"/>
      <c r="CM26" s="329"/>
      <c r="CN26" s="22"/>
      <c r="CO26" s="142"/>
      <c r="CP26" s="142"/>
      <c r="CQ26" s="142"/>
      <c r="CR26" s="142"/>
      <c r="CS26" s="142"/>
      <c r="CT26" s="143"/>
      <c r="CU26" s="11"/>
      <c r="CV26" s="17"/>
      <c r="CW26" s="329"/>
      <c r="CX26" s="22"/>
      <c r="CY26" s="142"/>
      <c r="CZ26" s="142"/>
      <c r="DA26" s="142"/>
      <c r="DB26" s="142"/>
      <c r="DC26" s="142"/>
      <c r="DD26" s="143"/>
      <c r="DE26" s="11"/>
      <c r="DF26" s="17"/>
      <c r="DG26" s="329"/>
      <c r="DH26" s="22"/>
      <c r="DI26" s="142"/>
      <c r="DJ26" s="142"/>
      <c r="DK26" s="142"/>
      <c r="DL26" s="142"/>
      <c r="DM26" s="142"/>
      <c r="DN26" s="143"/>
      <c r="DO26" s="11"/>
      <c r="DP26" s="17"/>
      <c r="DQ26" s="329"/>
      <c r="DR26" s="22"/>
      <c r="DS26" s="142"/>
      <c r="DT26" s="142"/>
      <c r="DU26" s="142"/>
      <c r="DV26" s="142"/>
      <c r="DW26" s="142"/>
      <c r="DX26" s="143"/>
      <c r="DY26" s="11"/>
      <c r="DZ26" s="17"/>
      <c r="EA26" s="329"/>
      <c r="EB26" s="22"/>
      <c r="EC26" s="142"/>
      <c r="ED26" s="142"/>
      <c r="EE26" s="142"/>
      <c r="EF26" s="142"/>
      <c r="EG26" s="142"/>
      <c r="EH26" s="143"/>
      <c r="EI26" s="11"/>
      <c r="EJ26" s="17"/>
      <c r="EK26" s="329"/>
      <c r="EL26" s="22"/>
      <c r="EM26" s="142"/>
      <c r="EN26" s="142"/>
      <c r="EO26" s="142"/>
      <c r="EP26" s="142"/>
      <c r="EQ26" s="142"/>
      <c r="ER26" s="143"/>
      <c r="ES26" s="11"/>
      <c r="ET26" s="17"/>
      <c r="EU26" s="329"/>
      <c r="EV26" s="22"/>
      <c r="EW26" s="142"/>
      <c r="EX26" s="142"/>
      <c r="EY26" s="142"/>
      <c r="EZ26" s="142"/>
      <c r="FA26" s="142"/>
      <c r="FB26" s="143"/>
      <c r="FC26" s="11"/>
      <c r="FD26" s="17"/>
      <c r="FE26" s="329"/>
      <c r="FF26" s="22"/>
      <c r="FG26" s="142"/>
      <c r="FH26" s="142"/>
      <c r="FI26" s="142"/>
      <c r="FJ26" s="142"/>
      <c r="FK26" s="142"/>
      <c r="FL26" s="143"/>
      <c r="FM26" s="11"/>
      <c r="FN26" s="17"/>
      <c r="FO26" s="329"/>
      <c r="FP26" s="22"/>
      <c r="FQ26" s="142"/>
      <c r="FR26" s="142"/>
      <c r="FS26" s="142"/>
      <c r="FT26" s="142"/>
      <c r="FU26" s="142"/>
      <c r="FV26" s="143"/>
      <c r="FW26" s="11"/>
      <c r="FX26" s="17"/>
      <c r="FY26" s="329"/>
      <c r="FZ26" s="22"/>
      <c r="GA26" s="142"/>
      <c r="GB26" s="142"/>
      <c r="GC26" s="142"/>
      <c r="GD26" s="142"/>
      <c r="GE26" s="142"/>
      <c r="GF26" s="143"/>
      <c r="GG26" s="11"/>
      <c r="GH26" s="17"/>
      <c r="GI26" s="329"/>
      <c r="GJ26" s="22"/>
      <c r="GK26" s="142"/>
      <c r="GL26" s="142"/>
      <c r="GM26" s="142"/>
      <c r="GN26" s="142"/>
      <c r="GO26" s="142"/>
      <c r="GP26" s="143"/>
      <c r="GQ26" s="11"/>
      <c r="GR26" s="17"/>
      <c r="GS26" s="329"/>
      <c r="GT26" s="22"/>
      <c r="GU26" s="142"/>
      <c r="GV26" s="142"/>
      <c r="GW26" s="142"/>
      <c r="GX26" s="142"/>
      <c r="GY26" s="142"/>
      <c r="GZ26" s="143"/>
      <c r="HA26" s="11"/>
      <c r="HB26" s="17"/>
      <c r="HC26" s="329"/>
      <c r="HD26" s="22"/>
      <c r="HE26" s="142"/>
      <c r="HF26" s="142"/>
      <c r="HG26" s="142"/>
      <c r="HH26" s="142"/>
      <c r="HI26" s="142"/>
      <c r="HJ26" s="143"/>
      <c r="HK26" s="11"/>
      <c r="HL26" s="17"/>
      <c r="HM26" s="329"/>
      <c r="HN26" s="22"/>
      <c r="HO26" s="142"/>
      <c r="HP26" s="142"/>
      <c r="HQ26" s="142"/>
      <c r="HR26" s="142"/>
      <c r="HS26" s="142"/>
      <c r="HT26" s="143"/>
      <c r="HU26" s="11"/>
      <c r="HV26" s="17"/>
      <c r="HW26" s="329"/>
      <c r="HX26" s="22"/>
      <c r="HY26" s="142"/>
      <c r="HZ26" s="142"/>
      <c r="IA26" s="142"/>
      <c r="IB26" s="142"/>
      <c r="IC26" s="142"/>
      <c r="ID26" s="143"/>
      <c r="IE26" s="11"/>
      <c r="IF26" s="17"/>
      <c r="IG26" s="329"/>
      <c r="IH26" s="22"/>
      <c r="II26" s="142"/>
      <c r="IJ26" s="142"/>
      <c r="IK26" s="142"/>
      <c r="IL26" s="142"/>
      <c r="IM26" s="142"/>
      <c r="IN26" s="143"/>
      <c r="IO26" s="11"/>
      <c r="IP26" s="17"/>
      <c r="IQ26" s="329"/>
      <c r="IR26" s="22"/>
      <c r="IS26" s="142"/>
      <c r="IT26" s="142"/>
      <c r="IU26" s="142"/>
      <c r="IV26" s="142"/>
      <c r="IW26" s="142"/>
      <c r="IX26" s="143"/>
      <c r="IY26" s="11"/>
      <c r="IZ26" s="17"/>
      <c r="JA26" s="329"/>
      <c r="JB26" s="22"/>
      <c r="JC26" s="142"/>
      <c r="JD26" s="142"/>
      <c r="JE26" s="142"/>
      <c r="JF26" s="142"/>
      <c r="JG26" s="142"/>
      <c r="JH26" s="143"/>
      <c r="JI26" s="11"/>
      <c r="JJ26" s="17"/>
    </row>
    <row r="27" s="2" customFormat="true" x14ac:dyDescent="0.25">
      <c r="A27" s="329"/>
      <c r="B27" s="24"/>
      <c r="C27" s="6"/>
      <c r="D27" s="6"/>
      <c r="E27" s="6"/>
      <c r="F27" s="6"/>
      <c r="G27" s="6"/>
      <c r="H27" s="29"/>
      <c r="I27" s="11"/>
      <c r="J27" s="17"/>
      <c r="K27" s="329"/>
      <c r="L27" s="24"/>
      <c r="M27" s="6"/>
      <c r="N27" s="6"/>
      <c r="O27" s="6"/>
      <c r="P27" s="6"/>
      <c r="Q27" s="6"/>
      <c r="R27" s="29"/>
      <c r="S27" s="11"/>
      <c r="T27" s="17"/>
      <c r="U27" s="329"/>
      <c r="V27" s="24"/>
      <c r="W27" s="6"/>
      <c r="X27" s="6"/>
      <c r="Y27" s="6"/>
      <c r="Z27" s="6"/>
      <c r="AA27" s="6"/>
      <c r="AB27" s="29"/>
      <c r="AC27" s="11"/>
      <c r="AD27" s="17"/>
      <c r="AE27" s="329"/>
      <c r="AF27" s="24"/>
      <c r="AG27" s="6"/>
      <c r="AH27" s="6"/>
      <c r="AI27" s="6"/>
      <c r="AJ27" s="6"/>
      <c r="AK27" s="6"/>
      <c r="AL27" s="29"/>
      <c r="AM27" s="11"/>
      <c r="AN27" s="17"/>
      <c r="AO27" s="329"/>
      <c r="AP27" s="24"/>
      <c r="AQ27" s="6"/>
      <c r="AR27" s="6"/>
      <c r="AS27" s="6"/>
      <c r="AT27" s="6"/>
      <c r="AU27" s="6"/>
      <c r="AV27" s="29"/>
      <c r="AW27" s="11"/>
      <c r="AX27" s="17"/>
      <c r="AY27" s="329"/>
      <c r="AZ27" s="24"/>
      <c r="BA27" s="6"/>
      <c r="BB27" s="6"/>
      <c r="BC27" s="6"/>
      <c r="BD27" s="6"/>
      <c r="BE27" s="6"/>
      <c r="BF27" s="29"/>
      <c r="BG27" s="11"/>
      <c r="BH27" s="17"/>
      <c r="BI27" s="329"/>
      <c r="BJ27" s="24"/>
      <c r="BK27" s="6"/>
      <c r="BL27" s="6"/>
      <c r="BM27" s="6"/>
      <c r="BN27" s="6"/>
      <c r="BO27" s="6"/>
      <c r="BP27" s="29"/>
      <c r="BQ27" s="11"/>
      <c r="BR27" s="17"/>
      <c r="BS27" s="329"/>
      <c r="BT27" s="24"/>
      <c r="BU27" s="6"/>
      <c r="BV27" s="6"/>
      <c r="BW27" s="6"/>
      <c r="BX27" s="6"/>
      <c r="BY27" s="6"/>
      <c r="BZ27" s="29"/>
      <c r="CA27" s="11"/>
      <c r="CB27" s="17"/>
      <c r="CC27" s="329"/>
      <c r="CD27" s="24"/>
      <c r="CE27" s="6"/>
      <c r="CF27" s="6"/>
      <c r="CG27" s="6"/>
      <c r="CH27" s="6"/>
      <c r="CI27" s="6"/>
      <c r="CJ27" s="29"/>
      <c r="CK27" s="11"/>
      <c r="CL27" s="17"/>
      <c r="CM27" s="329"/>
      <c r="CN27" s="24"/>
      <c r="CO27" s="6"/>
      <c r="CP27" s="6"/>
      <c r="CQ27" s="6"/>
      <c r="CR27" s="6"/>
      <c r="CS27" s="6"/>
      <c r="CT27" s="29"/>
      <c r="CU27" s="11"/>
      <c r="CV27" s="17"/>
      <c r="CW27" s="329"/>
      <c r="CX27" s="24"/>
      <c r="CY27" s="6"/>
      <c r="CZ27" s="6"/>
      <c r="DA27" s="6"/>
      <c r="DB27" s="6"/>
      <c r="DC27" s="6"/>
      <c r="DD27" s="29"/>
      <c r="DE27" s="11"/>
      <c r="DF27" s="17"/>
      <c r="DG27" s="329"/>
      <c r="DH27" s="24"/>
      <c r="DI27" s="6"/>
      <c r="DJ27" s="6"/>
      <c r="DK27" s="6"/>
      <c r="DL27" s="6"/>
      <c r="DM27" s="6"/>
      <c r="DN27" s="29"/>
      <c r="DO27" s="11"/>
      <c r="DP27" s="17"/>
      <c r="DQ27" s="329"/>
      <c r="DR27" s="24"/>
      <c r="DS27" s="6"/>
      <c r="DT27" s="6"/>
      <c r="DU27" s="6"/>
      <c r="DV27" s="6"/>
      <c r="DW27" s="6"/>
      <c r="DX27" s="29"/>
      <c r="DY27" s="11"/>
      <c r="DZ27" s="17"/>
      <c r="EA27" s="329"/>
      <c r="EB27" s="24"/>
      <c r="EC27" s="6"/>
      <c r="ED27" s="6"/>
      <c r="EE27" s="6"/>
      <c r="EF27" s="6"/>
      <c r="EG27" s="6"/>
      <c r="EH27" s="29"/>
      <c r="EI27" s="11"/>
      <c r="EJ27" s="17"/>
      <c r="EK27" s="329"/>
      <c r="EL27" s="24"/>
      <c r="EM27" s="6"/>
      <c r="EN27" s="6"/>
      <c r="EO27" s="6"/>
      <c r="EP27" s="6"/>
      <c r="EQ27" s="6"/>
      <c r="ER27" s="29"/>
      <c r="ES27" s="11"/>
      <c r="ET27" s="17"/>
      <c r="EU27" s="329"/>
      <c r="EV27" s="24"/>
      <c r="EW27" s="6"/>
      <c r="EX27" s="6"/>
      <c r="EY27" s="6"/>
      <c r="EZ27" s="6"/>
      <c r="FA27" s="6"/>
      <c r="FB27" s="29"/>
      <c r="FC27" s="11"/>
      <c r="FD27" s="17"/>
      <c r="FE27" s="329"/>
      <c r="FF27" s="24"/>
      <c r="FG27" s="6"/>
      <c r="FH27" s="6"/>
      <c r="FI27" s="6"/>
      <c r="FJ27" s="6"/>
      <c r="FK27" s="6"/>
      <c r="FL27" s="29"/>
      <c r="FM27" s="11"/>
      <c r="FN27" s="17"/>
      <c r="FO27" s="329"/>
      <c r="FP27" s="24"/>
      <c r="FQ27" s="6"/>
      <c r="FR27" s="6"/>
      <c r="FS27" s="6"/>
      <c r="FT27" s="6"/>
      <c r="FU27" s="6"/>
      <c r="FV27" s="29"/>
      <c r="FW27" s="11"/>
      <c r="FX27" s="17"/>
      <c r="FY27" s="329"/>
      <c r="FZ27" s="24"/>
      <c r="GA27" s="6"/>
      <c r="GB27" s="6"/>
      <c r="GC27" s="6"/>
      <c r="GD27" s="6"/>
      <c r="GE27" s="6"/>
      <c r="GF27" s="29"/>
      <c r="GG27" s="11"/>
      <c r="GH27" s="17"/>
      <c r="GI27" s="329"/>
      <c r="GJ27" s="24"/>
      <c r="GK27" s="6"/>
      <c r="GL27" s="6"/>
      <c r="GM27" s="6"/>
      <c r="GN27" s="6"/>
      <c r="GO27" s="6"/>
      <c r="GP27" s="29"/>
      <c r="GQ27" s="11"/>
      <c r="GR27" s="17"/>
      <c r="GS27" s="329"/>
      <c r="GT27" s="24"/>
      <c r="GU27" s="6"/>
      <c r="GV27" s="6"/>
      <c r="GW27" s="6"/>
      <c r="GX27" s="6"/>
      <c r="GY27" s="6"/>
      <c r="GZ27" s="29"/>
      <c r="HA27" s="11"/>
      <c r="HB27" s="17"/>
      <c r="HC27" s="329"/>
      <c r="HD27" s="24"/>
      <c r="HE27" s="6"/>
      <c r="HF27" s="6"/>
      <c r="HG27" s="6"/>
      <c r="HH27" s="6"/>
      <c r="HI27" s="6"/>
      <c r="HJ27" s="29"/>
      <c r="HK27" s="11"/>
      <c r="HL27" s="17"/>
      <c r="HM27" s="329"/>
      <c r="HN27" s="24"/>
      <c r="HO27" s="6"/>
      <c r="HP27" s="6"/>
      <c r="HQ27" s="6"/>
      <c r="HR27" s="6"/>
      <c r="HS27" s="6"/>
      <c r="HT27" s="29"/>
      <c r="HU27" s="11"/>
      <c r="HV27" s="17"/>
      <c r="HW27" s="329"/>
      <c r="HX27" s="24"/>
      <c r="HY27" s="6"/>
      <c r="HZ27" s="6"/>
      <c r="IA27" s="6"/>
      <c r="IB27" s="6"/>
      <c r="IC27" s="6"/>
      <c r="ID27" s="29"/>
      <c r="IE27" s="11"/>
      <c r="IF27" s="17"/>
      <c r="IG27" s="329"/>
      <c r="IH27" s="24"/>
      <c r="II27" s="6"/>
      <c r="IJ27" s="6"/>
      <c r="IK27" s="6"/>
      <c r="IL27" s="6"/>
      <c r="IM27" s="6"/>
      <c r="IN27" s="29"/>
      <c r="IO27" s="11"/>
      <c r="IP27" s="17"/>
      <c r="IQ27" s="329"/>
      <c r="IR27" s="24"/>
      <c r="IS27" s="6"/>
      <c r="IT27" s="6"/>
      <c r="IU27" s="6"/>
      <c r="IV27" s="6"/>
      <c r="IW27" s="6"/>
      <c r="IX27" s="29"/>
      <c r="IY27" s="11"/>
      <c r="IZ27" s="17"/>
      <c r="JA27" s="329"/>
      <c r="JB27" s="24"/>
      <c r="JC27" s="6"/>
      <c r="JD27" s="6"/>
      <c r="JE27" s="6"/>
      <c r="JF27" s="6"/>
      <c r="JG27" s="6"/>
      <c r="JH27" s="29"/>
      <c r="JI27" s="11"/>
      <c r="JJ27" s="17"/>
    </row>
    <row r="28" s="2" customFormat="true" ht="93" customHeight="true" x14ac:dyDescent="0.25">
      <c r="A28" s="330" t="s">
        <v>12</v>
      </c>
      <c r="B28" s="620" t="s">
        <v>222</v>
      </c>
      <c r="C28" s="620"/>
      <c r="D28" s="620"/>
      <c r="E28" s="620"/>
      <c r="F28" s="620"/>
      <c r="G28" s="620"/>
      <c r="H28" s="621"/>
      <c r="I28" s="11"/>
      <c r="J28" s="17"/>
      <c r="K28" s="330" t="s">
        <v>12</v>
      </c>
      <c r="L28" s="620" t="s">
        <v>222</v>
      </c>
      <c r="M28" s="620"/>
      <c r="N28" s="620"/>
      <c r="O28" s="620"/>
      <c r="P28" s="620"/>
      <c r="Q28" s="620"/>
      <c r="R28" s="621"/>
      <c r="S28" s="11"/>
      <c r="T28" s="17"/>
      <c r="U28" s="330" t="s">
        <v>12</v>
      </c>
      <c r="V28" s="605" t="s">
        <v>346</v>
      </c>
      <c r="W28" s="606"/>
      <c r="X28" s="606"/>
      <c r="Y28" s="606"/>
      <c r="Z28" s="606"/>
      <c r="AA28" s="606"/>
      <c r="AB28" s="607"/>
      <c r="AC28" s="11"/>
      <c r="AD28" s="17"/>
      <c r="AE28" s="330" t="s">
        <v>12</v>
      </c>
      <c r="AF28" s="620" t="s">
        <v>222</v>
      </c>
      <c r="AG28" s="620"/>
      <c r="AH28" s="620"/>
      <c r="AI28" s="620"/>
      <c r="AJ28" s="620"/>
      <c r="AK28" s="620"/>
      <c r="AL28" s="621"/>
      <c r="AM28" s="11"/>
      <c r="AN28" s="17"/>
      <c r="AO28" s="330" t="s">
        <v>12</v>
      </c>
      <c r="AP28" s="593" t="s">
        <v>265</v>
      </c>
      <c r="AQ28" s="594"/>
      <c r="AR28" s="594"/>
      <c r="AS28" s="594"/>
      <c r="AT28" s="594"/>
      <c r="AU28" s="594"/>
      <c r="AV28" s="595"/>
      <c r="AW28" s="11"/>
      <c r="AX28" s="17"/>
      <c r="AY28" s="330" t="s">
        <v>12</v>
      </c>
      <c r="AZ28" s="620" t="s">
        <v>223</v>
      </c>
      <c r="BA28" s="620"/>
      <c r="BB28" s="620"/>
      <c r="BC28" s="620"/>
      <c r="BD28" s="620"/>
      <c r="BE28" s="620"/>
      <c r="BF28" s="621"/>
      <c r="BG28" s="11"/>
      <c r="BH28" s="17"/>
      <c r="BI28" s="330" t="s">
        <v>12</v>
      </c>
      <c r="BJ28" s="593" t="s">
        <v>223</v>
      </c>
      <c r="BK28" s="594"/>
      <c r="BL28" s="594"/>
      <c r="BM28" s="594"/>
      <c r="BN28" s="594"/>
      <c r="BO28" s="594"/>
      <c r="BP28" s="595"/>
      <c r="BQ28" s="11"/>
      <c r="BR28" s="17"/>
      <c r="BS28" s="330" t="s">
        <v>12</v>
      </c>
      <c r="BT28" s="593" t="s">
        <v>266</v>
      </c>
      <c r="BU28" s="594"/>
      <c r="BV28" s="594"/>
      <c r="BW28" s="594"/>
      <c r="BX28" s="594"/>
      <c r="BY28" s="594"/>
      <c r="BZ28" s="595"/>
      <c r="CA28" s="11"/>
      <c r="CB28" s="17"/>
      <c r="CC28" s="330" t="s">
        <v>12</v>
      </c>
      <c r="CD28" s="593" t="s">
        <v>223</v>
      </c>
      <c r="CE28" s="594"/>
      <c r="CF28" s="594"/>
      <c r="CG28" s="594"/>
      <c r="CH28" s="594"/>
      <c r="CI28" s="594"/>
      <c r="CJ28" s="595"/>
      <c r="CK28" s="11"/>
      <c r="CL28" s="17"/>
      <c r="CM28" s="330" t="s">
        <v>12</v>
      </c>
      <c r="CN28" s="593" t="s">
        <v>223</v>
      </c>
      <c r="CO28" s="594"/>
      <c r="CP28" s="594"/>
      <c r="CQ28" s="594"/>
      <c r="CR28" s="594"/>
      <c r="CS28" s="594"/>
      <c r="CT28" s="595"/>
      <c r="CU28" s="11"/>
      <c r="CV28" s="17"/>
      <c r="CW28" s="330" t="s">
        <v>12</v>
      </c>
      <c r="CX28" s="593" t="s">
        <v>267</v>
      </c>
      <c r="CY28" s="594"/>
      <c r="CZ28" s="594"/>
      <c r="DA28" s="594"/>
      <c r="DB28" s="594"/>
      <c r="DC28" s="594"/>
      <c r="DD28" s="595"/>
      <c r="DE28" s="11"/>
      <c r="DF28" s="17"/>
      <c r="DG28" s="330" t="s">
        <v>12</v>
      </c>
      <c r="DH28" s="593" t="s">
        <v>224</v>
      </c>
      <c r="DI28" s="594"/>
      <c r="DJ28" s="594"/>
      <c r="DK28" s="594"/>
      <c r="DL28" s="594"/>
      <c r="DM28" s="594"/>
      <c r="DN28" s="595"/>
      <c r="DO28" s="11"/>
      <c r="DP28" s="17"/>
      <c r="DQ28" s="330" t="s">
        <v>12</v>
      </c>
      <c r="DR28" s="593" t="str">
        <f>'Water Data'!DR27:DX27</f>
        <v>ASER includes government rural schools levels I-VIII from across the country. The estimates are not used since this is a household survey and not confirmed by the education sector. </v>
      </c>
      <c r="DS28" s="594"/>
      <c r="DT28" s="594"/>
      <c r="DU28" s="594"/>
      <c r="DV28" s="594"/>
      <c r="DW28" s="594"/>
      <c r="DX28" s="595"/>
      <c r="DY28" s="11"/>
      <c r="DZ28" s="17"/>
      <c r="EA28" s="330" t="s">
        <v>12</v>
      </c>
      <c r="EB28" s="593" t="s">
        <v>223</v>
      </c>
      <c r="EC28" s="594"/>
      <c r="ED28" s="594"/>
      <c r="EE28" s="594"/>
      <c r="EF28" s="594"/>
      <c r="EG28" s="594"/>
      <c r="EH28" s="595"/>
      <c r="EI28" s="11"/>
      <c r="EJ28" s="17"/>
      <c r="EK28" s="330" t="s">
        <v>12</v>
      </c>
      <c r="EL28" s="593" t="str">
        <f>'Water Data'!EL27:ER27</f>
        <v>ASER includes government rural schools levels I-VIII from across the country. The estimates are not used since this is a household survey and not confirmed by the education sector. </v>
      </c>
      <c r="EM28" s="594"/>
      <c r="EN28" s="594"/>
      <c r="EO28" s="594"/>
      <c r="EP28" s="594"/>
      <c r="EQ28" s="594"/>
      <c r="ER28" s="595"/>
      <c r="ES28" s="11"/>
      <c r="ET28" s="17"/>
      <c r="EU28" s="330" t="s">
        <v>12</v>
      </c>
      <c r="EV28" s="593" t="s">
        <v>225</v>
      </c>
      <c r="EW28" s="594"/>
      <c r="EX28" s="594"/>
      <c r="EY28" s="594"/>
      <c r="EZ28" s="594"/>
      <c r="FA28" s="594"/>
      <c r="FB28" s="595"/>
      <c r="FC28" s="11"/>
      <c r="FD28" s="17"/>
      <c r="FE28" s="330" t="s">
        <v>12</v>
      </c>
      <c r="FF28" s="593" t="str">
        <f>'Water Data'!FF27:FL27</f>
        <v>ASER includes government rural schools levels I-VIII from across the country. The estimates are not used since this is a household survey and not confirmed by the education sector. </v>
      </c>
      <c r="FG28" s="594"/>
      <c r="FH28" s="594"/>
      <c r="FI28" s="594"/>
      <c r="FJ28" s="594"/>
      <c r="FK28" s="594"/>
      <c r="FL28" s="595"/>
      <c r="FM28" s="11"/>
      <c r="FN28" s="17"/>
      <c r="FO28" s="330" t="s">
        <v>12</v>
      </c>
      <c r="FP28" s="593" t="s">
        <v>340</v>
      </c>
      <c r="FQ28" s="594"/>
      <c r="FR28" s="594"/>
      <c r="FS28" s="594"/>
      <c r="FT28" s="594"/>
      <c r="FU28" s="594"/>
      <c r="FV28" s="595"/>
      <c r="FW28" s="11"/>
      <c r="FX28" s="17"/>
      <c r="FY28" s="330" t="s">
        <v>12</v>
      </c>
      <c r="FZ28" s="593" t="s">
        <v>226</v>
      </c>
      <c r="GA28" s="594"/>
      <c r="GB28" s="594"/>
      <c r="GC28" s="594"/>
      <c r="GD28" s="594"/>
      <c r="GE28" s="594"/>
      <c r="GF28" s="595"/>
      <c r="GG28" s="11"/>
      <c r="GH28" s="17"/>
      <c r="GI28" s="330" t="s">
        <v>12</v>
      </c>
      <c r="GJ28" s="593" t="str">
        <f>'Water Data'!GJ27:GP27</f>
        <v>ASER includes government rural schools levels I-VIII from across the country. The estimates are not used since this is a household survey and not confirmed by the education sector. </v>
      </c>
      <c r="GK28" s="594"/>
      <c r="GL28" s="594"/>
      <c r="GM28" s="594"/>
      <c r="GN28" s="594"/>
      <c r="GO28" s="594"/>
      <c r="GP28" s="595"/>
      <c r="GQ28" s="11"/>
      <c r="GR28" s="17"/>
      <c r="GS28" s="330" t="s">
        <v>12</v>
      </c>
      <c r="GT28" s="593" t="s">
        <v>227</v>
      </c>
      <c r="GU28" s="594"/>
      <c r="GV28" s="594"/>
      <c r="GW28" s="594"/>
      <c r="GX28" s="594"/>
      <c r="GY28" s="594"/>
      <c r="GZ28" s="595"/>
      <c r="HA28" s="11"/>
      <c r="HB28" s="17"/>
      <c r="HC28" s="330" t="s">
        <v>12</v>
      </c>
      <c r="HD28" s="593" t="str">
        <f>'Water Data'!HD27:HJ27</f>
        <v>ASER includes government rural schools levels I-VIII from across the country. The estimates are not used since this is a household survey and not confirmed by the education sector. </v>
      </c>
      <c r="HE28" s="594"/>
      <c r="HF28" s="594"/>
      <c r="HG28" s="594"/>
      <c r="HH28" s="594"/>
      <c r="HI28" s="594"/>
      <c r="HJ28" s="595"/>
      <c r="HK28" s="11"/>
      <c r="HL28" s="17"/>
      <c r="HM28" s="330" t="s">
        <v>12</v>
      </c>
      <c r="HN28" s="593" t="s">
        <v>228</v>
      </c>
      <c r="HO28" s="594"/>
      <c r="HP28" s="594"/>
      <c r="HQ28" s="594"/>
      <c r="HR28" s="594"/>
      <c r="HS28" s="594"/>
      <c r="HT28" s="595"/>
      <c r="HU28" s="11"/>
      <c r="HV28" s="17"/>
      <c r="HW28" s="330" t="s">
        <v>12</v>
      </c>
      <c r="HX28" s="593" t="str">
        <f>'Water Data'!HX27:ID27</f>
        <v>ASER includes government rural schools levels I-VIII from across the country. The estimates are not used since this is a household survey and not confirmed by the education sector. </v>
      </c>
      <c r="HY28" s="594"/>
      <c r="HZ28" s="594"/>
      <c r="IA28" s="594"/>
      <c r="IB28" s="594"/>
      <c r="IC28" s="594"/>
      <c r="ID28" s="595"/>
      <c r="IE28" s="11"/>
      <c r="IF28" s="17"/>
      <c r="IG28" s="330" t="s">
        <v>12</v>
      </c>
      <c r="IH28" s="593" t="s">
        <v>283</v>
      </c>
      <c r="II28" s="594"/>
      <c r="IJ28" s="594"/>
      <c r="IK28" s="594"/>
      <c r="IL28" s="594"/>
      <c r="IM28" s="594"/>
      <c r="IN28" s="595"/>
      <c r="IO28" s="11"/>
      <c r="IP28" s="17"/>
      <c r="IQ28" s="330" t="s">
        <v>12</v>
      </c>
      <c r="IR28" s="593" t="s">
        <v>310</v>
      </c>
      <c r="IS28" s="594"/>
      <c r="IT28" s="594"/>
      <c r="IU28" s="594"/>
      <c r="IV28" s="594"/>
      <c r="IW28" s="594"/>
      <c r="IX28" s="595"/>
      <c r="IY28" s="11"/>
      <c r="IZ28" s="17"/>
      <c r="JA28" s="330" t="s">
        <v>12</v>
      </c>
      <c r="JB28" s="593" t="s">
        <v>288</v>
      </c>
      <c r="JC28" s="594"/>
      <c r="JD28" s="594"/>
      <c r="JE28" s="594"/>
      <c r="JF28" s="594"/>
      <c r="JG28" s="594"/>
      <c r="JH28" s="595"/>
      <c r="JI28" s="11"/>
      <c r="JJ28" s="17"/>
    </row>
    <row r="29" s="2" customFormat="true" ht="15.75" customHeight="true" x14ac:dyDescent="0.25">
      <c r="A29" s="330"/>
      <c r="B29" s="139" t="s">
        <v>139</v>
      </c>
      <c r="C29" s="92" t="s">
        <v>218</v>
      </c>
      <c r="D29" s="92"/>
      <c r="E29" s="92"/>
      <c r="F29" s="92"/>
      <c r="G29" s="92" t="s">
        <v>218</v>
      </c>
      <c r="H29" s="261"/>
      <c r="I29" s="11"/>
      <c r="J29" s="17"/>
      <c r="K29" s="330"/>
      <c r="L29" s="139" t="s">
        <v>139</v>
      </c>
      <c r="M29" s="92" t="s">
        <v>218</v>
      </c>
      <c r="N29" s="92"/>
      <c r="O29" s="92"/>
      <c r="P29" s="92"/>
      <c r="Q29" s="92" t="s">
        <v>218</v>
      </c>
      <c r="R29" s="261"/>
      <c r="S29" s="11"/>
      <c r="T29" s="17"/>
      <c r="U29" s="330"/>
      <c r="V29" s="460" t="s">
        <v>139</v>
      </c>
      <c r="W29" s="92" t="s">
        <v>218</v>
      </c>
      <c r="X29" s="92" t="s">
        <v>218</v>
      </c>
      <c r="Y29" s="92" t="s">
        <v>218</v>
      </c>
      <c r="Z29" s="92"/>
      <c r="AA29" s="92" t="s">
        <v>218</v>
      </c>
      <c r="AB29" s="261" t="s">
        <v>218</v>
      </c>
      <c r="AC29" s="11"/>
      <c r="AD29" s="17"/>
      <c r="AE29" s="330"/>
      <c r="AF29" s="139" t="s">
        <v>139</v>
      </c>
      <c r="AG29" s="92" t="s">
        <v>218</v>
      </c>
      <c r="AH29" s="92" t="s">
        <v>218</v>
      </c>
      <c r="AI29" s="92" t="s">
        <v>218</v>
      </c>
      <c r="AJ29" s="92"/>
      <c r="AK29" s="92" t="s">
        <v>218</v>
      </c>
      <c r="AL29" s="261"/>
      <c r="AM29" s="11"/>
      <c r="AN29" s="17"/>
      <c r="AO29" s="330"/>
      <c r="AP29" s="139" t="s">
        <v>139</v>
      </c>
      <c r="AQ29" s="92"/>
      <c r="AR29" s="92"/>
      <c r="AS29" s="92" t="s">
        <v>260</v>
      </c>
      <c r="AT29" s="92"/>
      <c r="AU29" s="92"/>
      <c r="AV29" s="261"/>
      <c r="AW29" s="11"/>
      <c r="AX29" s="17"/>
      <c r="AY29" s="330"/>
      <c r="AZ29" s="295" t="s">
        <v>139</v>
      </c>
      <c r="BA29" s="92" t="s">
        <v>218</v>
      </c>
      <c r="BB29" s="92"/>
      <c r="BC29" s="92"/>
      <c r="BD29" s="92"/>
      <c r="BE29" s="92" t="s">
        <v>218</v>
      </c>
      <c r="BF29" s="261"/>
      <c r="BG29" s="11"/>
      <c r="BH29" s="17"/>
      <c r="BI29" s="330"/>
      <c r="BJ29" s="299" t="s">
        <v>139</v>
      </c>
      <c r="BK29" s="92" t="s">
        <v>218</v>
      </c>
      <c r="BL29" s="92" t="s">
        <v>218</v>
      </c>
      <c r="BM29" s="92" t="s">
        <v>218</v>
      </c>
      <c r="BN29" s="92"/>
      <c r="BO29" s="92" t="s">
        <v>218</v>
      </c>
      <c r="BP29" s="261"/>
      <c r="BQ29" s="11"/>
      <c r="BR29" s="17"/>
      <c r="BS29" s="330"/>
      <c r="BT29" s="295" t="s">
        <v>139</v>
      </c>
      <c r="BU29" s="92"/>
      <c r="BV29" s="92"/>
      <c r="BW29" s="92" t="s">
        <v>260</v>
      </c>
      <c r="BX29" s="92"/>
      <c r="BY29" s="92"/>
      <c r="BZ29" s="261"/>
      <c r="CA29" s="11"/>
      <c r="CB29" s="17"/>
      <c r="CC29" s="330"/>
      <c r="CD29" s="295" t="s">
        <v>139</v>
      </c>
      <c r="CE29" s="92" t="s">
        <v>218</v>
      </c>
      <c r="CF29" s="92" t="s">
        <v>218</v>
      </c>
      <c r="CG29" s="92" t="s">
        <v>218</v>
      </c>
      <c r="CH29" s="92"/>
      <c r="CI29" s="92" t="s">
        <v>218</v>
      </c>
      <c r="CJ29" s="261"/>
      <c r="CK29" s="11"/>
      <c r="CL29" s="17"/>
      <c r="CM29" s="330"/>
      <c r="CN29" s="295" t="s">
        <v>139</v>
      </c>
      <c r="CO29" s="92" t="s">
        <v>218</v>
      </c>
      <c r="CP29" s="92" t="s">
        <v>218</v>
      </c>
      <c r="CQ29" s="92" t="s">
        <v>218</v>
      </c>
      <c r="CR29" s="92"/>
      <c r="CS29" s="92" t="s">
        <v>218</v>
      </c>
      <c r="CT29" s="261"/>
      <c r="CU29" s="11"/>
      <c r="CV29" s="17"/>
      <c r="CW29" s="330"/>
      <c r="CX29" s="295" t="s">
        <v>139</v>
      </c>
      <c r="CY29" s="92"/>
      <c r="CZ29" s="92"/>
      <c r="DA29" s="92" t="s">
        <v>260</v>
      </c>
      <c r="DB29" s="92"/>
      <c r="DC29" s="92"/>
      <c r="DD29" s="261"/>
      <c r="DE29" s="11"/>
      <c r="DF29" s="17"/>
      <c r="DG29" s="330"/>
      <c r="DH29" s="295" t="s">
        <v>139</v>
      </c>
      <c r="DI29" s="92" t="s">
        <v>218</v>
      </c>
      <c r="DJ29" s="92"/>
      <c r="DK29" s="92"/>
      <c r="DL29" s="92"/>
      <c r="DM29" s="92" t="s">
        <v>218</v>
      </c>
      <c r="DN29" s="261"/>
      <c r="DO29" s="11"/>
      <c r="DP29" s="17"/>
      <c r="DQ29" s="330"/>
      <c r="DR29" s="295" t="s">
        <v>139</v>
      </c>
      <c r="DS29" s="92"/>
      <c r="DT29" s="92"/>
      <c r="DU29" s="92" t="s">
        <v>260</v>
      </c>
      <c r="DV29" s="92"/>
      <c r="DW29" s="92"/>
      <c r="DX29" s="261"/>
      <c r="DY29" s="11"/>
      <c r="DZ29" s="17"/>
      <c r="EA29" s="330"/>
      <c r="EB29" s="295" t="s">
        <v>139</v>
      </c>
      <c r="EC29" s="92" t="s">
        <v>218</v>
      </c>
      <c r="ED29" s="92"/>
      <c r="EE29" s="92"/>
      <c r="EF29" s="92"/>
      <c r="EG29" s="92" t="s">
        <v>218</v>
      </c>
      <c r="EH29" s="261"/>
      <c r="EI29" s="11"/>
      <c r="EJ29" s="17"/>
      <c r="EK29" s="330"/>
      <c r="EL29" s="295" t="s">
        <v>139</v>
      </c>
      <c r="EM29" s="92"/>
      <c r="EN29" s="92"/>
      <c r="EO29" s="92" t="s">
        <v>260</v>
      </c>
      <c r="EP29" s="92"/>
      <c r="EQ29" s="92"/>
      <c r="ER29" s="261"/>
      <c r="ES29" s="11"/>
      <c r="ET29" s="17"/>
      <c r="EU29" s="330"/>
      <c r="EV29" s="295" t="s">
        <v>139</v>
      </c>
      <c r="EW29" s="92" t="s">
        <v>218</v>
      </c>
      <c r="EX29" s="92"/>
      <c r="EY29" s="92"/>
      <c r="EZ29" s="92"/>
      <c r="FA29" s="92" t="s">
        <v>218</v>
      </c>
      <c r="FB29" s="261"/>
      <c r="FC29" s="11"/>
      <c r="FD29" s="17"/>
      <c r="FE29" s="330"/>
      <c r="FF29" s="295" t="s">
        <v>139</v>
      </c>
      <c r="FG29" s="267"/>
      <c r="FH29" s="267"/>
      <c r="FI29" s="92" t="s">
        <v>260</v>
      </c>
      <c r="FJ29" s="267"/>
      <c r="FK29" s="267"/>
      <c r="FL29" s="294"/>
      <c r="FM29" s="11"/>
      <c r="FN29" s="17"/>
      <c r="FO29" s="330"/>
      <c r="FP29" s="456" t="s">
        <v>139</v>
      </c>
      <c r="FQ29" s="92" t="s">
        <v>218</v>
      </c>
      <c r="FR29" s="92" t="s">
        <v>218</v>
      </c>
      <c r="FS29" s="92" t="s">
        <v>218</v>
      </c>
      <c r="FT29" s="92"/>
      <c r="FU29" s="92" t="s">
        <v>218</v>
      </c>
      <c r="FV29" s="261" t="s">
        <v>218</v>
      </c>
      <c r="FW29" s="11"/>
      <c r="FX29" s="17"/>
      <c r="FY29" s="330"/>
      <c r="FZ29" s="450" t="s">
        <v>139</v>
      </c>
      <c r="GA29" s="267"/>
      <c r="GB29" s="267"/>
      <c r="GC29" s="267"/>
      <c r="GD29" s="267"/>
      <c r="GE29" s="267"/>
      <c r="GF29" s="453"/>
      <c r="GG29" s="11"/>
      <c r="GH29" s="17"/>
      <c r="GI29" s="330"/>
      <c r="GJ29" s="450" t="s">
        <v>139</v>
      </c>
      <c r="GK29" s="92"/>
      <c r="GL29" s="92"/>
      <c r="GM29" s="92" t="s">
        <v>260</v>
      </c>
      <c r="GN29" s="92"/>
      <c r="GO29" s="92"/>
      <c r="GP29" s="261"/>
      <c r="GQ29" s="11"/>
      <c r="GR29" s="17"/>
      <c r="GS29" s="330"/>
      <c r="GT29" s="450" t="s">
        <v>139</v>
      </c>
      <c r="GU29" s="92" t="s">
        <v>218</v>
      </c>
      <c r="GV29" s="92" t="s">
        <v>218</v>
      </c>
      <c r="GW29" s="92"/>
      <c r="GX29" s="92"/>
      <c r="GY29" s="92" t="s">
        <v>218</v>
      </c>
      <c r="GZ29" s="261"/>
      <c r="HA29" s="11"/>
      <c r="HB29" s="17"/>
      <c r="HC29" s="330"/>
      <c r="HD29" s="450" t="s">
        <v>139</v>
      </c>
      <c r="HE29" s="92"/>
      <c r="HF29" s="92"/>
      <c r="HG29" s="92" t="s">
        <v>260</v>
      </c>
      <c r="HH29" s="267"/>
      <c r="HI29" s="267"/>
      <c r="HJ29" s="453"/>
      <c r="HK29" s="11"/>
      <c r="HL29" s="17"/>
      <c r="HM29" s="330"/>
      <c r="HN29" s="450" t="s">
        <v>139</v>
      </c>
      <c r="HO29" s="92" t="s">
        <v>218</v>
      </c>
      <c r="HP29" s="92" t="s">
        <v>218</v>
      </c>
      <c r="HQ29" s="92" t="s">
        <v>218</v>
      </c>
      <c r="HR29" s="267"/>
      <c r="HS29" s="267"/>
      <c r="HT29" s="453"/>
      <c r="HU29" s="11"/>
      <c r="HV29" s="17"/>
      <c r="HW29" s="330"/>
      <c r="HX29" s="450" t="s">
        <v>139</v>
      </c>
      <c r="HY29" s="92"/>
      <c r="HZ29" s="92"/>
      <c r="IA29" s="92" t="s">
        <v>260</v>
      </c>
      <c r="IB29" s="267"/>
      <c r="IC29" s="267"/>
      <c r="ID29" s="453"/>
      <c r="IE29" s="11"/>
      <c r="IF29" s="17"/>
      <c r="IG29" s="330"/>
      <c r="IH29" s="450" t="s">
        <v>139</v>
      </c>
      <c r="II29" s="93" t="s">
        <v>218</v>
      </c>
      <c r="IJ29" s="93" t="s">
        <v>218</v>
      </c>
      <c r="IK29" s="93" t="s">
        <v>218</v>
      </c>
      <c r="IL29" s="92"/>
      <c r="IM29" s="93" t="s">
        <v>218</v>
      </c>
      <c r="IN29" s="261" t="s">
        <v>218</v>
      </c>
      <c r="IO29" s="11"/>
      <c r="IP29" s="17"/>
      <c r="IQ29" s="330"/>
      <c r="IR29" s="450" t="s">
        <v>139</v>
      </c>
      <c r="IS29" s="92"/>
      <c r="IT29" s="92"/>
      <c r="IU29" s="92"/>
      <c r="IV29" s="92"/>
      <c r="IW29" s="92"/>
      <c r="IX29" s="298"/>
      <c r="IY29" s="11"/>
      <c r="IZ29" s="17"/>
      <c r="JA29" s="330"/>
      <c r="JB29" s="450" t="s">
        <v>139</v>
      </c>
      <c r="JC29" s="92" t="s">
        <v>218</v>
      </c>
      <c r="JD29" s="92" t="s">
        <v>218</v>
      </c>
      <c r="JE29" s="92" t="s">
        <v>218</v>
      </c>
      <c r="JF29" s="92"/>
      <c r="JG29" s="92" t="s">
        <v>218</v>
      </c>
      <c r="JH29" s="298" t="s">
        <v>218</v>
      </c>
      <c r="JI29" s="11"/>
      <c r="JJ29" s="17"/>
    </row>
    <row r="30" s="2" customFormat="true" ht="15" customHeight="true" x14ac:dyDescent="0.25">
      <c r="A30" s="330"/>
      <c r="B30" s="139" t="s">
        <v>115</v>
      </c>
      <c r="C30" s="92"/>
      <c r="D30" s="92"/>
      <c r="E30" s="92"/>
      <c r="F30" s="92"/>
      <c r="G30" s="92"/>
      <c r="H30" s="261"/>
      <c r="I30" s="11"/>
      <c r="J30" s="17"/>
      <c r="K30" s="330"/>
      <c r="L30" s="139" t="s">
        <v>115</v>
      </c>
      <c r="M30" s="92"/>
      <c r="N30" s="92"/>
      <c r="O30" s="92"/>
      <c r="P30" s="92"/>
      <c r="Q30" s="92"/>
      <c r="R30" s="261"/>
      <c r="S30" s="11"/>
      <c r="T30" s="17"/>
      <c r="U30" s="330"/>
      <c r="V30" s="460" t="s">
        <v>115</v>
      </c>
      <c r="W30" s="92" t="s">
        <v>218</v>
      </c>
      <c r="X30" s="92" t="s">
        <v>218</v>
      </c>
      <c r="Y30" s="92" t="s">
        <v>218</v>
      </c>
      <c r="Z30" s="92"/>
      <c r="AA30" s="92" t="s">
        <v>218</v>
      </c>
      <c r="AB30" s="261" t="s">
        <v>218</v>
      </c>
      <c r="AC30" s="11"/>
      <c r="AD30" s="17"/>
      <c r="AE30" s="330"/>
      <c r="AF30" s="139" t="s">
        <v>115</v>
      </c>
      <c r="AG30" s="92"/>
      <c r="AH30" s="92"/>
      <c r="AI30" s="92"/>
      <c r="AJ30" s="92"/>
      <c r="AK30" s="92"/>
      <c r="AL30" s="261"/>
      <c r="AM30" s="11"/>
      <c r="AN30" s="17"/>
      <c r="AO30" s="330"/>
      <c r="AP30" s="139" t="s">
        <v>115</v>
      </c>
      <c r="AQ30" s="92"/>
      <c r="AR30" s="92"/>
      <c r="AS30" s="92"/>
      <c r="AT30" s="92"/>
      <c r="AU30" s="92"/>
      <c r="AV30" s="261"/>
      <c r="AW30" s="11"/>
      <c r="AX30" s="17"/>
      <c r="AY30" s="330"/>
      <c r="AZ30" s="295" t="s">
        <v>115</v>
      </c>
      <c r="BA30" s="92"/>
      <c r="BB30" s="92"/>
      <c r="BC30" s="92"/>
      <c r="BD30" s="92"/>
      <c r="BE30" s="92"/>
      <c r="BF30" s="261"/>
      <c r="BG30" s="11"/>
      <c r="BH30" s="17"/>
      <c r="BI30" s="330"/>
      <c r="BJ30" s="299" t="s">
        <v>115</v>
      </c>
      <c r="BK30" s="92"/>
      <c r="BL30" s="92"/>
      <c r="BM30" s="92"/>
      <c r="BN30" s="92"/>
      <c r="BO30" s="92"/>
      <c r="BP30" s="261"/>
      <c r="BQ30" s="11"/>
      <c r="BR30" s="17"/>
      <c r="BS30" s="330"/>
      <c r="BT30" s="295" t="s">
        <v>115</v>
      </c>
      <c r="BU30" s="92"/>
      <c r="BV30" s="92"/>
      <c r="BW30" s="92"/>
      <c r="BX30" s="92"/>
      <c r="BY30" s="92"/>
      <c r="BZ30" s="261"/>
      <c r="CA30" s="11"/>
      <c r="CB30" s="17"/>
      <c r="CC30" s="330"/>
      <c r="CD30" s="295" t="s">
        <v>115</v>
      </c>
      <c r="CE30" s="92"/>
      <c r="CF30" s="92"/>
      <c r="CG30" s="92"/>
      <c r="CH30" s="92"/>
      <c r="CI30" s="92"/>
      <c r="CJ30" s="261"/>
      <c r="CK30" s="11"/>
      <c r="CL30" s="17"/>
      <c r="CM30" s="330"/>
      <c r="CN30" s="295" t="s">
        <v>115</v>
      </c>
      <c r="CO30" s="92"/>
      <c r="CP30" s="92"/>
      <c r="CQ30" s="92"/>
      <c r="CR30" s="92"/>
      <c r="CS30" s="92"/>
      <c r="CT30" s="261"/>
      <c r="CU30" s="11"/>
      <c r="CV30" s="17"/>
      <c r="CW30" s="330"/>
      <c r="CX30" s="295" t="s">
        <v>115</v>
      </c>
      <c r="CY30" s="92"/>
      <c r="CZ30" s="92"/>
      <c r="DA30" s="92"/>
      <c r="DB30" s="92"/>
      <c r="DC30" s="92"/>
      <c r="DD30" s="261"/>
      <c r="DE30" s="11"/>
      <c r="DF30" s="17"/>
      <c r="DG30" s="330"/>
      <c r="DH30" s="295" t="s">
        <v>115</v>
      </c>
      <c r="DI30" s="92"/>
      <c r="DJ30" s="92"/>
      <c r="DK30" s="92"/>
      <c r="DL30" s="92"/>
      <c r="DM30" s="92"/>
      <c r="DN30" s="261"/>
      <c r="DO30" s="11"/>
      <c r="DP30" s="17"/>
      <c r="DQ30" s="330"/>
      <c r="DR30" s="295" t="s">
        <v>115</v>
      </c>
      <c r="DS30" s="92"/>
      <c r="DT30" s="92"/>
      <c r="DU30" s="92"/>
      <c r="DV30" s="92"/>
      <c r="DW30" s="92"/>
      <c r="DX30" s="261"/>
      <c r="DY30" s="11"/>
      <c r="DZ30" s="17"/>
      <c r="EA30" s="330"/>
      <c r="EB30" s="295" t="s">
        <v>115</v>
      </c>
      <c r="EC30" s="92"/>
      <c r="ED30" s="92"/>
      <c r="EE30" s="92"/>
      <c r="EF30" s="92"/>
      <c r="EG30" s="92"/>
      <c r="EH30" s="261"/>
      <c r="EI30" s="11"/>
      <c r="EJ30" s="17"/>
      <c r="EK30" s="330"/>
      <c r="EL30" s="295" t="s">
        <v>115</v>
      </c>
      <c r="EM30" s="92"/>
      <c r="EN30" s="92"/>
      <c r="EO30" s="92"/>
      <c r="EP30" s="92"/>
      <c r="EQ30" s="92"/>
      <c r="ER30" s="261"/>
      <c r="ES30" s="11"/>
      <c r="ET30" s="17"/>
      <c r="EU30" s="330"/>
      <c r="EV30" s="295" t="s">
        <v>115</v>
      </c>
      <c r="EW30" s="92"/>
      <c r="EX30" s="92"/>
      <c r="EY30" s="92"/>
      <c r="EZ30" s="92"/>
      <c r="FA30" s="92"/>
      <c r="FB30" s="261"/>
      <c r="FC30" s="11"/>
      <c r="FD30" s="17"/>
      <c r="FE30" s="330"/>
      <c r="FF30" s="295" t="s">
        <v>115</v>
      </c>
      <c r="FG30" s="92"/>
      <c r="FH30" s="92"/>
      <c r="FI30" s="92"/>
      <c r="FJ30" s="92"/>
      <c r="FK30" s="92"/>
      <c r="FL30" s="261"/>
      <c r="FM30" s="11"/>
      <c r="FN30" s="17"/>
      <c r="FO30" s="330"/>
      <c r="FP30" s="456" t="s">
        <v>115</v>
      </c>
      <c r="FQ30" s="92" t="s">
        <v>218</v>
      </c>
      <c r="FR30" s="92" t="s">
        <v>218</v>
      </c>
      <c r="FS30" s="92" t="s">
        <v>218</v>
      </c>
      <c r="FT30" s="92"/>
      <c r="FU30" s="92" t="s">
        <v>218</v>
      </c>
      <c r="FV30" s="261" t="s">
        <v>218</v>
      </c>
      <c r="FW30" s="11"/>
      <c r="FX30" s="17"/>
      <c r="FY30" s="330"/>
      <c r="FZ30" s="450" t="s">
        <v>115</v>
      </c>
      <c r="GA30" s="92"/>
      <c r="GB30" s="92"/>
      <c r="GC30" s="92"/>
      <c r="GD30" s="92"/>
      <c r="GE30" s="92"/>
      <c r="GF30" s="261"/>
      <c r="GG30" s="11"/>
      <c r="GH30" s="17"/>
      <c r="GI30" s="330"/>
      <c r="GJ30" s="450" t="s">
        <v>115</v>
      </c>
      <c r="GK30" s="92"/>
      <c r="GL30" s="92"/>
      <c r="GM30" s="92"/>
      <c r="GN30" s="92"/>
      <c r="GO30" s="92"/>
      <c r="GP30" s="261"/>
      <c r="GQ30" s="11"/>
      <c r="GR30" s="17"/>
      <c r="GS30" s="330"/>
      <c r="GT30" s="450" t="s">
        <v>115</v>
      </c>
      <c r="GU30" s="92"/>
      <c r="GV30" s="92"/>
      <c r="GW30" s="92"/>
      <c r="GX30" s="92"/>
      <c r="GY30" s="92"/>
      <c r="GZ30" s="261"/>
      <c r="HA30" s="11"/>
      <c r="HB30" s="17"/>
      <c r="HC30" s="330"/>
      <c r="HD30" s="450" t="s">
        <v>115</v>
      </c>
      <c r="HE30" s="92"/>
      <c r="HF30" s="92"/>
      <c r="HG30" s="92"/>
      <c r="HH30" s="92"/>
      <c r="HI30" s="92"/>
      <c r="HJ30" s="261"/>
      <c r="HK30" s="11"/>
      <c r="HL30" s="17"/>
      <c r="HM30" s="330"/>
      <c r="HN30" s="450" t="s">
        <v>115</v>
      </c>
      <c r="HO30" s="92"/>
      <c r="HP30" s="92"/>
      <c r="HQ30" s="92"/>
      <c r="HR30" s="92"/>
      <c r="HS30" s="92"/>
      <c r="HT30" s="261"/>
      <c r="HU30" s="11"/>
      <c r="HV30" s="17"/>
      <c r="HW30" s="330"/>
      <c r="HX30" s="450" t="s">
        <v>115</v>
      </c>
      <c r="HY30" s="92"/>
      <c r="HZ30" s="92"/>
      <c r="IA30" s="92"/>
      <c r="IB30" s="92"/>
      <c r="IC30" s="92"/>
      <c r="ID30" s="261"/>
      <c r="IE30" s="11"/>
      <c r="IF30" s="17"/>
      <c r="IG30" s="330"/>
      <c r="IH30" s="450" t="s">
        <v>115</v>
      </c>
      <c r="II30" s="92"/>
      <c r="IJ30" s="92"/>
      <c r="IK30" s="92"/>
      <c r="IL30" s="92"/>
      <c r="IM30" s="92"/>
      <c r="IN30" s="298"/>
      <c r="IO30" s="11"/>
      <c r="IP30" s="17"/>
      <c r="IQ30" s="330"/>
      <c r="IR30" s="450" t="s">
        <v>115</v>
      </c>
      <c r="IS30" s="92"/>
      <c r="IT30" s="92"/>
      <c r="IU30" s="92"/>
      <c r="IV30" s="92"/>
      <c r="IW30" s="92"/>
      <c r="IX30" s="298"/>
      <c r="IY30" s="11"/>
      <c r="IZ30" s="17"/>
      <c r="JA30" s="330"/>
      <c r="JB30" s="450" t="s">
        <v>115</v>
      </c>
      <c r="JC30" s="92"/>
      <c r="JD30" s="92"/>
      <c r="JE30" s="92"/>
      <c r="JF30" s="92"/>
      <c r="JG30" s="92"/>
      <c r="JH30" s="298"/>
      <c r="JI30" s="11"/>
      <c r="JJ30" s="17"/>
    </row>
    <row r="31" s="2" customFormat="true" ht="15" hidden="true" customHeight="true" x14ac:dyDescent="0.25">
      <c r="A31" s="330"/>
      <c r="B31" s="139" t="s">
        <v>146</v>
      </c>
      <c r="C31" s="92"/>
      <c r="D31" s="92"/>
      <c r="E31" s="92"/>
      <c r="F31" s="92"/>
      <c r="G31" s="92"/>
      <c r="H31" s="261"/>
      <c r="I31" s="11"/>
      <c r="J31" s="17"/>
      <c r="K31" s="330"/>
      <c r="L31" s="139" t="s">
        <v>146</v>
      </c>
      <c r="M31" s="92"/>
      <c r="N31" s="92"/>
      <c r="O31" s="92"/>
      <c r="P31" s="92"/>
      <c r="Q31" s="92"/>
      <c r="R31" s="261"/>
      <c r="S31" s="11"/>
      <c r="T31" s="17"/>
      <c r="U31" s="330"/>
      <c r="V31" s="460" t="s">
        <v>146</v>
      </c>
      <c r="W31" s="92"/>
      <c r="X31" s="92"/>
      <c r="Y31" s="92"/>
      <c r="Z31" s="92"/>
      <c r="AA31" s="92"/>
      <c r="AB31" s="261"/>
      <c r="AC31" s="11"/>
      <c r="AD31" s="17"/>
      <c r="AE31" s="330"/>
      <c r="AF31" s="139" t="s">
        <v>146</v>
      </c>
      <c r="AG31" s="92"/>
      <c r="AH31" s="92"/>
      <c r="AI31" s="92"/>
      <c r="AJ31" s="92"/>
      <c r="AK31" s="92"/>
      <c r="AL31" s="261"/>
      <c r="AM31" s="11"/>
      <c r="AN31" s="17"/>
      <c r="AO31" s="330"/>
      <c r="AP31" s="139" t="s">
        <v>146</v>
      </c>
      <c r="AQ31" s="92"/>
      <c r="AR31" s="92"/>
      <c r="AS31" s="92"/>
      <c r="AT31" s="92"/>
      <c r="AU31" s="92"/>
      <c r="AV31" s="261"/>
      <c r="AW31" s="11"/>
      <c r="AX31" s="17"/>
      <c r="AY31" s="330"/>
      <c r="AZ31" s="295" t="s">
        <v>146</v>
      </c>
      <c r="BA31" s="92"/>
      <c r="BB31" s="92"/>
      <c r="BC31" s="92"/>
      <c r="BD31" s="92"/>
      <c r="BE31" s="92"/>
      <c r="BF31" s="261"/>
      <c r="BG31" s="11"/>
      <c r="BH31" s="17"/>
      <c r="BI31" s="330"/>
      <c r="BJ31" s="299" t="s">
        <v>146</v>
      </c>
      <c r="BK31" s="92"/>
      <c r="BL31" s="92"/>
      <c r="BM31" s="92"/>
      <c r="BN31" s="92"/>
      <c r="BO31" s="92"/>
      <c r="BP31" s="261"/>
      <c r="BQ31" s="11"/>
      <c r="BR31" s="17"/>
      <c r="BS31" s="330"/>
      <c r="BT31" s="295" t="s">
        <v>146</v>
      </c>
      <c r="BU31" s="92"/>
      <c r="BV31" s="92"/>
      <c r="BW31" s="92"/>
      <c r="BX31" s="92"/>
      <c r="BY31" s="92"/>
      <c r="BZ31" s="261"/>
      <c r="CA31" s="11"/>
      <c r="CB31" s="17"/>
      <c r="CC31" s="330"/>
      <c r="CD31" s="295" t="s">
        <v>146</v>
      </c>
      <c r="CE31" s="92"/>
      <c r="CF31" s="92"/>
      <c r="CG31" s="92"/>
      <c r="CH31" s="92"/>
      <c r="CI31" s="92"/>
      <c r="CJ31" s="261"/>
      <c r="CK31" s="11"/>
      <c r="CL31" s="17"/>
      <c r="CM31" s="330"/>
      <c r="CN31" s="295" t="s">
        <v>146</v>
      </c>
      <c r="CO31" s="92"/>
      <c r="CP31" s="92"/>
      <c r="CQ31" s="92"/>
      <c r="CR31" s="92"/>
      <c r="CS31" s="92"/>
      <c r="CT31" s="261"/>
      <c r="CU31" s="11"/>
      <c r="CV31" s="17"/>
      <c r="CW31" s="330"/>
      <c r="CX31" s="295" t="s">
        <v>146</v>
      </c>
      <c r="CY31" s="92"/>
      <c r="CZ31" s="92"/>
      <c r="DA31" s="92"/>
      <c r="DB31" s="92"/>
      <c r="DC31" s="92"/>
      <c r="DD31" s="261"/>
      <c r="DE31" s="11"/>
      <c r="DF31" s="17"/>
      <c r="DG31" s="330"/>
      <c r="DH31" s="295" t="s">
        <v>146</v>
      </c>
      <c r="DI31" s="92"/>
      <c r="DJ31" s="92"/>
      <c r="DK31" s="92"/>
      <c r="DL31" s="92"/>
      <c r="DM31" s="92"/>
      <c r="DN31" s="261"/>
      <c r="DO31" s="11"/>
      <c r="DP31" s="17"/>
      <c r="DQ31" s="330"/>
      <c r="DR31" s="295" t="s">
        <v>146</v>
      </c>
      <c r="DS31" s="92"/>
      <c r="DT31" s="92"/>
      <c r="DU31" s="92"/>
      <c r="DV31" s="92"/>
      <c r="DW31" s="92"/>
      <c r="DX31" s="261"/>
      <c r="DY31" s="11"/>
      <c r="DZ31" s="17"/>
      <c r="EA31" s="330"/>
      <c r="EB31" s="295" t="s">
        <v>146</v>
      </c>
      <c r="EC31" s="92"/>
      <c r="ED31" s="92"/>
      <c r="EE31" s="92"/>
      <c r="EF31" s="92"/>
      <c r="EG31" s="92"/>
      <c r="EH31" s="261"/>
      <c r="EI31" s="11"/>
      <c r="EJ31" s="17"/>
      <c r="EK31" s="330"/>
      <c r="EL31" s="295" t="s">
        <v>146</v>
      </c>
      <c r="EM31" s="92"/>
      <c r="EN31" s="92"/>
      <c r="EO31" s="92"/>
      <c r="EP31" s="92"/>
      <c r="EQ31" s="92"/>
      <c r="ER31" s="261"/>
      <c r="ES31" s="11"/>
      <c r="ET31" s="17"/>
      <c r="EU31" s="330"/>
      <c r="EV31" s="295" t="s">
        <v>146</v>
      </c>
      <c r="EW31" s="92"/>
      <c r="EX31" s="92"/>
      <c r="EY31" s="92"/>
      <c r="EZ31" s="92"/>
      <c r="FA31" s="92"/>
      <c r="FB31" s="261"/>
      <c r="FC31" s="11"/>
      <c r="FD31" s="17"/>
      <c r="FE31" s="330"/>
      <c r="FF31" s="295" t="s">
        <v>146</v>
      </c>
      <c r="FG31" s="92"/>
      <c r="FH31" s="92"/>
      <c r="FI31" s="92"/>
      <c r="FJ31" s="92"/>
      <c r="FK31" s="92"/>
      <c r="FL31" s="261"/>
      <c r="FM31" s="11"/>
      <c r="FN31" s="17"/>
      <c r="FO31" s="330"/>
      <c r="FP31" s="456" t="s">
        <v>146</v>
      </c>
      <c r="FQ31" s="92"/>
      <c r="FR31" s="92"/>
      <c r="FS31" s="92"/>
      <c r="FT31" s="92"/>
      <c r="FU31" s="92"/>
      <c r="FV31" s="261"/>
      <c r="FW31" s="11"/>
      <c r="FX31" s="17"/>
      <c r="FY31" s="330"/>
      <c r="FZ31" s="450" t="s">
        <v>146</v>
      </c>
      <c r="GA31" s="92"/>
      <c r="GB31" s="92"/>
      <c r="GC31" s="92"/>
      <c r="GD31" s="92"/>
      <c r="GE31" s="92"/>
      <c r="GF31" s="261"/>
      <c r="GG31" s="11"/>
      <c r="GH31" s="17"/>
      <c r="GI31" s="330"/>
      <c r="GJ31" s="450" t="s">
        <v>146</v>
      </c>
      <c r="GK31" s="92"/>
      <c r="GL31" s="92"/>
      <c r="GM31" s="92"/>
      <c r="GN31" s="92"/>
      <c r="GO31" s="92"/>
      <c r="GP31" s="261"/>
      <c r="GQ31" s="11"/>
      <c r="GR31" s="17"/>
      <c r="GS31" s="330"/>
      <c r="GT31" s="450" t="s">
        <v>146</v>
      </c>
      <c r="GU31" s="92"/>
      <c r="GV31" s="92"/>
      <c r="GW31" s="92"/>
      <c r="GX31" s="92"/>
      <c r="GY31" s="92"/>
      <c r="GZ31" s="261"/>
      <c r="HA31" s="11"/>
      <c r="HB31" s="17"/>
      <c r="HC31" s="330"/>
      <c r="HD31" s="450" t="s">
        <v>146</v>
      </c>
      <c r="HE31" s="92"/>
      <c r="HF31" s="92"/>
      <c r="HG31" s="92"/>
      <c r="HH31" s="92"/>
      <c r="HI31" s="92"/>
      <c r="HJ31" s="261"/>
      <c r="HK31" s="11"/>
      <c r="HL31" s="17"/>
      <c r="HM31" s="330"/>
      <c r="HN31" s="450" t="s">
        <v>146</v>
      </c>
      <c r="HO31" s="92"/>
      <c r="HP31" s="92"/>
      <c r="HQ31" s="92"/>
      <c r="HR31" s="92"/>
      <c r="HS31" s="92"/>
      <c r="HT31" s="261"/>
      <c r="HU31" s="11"/>
      <c r="HV31" s="17"/>
      <c r="HW31" s="330"/>
      <c r="HX31" s="450" t="s">
        <v>146</v>
      </c>
      <c r="HY31" s="92"/>
      <c r="HZ31" s="92"/>
      <c r="IA31" s="92"/>
      <c r="IB31" s="92"/>
      <c r="IC31" s="92"/>
      <c r="ID31" s="261"/>
      <c r="IE31" s="11"/>
      <c r="IF31" s="17"/>
      <c r="IG31" s="330"/>
      <c r="IH31" s="450" t="s">
        <v>146</v>
      </c>
      <c r="II31" s="92"/>
      <c r="IJ31" s="92"/>
      <c r="IK31" s="92"/>
      <c r="IL31" s="92"/>
      <c r="IM31" s="92"/>
      <c r="IN31" s="298"/>
      <c r="IO31" s="11"/>
      <c r="IP31" s="17"/>
      <c r="IQ31" s="330"/>
      <c r="IR31" s="450" t="s">
        <v>146</v>
      </c>
      <c r="IS31" s="92"/>
      <c r="IT31" s="92"/>
      <c r="IU31" s="92"/>
      <c r="IV31" s="92"/>
      <c r="IW31" s="92"/>
      <c r="IX31" s="298"/>
      <c r="IY31" s="11"/>
      <c r="IZ31" s="17"/>
      <c r="JA31" s="330"/>
      <c r="JB31" s="450" t="s">
        <v>146</v>
      </c>
      <c r="JC31" s="92"/>
      <c r="JD31" s="92"/>
      <c r="JE31" s="92"/>
      <c r="JF31" s="92"/>
      <c r="JG31" s="92"/>
      <c r="JH31" s="298"/>
      <c r="JI31" s="11"/>
      <c r="JJ31" s="17"/>
    </row>
    <row r="32" ht="16.5" hidden="true" customHeight="true" x14ac:dyDescent="0.25">
      <c r="A32" s="330"/>
      <c r="B32" s="139" t="s">
        <v>147</v>
      </c>
      <c r="C32" s="92"/>
      <c r="D32" s="92"/>
      <c r="E32" s="92"/>
      <c r="F32" s="92"/>
      <c r="G32" s="92"/>
      <c r="H32" s="261"/>
      <c r="I32" s="11"/>
      <c r="J32" s="17"/>
      <c r="K32" s="330"/>
      <c r="L32" s="139" t="s">
        <v>147</v>
      </c>
      <c r="M32" s="92"/>
      <c r="N32" s="92"/>
      <c r="O32" s="92"/>
      <c r="P32" s="92"/>
      <c r="Q32" s="92"/>
      <c r="R32" s="261"/>
      <c r="S32" s="11"/>
      <c r="T32" s="17"/>
      <c r="U32" s="330"/>
      <c r="V32" s="460" t="s">
        <v>147</v>
      </c>
      <c r="W32" s="92"/>
      <c r="X32" s="92"/>
      <c r="Y32" s="92"/>
      <c r="Z32" s="92"/>
      <c r="AA32" s="92"/>
      <c r="AB32" s="261"/>
      <c r="AC32" s="11"/>
      <c r="AD32" s="17"/>
      <c r="AE32" s="330"/>
      <c r="AF32" s="139" t="s">
        <v>147</v>
      </c>
      <c r="AG32" s="92"/>
      <c r="AH32" s="92"/>
      <c r="AI32" s="92"/>
      <c r="AJ32" s="92"/>
      <c r="AK32" s="92"/>
      <c r="AL32" s="261"/>
      <c r="AM32" s="11"/>
      <c r="AN32" s="17"/>
      <c r="AO32" s="330"/>
      <c r="AP32" s="139" t="s">
        <v>147</v>
      </c>
      <c r="AQ32" s="92"/>
      <c r="AR32" s="92"/>
      <c r="AS32" s="92"/>
      <c r="AT32" s="92"/>
      <c r="AU32" s="92"/>
      <c r="AV32" s="261"/>
      <c r="AW32" s="11"/>
      <c r="AX32" s="17"/>
      <c r="AY32" s="330"/>
      <c r="AZ32" s="295" t="s">
        <v>147</v>
      </c>
      <c r="BA32" s="92"/>
      <c r="BB32" s="92"/>
      <c r="BC32" s="92"/>
      <c r="BD32" s="92"/>
      <c r="BE32" s="92"/>
      <c r="BF32" s="261"/>
      <c r="BG32" s="11"/>
      <c r="BH32" s="17"/>
      <c r="BI32" s="330"/>
      <c r="BJ32" s="299" t="s">
        <v>147</v>
      </c>
      <c r="BK32" s="92"/>
      <c r="BL32" s="92"/>
      <c r="BM32" s="92"/>
      <c r="BN32" s="92"/>
      <c r="BO32" s="92"/>
      <c r="BP32" s="261"/>
      <c r="BQ32" s="11"/>
      <c r="BR32" s="17"/>
      <c r="BS32" s="330"/>
      <c r="BT32" s="295" t="s">
        <v>147</v>
      </c>
      <c r="BU32" s="92"/>
      <c r="BV32" s="92"/>
      <c r="BW32" s="92"/>
      <c r="BX32" s="92"/>
      <c r="BY32" s="92"/>
      <c r="BZ32" s="261"/>
      <c r="CA32" s="11"/>
      <c r="CB32" s="17"/>
      <c r="CC32" s="330"/>
      <c r="CD32" s="295" t="s">
        <v>147</v>
      </c>
      <c r="CE32" s="92"/>
      <c r="CF32" s="92"/>
      <c r="CG32" s="92"/>
      <c r="CH32" s="92"/>
      <c r="CI32" s="92"/>
      <c r="CJ32" s="261"/>
      <c r="CK32" s="11"/>
      <c r="CL32" s="17"/>
      <c r="CM32" s="330"/>
      <c r="CN32" s="295" t="s">
        <v>147</v>
      </c>
      <c r="CO32" s="92"/>
      <c r="CP32" s="92"/>
      <c r="CQ32" s="92"/>
      <c r="CR32" s="92"/>
      <c r="CS32" s="92"/>
      <c r="CT32" s="261"/>
      <c r="CU32" s="11"/>
      <c r="CV32" s="17"/>
      <c r="CW32" s="330"/>
      <c r="CX32" s="295" t="s">
        <v>147</v>
      </c>
      <c r="CY32" s="92"/>
      <c r="CZ32" s="92"/>
      <c r="DA32" s="92"/>
      <c r="DB32" s="92"/>
      <c r="DC32" s="92"/>
      <c r="DD32" s="261"/>
      <c r="DE32" s="11"/>
      <c r="DF32" s="17"/>
      <c r="DG32" s="330"/>
      <c r="DH32" s="295" t="s">
        <v>147</v>
      </c>
      <c r="DI32" s="92"/>
      <c r="DJ32" s="92"/>
      <c r="DK32" s="92"/>
      <c r="DL32" s="92"/>
      <c r="DM32" s="92"/>
      <c r="DN32" s="261"/>
      <c r="DO32" s="11"/>
      <c r="DP32" s="17"/>
      <c r="DQ32" s="330"/>
      <c r="DR32" s="295" t="s">
        <v>147</v>
      </c>
      <c r="DS32" s="92"/>
      <c r="DT32" s="92"/>
      <c r="DU32" s="92"/>
      <c r="DV32" s="92"/>
      <c r="DW32" s="92"/>
      <c r="DX32" s="261"/>
      <c r="DY32" s="11"/>
      <c r="DZ32" s="17"/>
      <c r="EA32" s="330"/>
      <c r="EB32" s="295" t="s">
        <v>147</v>
      </c>
      <c r="EC32" s="92"/>
      <c r="ED32" s="92"/>
      <c r="EE32" s="92"/>
      <c r="EF32" s="92"/>
      <c r="EG32" s="92"/>
      <c r="EH32" s="261"/>
      <c r="EI32" s="11"/>
      <c r="EJ32" s="17"/>
      <c r="EK32" s="330"/>
      <c r="EL32" s="295" t="s">
        <v>147</v>
      </c>
      <c r="EM32" s="92"/>
      <c r="EN32" s="92"/>
      <c r="EO32" s="92"/>
      <c r="EP32" s="92"/>
      <c r="EQ32" s="92"/>
      <c r="ER32" s="261"/>
      <c r="ES32" s="11"/>
      <c r="ET32" s="17"/>
      <c r="EU32" s="330"/>
      <c r="EV32" s="295" t="s">
        <v>147</v>
      </c>
      <c r="EW32" s="92"/>
      <c r="EX32" s="92"/>
      <c r="EY32" s="92"/>
      <c r="EZ32" s="92"/>
      <c r="FA32" s="92"/>
      <c r="FB32" s="261"/>
      <c r="FC32" s="11"/>
      <c r="FD32" s="17"/>
      <c r="FE32" s="330"/>
      <c r="FF32" s="295" t="s">
        <v>147</v>
      </c>
      <c r="FG32" s="92"/>
      <c r="FH32" s="92"/>
      <c r="FI32" s="92"/>
      <c r="FJ32" s="92"/>
      <c r="FK32" s="92"/>
      <c r="FL32" s="261"/>
      <c r="FM32" s="11"/>
      <c r="FN32" s="17"/>
      <c r="FO32" s="330"/>
      <c r="FP32" s="456" t="s">
        <v>147</v>
      </c>
      <c r="FQ32" s="92"/>
      <c r="FR32" s="92"/>
      <c r="FS32" s="92"/>
      <c r="FT32" s="92"/>
      <c r="FU32" s="92"/>
      <c r="FV32" s="261"/>
      <c r="FW32" s="11"/>
      <c r="FX32" s="17"/>
      <c r="FY32" s="330"/>
      <c r="FZ32" s="450" t="s">
        <v>147</v>
      </c>
      <c r="GA32" s="92"/>
      <c r="GB32" s="92"/>
      <c r="GC32" s="92"/>
      <c r="GD32" s="92"/>
      <c r="GE32" s="92"/>
      <c r="GF32" s="261"/>
      <c r="GG32" s="11"/>
      <c r="GH32" s="17"/>
      <c r="GI32" s="330"/>
      <c r="GJ32" s="450" t="s">
        <v>147</v>
      </c>
      <c r="GK32" s="92"/>
      <c r="GL32" s="92"/>
      <c r="GM32" s="92"/>
      <c r="GN32" s="92"/>
      <c r="GO32" s="92"/>
      <c r="GP32" s="261"/>
      <c r="GQ32" s="11"/>
      <c r="GR32" s="17"/>
      <c r="GS32" s="330"/>
      <c r="GT32" s="450" t="s">
        <v>147</v>
      </c>
      <c r="GU32" s="92"/>
      <c r="GV32" s="92"/>
      <c r="GW32" s="92"/>
      <c r="GX32" s="92"/>
      <c r="GY32" s="92"/>
      <c r="GZ32" s="261"/>
      <c r="HA32" s="11"/>
      <c r="HB32" s="17"/>
      <c r="HC32" s="330"/>
      <c r="HD32" s="450" t="s">
        <v>147</v>
      </c>
      <c r="HE32" s="92"/>
      <c r="HF32" s="92"/>
      <c r="HG32" s="92"/>
      <c r="HH32" s="92"/>
      <c r="HI32" s="92"/>
      <c r="HJ32" s="261"/>
      <c r="HK32" s="11"/>
      <c r="HL32" s="17"/>
      <c r="HM32" s="330"/>
      <c r="HN32" s="450" t="s">
        <v>147</v>
      </c>
      <c r="HO32" s="92"/>
      <c r="HP32" s="92"/>
      <c r="HQ32" s="92"/>
      <c r="HR32" s="92"/>
      <c r="HS32" s="92"/>
      <c r="HT32" s="261"/>
      <c r="HU32" s="11"/>
      <c r="HV32" s="17"/>
      <c r="HW32" s="330"/>
      <c r="HX32" s="450" t="s">
        <v>147</v>
      </c>
      <c r="HY32" s="92"/>
      <c r="HZ32" s="92"/>
      <c r="IA32" s="92"/>
      <c r="IB32" s="92"/>
      <c r="IC32" s="92"/>
      <c r="ID32" s="261"/>
      <c r="IE32" s="11"/>
      <c r="IF32" s="17"/>
      <c r="IG32" s="330"/>
      <c r="IH32" s="450" t="s">
        <v>147</v>
      </c>
      <c r="II32" s="92"/>
      <c r="IJ32" s="92"/>
      <c r="IK32" s="92"/>
      <c r="IL32" s="92"/>
      <c r="IM32" s="92"/>
      <c r="IN32" s="298"/>
      <c r="IO32" s="11"/>
      <c r="IP32" s="17"/>
      <c r="IQ32" s="330"/>
      <c r="IR32" s="450" t="s">
        <v>147</v>
      </c>
      <c r="IS32" s="92"/>
      <c r="IT32" s="92"/>
      <c r="IU32" s="92"/>
      <c r="IV32" s="92"/>
      <c r="IW32" s="92"/>
      <c r="IX32" s="298"/>
      <c r="IY32" s="11"/>
      <c r="IZ32" s="17"/>
      <c r="JA32" s="330"/>
      <c r="JB32" s="450" t="s">
        <v>147</v>
      </c>
      <c r="JC32" s="92"/>
      <c r="JD32" s="92"/>
      <c r="JE32" s="92"/>
      <c r="JF32" s="92"/>
      <c r="JG32" s="92"/>
      <c r="JH32" s="298"/>
      <c r="JI32" s="11"/>
      <c r="JJ32" s="17"/>
    </row>
    <row r="33" ht="16.5" customHeight="true" x14ac:dyDescent="0.25">
      <c r="A33" s="330"/>
      <c r="B33" s="139" t="s">
        <v>116</v>
      </c>
      <c r="C33" s="92"/>
      <c r="D33" s="92"/>
      <c r="E33" s="92"/>
      <c r="F33" s="92"/>
      <c r="G33" s="92"/>
      <c r="H33" s="261"/>
      <c r="I33" s="11"/>
      <c r="J33" s="17"/>
      <c r="K33" s="330"/>
      <c r="L33" s="139" t="s">
        <v>116</v>
      </c>
      <c r="M33" s="92"/>
      <c r="N33" s="92"/>
      <c r="O33" s="92"/>
      <c r="P33" s="92"/>
      <c r="Q33" s="92"/>
      <c r="R33" s="261"/>
      <c r="S33" s="11"/>
      <c r="T33" s="17"/>
      <c r="U33" s="330"/>
      <c r="V33" s="460" t="s">
        <v>116</v>
      </c>
      <c r="W33" s="92"/>
      <c r="X33" s="92"/>
      <c r="Y33" s="92"/>
      <c r="Z33" s="92"/>
      <c r="AA33" s="92"/>
      <c r="AB33" s="261"/>
      <c r="AC33" s="11"/>
      <c r="AD33" s="17"/>
      <c r="AE33" s="330"/>
      <c r="AF33" s="139" t="s">
        <v>116</v>
      </c>
      <c r="AG33" s="92"/>
      <c r="AH33" s="92"/>
      <c r="AI33" s="92"/>
      <c r="AJ33" s="92"/>
      <c r="AK33" s="92"/>
      <c r="AL33" s="261"/>
      <c r="AM33" s="11"/>
      <c r="AN33" s="17"/>
      <c r="AO33" s="330"/>
      <c r="AP33" s="139" t="s">
        <v>116</v>
      </c>
      <c r="AQ33" s="92"/>
      <c r="AR33" s="92"/>
      <c r="AS33" s="92"/>
      <c r="AT33" s="92"/>
      <c r="AU33" s="92"/>
      <c r="AV33" s="261"/>
      <c r="AW33" s="11"/>
      <c r="AX33" s="17"/>
      <c r="AY33" s="330"/>
      <c r="AZ33" s="295" t="s">
        <v>116</v>
      </c>
      <c r="BA33" s="92"/>
      <c r="BB33" s="92"/>
      <c r="BC33" s="92"/>
      <c r="BD33" s="92"/>
      <c r="BE33" s="92"/>
      <c r="BF33" s="261"/>
      <c r="BG33" s="11"/>
      <c r="BH33" s="17"/>
      <c r="BI33" s="330"/>
      <c r="BJ33" s="299" t="s">
        <v>116</v>
      </c>
      <c r="BK33" s="92"/>
      <c r="BL33" s="92"/>
      <c r="BM33" s="92"/>
      <c r="BN33" s="92"/>
      <c r="BO33" s="92"/>
      <c r="BP33" s="261"/>
      <c r="BQ33" s="11"/>
      <c r="BR33" s="17"/>
      <c r="BS33" s="330"/>
      <c r="BT33" s="295" t="s">
        <v>116</v>
      </c>
      <c r="BU33" s="92"/>
      <c r="BV33" s="92"/>
      <c r="BW33" s="92"/>
      <c r="BX33" s="92"/>
      <c r="BY33" s="92"/>
      <c r="BZ33" s="261"/>
      <c r="CA33" s="11"/>
      <c r="CB33" s="17"/>
      <c r="CC33" s="330"/>
      <c r="CD33" s="295" t="s">
        <v>116</v>
      </c>
      <c r="CE33" s="92"/>
      <c r="CF33" s="92"/>
      <c r="CG33" s="92"/>
      <c r="CH33" s="92"/>
      <c r="CI33" s="92"/>
      <c r="CJ33" s="261"/>
      <c r="CK33" s="11"/>
      <c r="CL33" s="17"/>
      <c r="CM33" s="330"/>
      <c r="CN33" s="295" t="s">
        <v>116</v>
      </c>
      <c r="CO33" s="92"/>
      <c r="CP33" s="92"/>
      <c r="CQ33" s="92"/>
      <c r="CR33" s="92"/>
      <c r="CS33" s="92"/>
      <c r="CT33" s="261"/>
      <c r="CU33" s="11"/>
      <c r="CV33" s="17"/>
      <c r="CW33" s="330"/>
      <c r="CX33" s="295" t="s">
        <v>116</v>
      </c>
      <c r="CY33" s="92"/>
      <c r="CZ33" s="92"/>
      <c r="DA33" s="92"/>
      <c r="DB33" s="92"/>
      <c r="DC33" s="92"/>
      <c r="DD33" s="261"/>
      <c r="DE33" s="11"/>
      <c r="DF33" s="17"/>
      <c r="DG33" s="330"/>
      <c r="DH33" s="295" t="s">
        <v>116</v>
      </c>
      <c r="DI33" s="92"/>
      <c r="DJ33" s="92"/>
      <c r="DK33" s="92"/>
      <c r="DL33" s="92"/>
      <c r="DM33" s="92"/>
      <c r="DN33" s="261"/>
      <c r="DO33" s="11"/>
      <c r="DP33" s="17"/>
      <c r="DQ33" s="330"/>
      <c r="DR33" s="295" t="s">
        <v>116</v>
      </c>
      <c r="DS33" s="92"/>
      <c r="DT33" s="92"/>
      <c r="DU33" s="92" t="s">
        <v>260</v>
      </c>
      <c r="DV33" s="92"/>
      <c r="DW33" s="92"/>
      <c r="DX33" s="261"/>
      <c r="DY33" s="11"/>
      <c r="DZ33" s="17"/>
      <c r="EA33" s="330"/>
      <c r="EB33" s="295" t="s">
        <v>116</v>
      </c>
      <c r="EC33" s="92"/>
      <c r="ED33" s="92"/>
      <c r="EE33" s="92"/>
      <c r="EF33" s="92"/>
      <c r="EG33" s="92"/>
      <c r="EH33" s="261"/>
      <c r="EI33" s="11"/>
      <c r="EJ33" s="17"/>
      <c r="EK33" s="330"/>
      <c r="EL33" s="295" t="s">
        <v>116</v>
      </c>
      <c r="EM33" s="92"/>
      <c r="EN33" s="92"/>
      <c r="EO33" s="92" t="s">
        <v>260</v>
      </c>
      <c r="EP33" s="92"/>
      <c r="EQ33" s="92"/>
      <c r="ER33" s="261"/>
      <c r="ES33" s="11"/>
      <c r="ET33" s="17"/>
      <c r="EU33" s="330"/>
      <c r="EV33" s="295" t="s">
        <v>116</v>
      </c>
      <c r="EW33" s="92"/>
      <c r="EX33" s="92"/>
      <c r="EY33" s="92"/>
      <c r="EZ33" s="92"/>
      <c r="FA33" s="92"/>
      <c r="FB33" s="261"/>
      <c r="FC33" s="11"/>
      <c r="FD33" s="17"/>
      <c r="FE33" s="330"/>
      <c r="FF33" s="295" t="s">
        <v>116</v>
      </c>
      <c r="FG33" s="92"/>
      <c r="FH33" s="92"/>
      <c r="FI33" s="92" t="s">
        <v>260</v>
      </c>
      <c r="FJ33" s="92"/>
      <c r="FK33" s="92"/>
      <c r="FL33" s="261"/>
      <c r="FM33" s="11"/>
      <c r="FN33" s="17"/>
      <c r="FO33" s="330"/>
      <c r="FP33" s="456" t="s">
        <v>116</v>
      </c>
      <c r="FQ33" s="92" t="s">
        <v>218</v>
      </c>
      <c r="FR33" s="92" t="s">
        <v>218</v>
      </c>
      <c r="FS33" s="92" t="s">
        <v>218</v>
      </c>
      <c r="FT33" s="92"/>
      <c r="FU33" s="92" t="s">
        <v>218</v>
      </c>
      <c r="FV33" s="261" t="s">
        <v>218</v>
      </c>
      <c r="FW33" s="11"/>
      <c r="FX33" s="17"/>
      <c r="FY33" s="330"/>
      <c r="FZ33" s="450" t="s">
        <v>116</v>
      </c>
      <c r="GA33" s="92"/>
      <c r="GB33" s="92"/>
      <c r="GC33" s="92"/>
      <c r="GD33" s="92"/>
      <c r="GE33" s="92"/>
      <c r="GF33" s="261"/>
      <c r="GG33" s="11"/>
      <c r="GH33" s="17"/>
      <c r="GI33" s="330"/>
      <c r="GJ33" s="450" t="s">
        <v>116</v>
      </c>
      <c r="GK33" s="92"/>
      <c r="GL33" s="92"/>
      <c r="GM33" s="92" t="s">
        <v>260</v>
      </c>
      <c r="GN33" s="92"/>
      <c r="GO33" s="92"/>
      <c r="GP33" s="261"/>
      <c r="GQ33" s="11"/>
      <c r="GR33" s="17"/>
      <c r="GS33" s="330"/>
      <c r="GT33" s="450" t="s">
        <v>116</v>
      </c>
      <c r="GU33" s="92"/>
      <c r="GV33" s="92"/>
      <c r="GW33" s="92"/>
      <c r="GX33" s="92"/>
      <c r="GY33" s="92"/>
      <c r="GZ33" s="261"/>
      <c r="HA33" s="11"/>
      <c r="HB33" s="17"/>
      <c r="HC33" s="330"/>
      <c r="HD33" s="450" t="s">
        <v>116</v>
      </c>
      <c r="HE33" s="92"/>
      <c r="HF33" s="92"/>
      <c r="HG33" s="92" t="s">
        <v>260</v>
      </c>
      <c r="HH33" s="92"/>
      <c r="HI33" s="92"/>
      <c r="HJ33" s="261"/>
      <c r="HK33" s="11"/>
      <c r="HL33" s="17"/>
      <c r="HM33" s="330"/>
      <c r="HN33" s="450" t="s">
        <v>116</v>
      </c>
      <c r="HO33" s="92"/>
      <c r="HP33" s="92"/>
      <c r="HQ33" s="92"/>
      <c r="HR33" s="92"/>
      <c r="HS33" s="92"/>
      <c r="HT33" s="261"/>
      <c r="HU33" s="11"/>
      <c r="HV33" s="17"/>
      <c r="HW33" s="330"/>
      <c r="HX33" s="450" t="s">
        <v>116</v>
      </c>
      <c r="HY33" s="92"/>
      <c r="HZ33" s="92"/>
      <c r="IA33" s="92" t="s">
        <v>260</v>
      </c>
      <c r="IB33" s="92"/>
      <c r="IC33" s="92"/>
      <c r="ID33" s="261"/>
      <c r="IE33" s="11"/>
      <c r="IF33" s="17"/>
      <c r="IG33" s="330"/>
      <c r="IH33" s="450" t="s">
        <v>116</v>
      </c>
      <c r="II33" s="93"/>
      <c r="IJ33" s="93"/>
      <c r="IK33" s="93"/>
      <c r="IL33" s="92"/>
      <c r="IM33" s="93"/>
      <c r="IN33" s="261"/>
      <c r="IO33" s="11"/>
      <c r="IP33" s="17"/>
      <c r="IQ33" s="330"/>
      <c r="IR33" s="450" t="s">
        <v>116</v>
      </c>
      <c r="IS33" s="92" t="s">
        <v>260</v>
      </c>
      <c r="IT33" s="92"/>
      <c r="IU33" s="92"/>
      <c r="IV33" s="92"/>
      <c r="IW33" s="92" t="s">
        <v>260</v>
      </c>
      <c r="IX33" s="298" t="s">
        <v>260</v>
      </c>
      <c r="IY33" s="11"/>
      <c r="IZ33" s="17"/>
      <c r="JA33" s="330"/>
      <c r="JB33" s="450" t="s">
        <v>116</v>
      </c>
      <c r="JC33" s="92" t="s">
        <v>218</v>
      </c>
      <c r="JD33" s="92" t="s">
        <v>218</v>
      </c>
      <c r="JE33" s="92" t="s">
        <v>218</v>
      </c>
      <c r="JF33" s="92"/>
      <c r="JG33" s="92" t="s">
        <v>218</v>
      </c>
      <c r="JH33" s="298" t="s">
        <v>218</v>
      </c>
      <c r="JI33" s="11"/>
      <c r="JJ33" s="17"/>
    </row>
    <row r="34" ht="16.5" customHeight="true" x14ac:dyDescent="0.25">
      <c r="A34" s="331"/>
      <c r="B34" s="12" t="s">
        <v>23</v>
      </c>
      <c r="C34" s="10"/>
      <c r="D34" s="10"/>
      <c r="E34" s="10"/>
      <c r="F34" s="147"/>
      <c r="G34" s="148"/>
      <c r="H34" s="149"/>
      <c r="I34" s="11"/>
      <c r="J34" s="17"/>
      <c r="K34" s="331"/>
      <c r="L34" s="12" t="s">
        <v>23</v>
      </c>
      <c r="M34" s="10"/>
      <c r="N34" s="10"/>
      <c r="O34" s="10"/>
      <c r="P34" s="147"/>
      <c r="Q34" s="148"/>
      <c r="R34" s="149"/>
      <c r="S34" s="11"/>
      <c r="T34" s="17"/>
      <c r="U34" s="331"/>
      <c r="V34" s="12" t="s">
        <v>23</v>
      </c>
      <c r="W34" s="10"/>
      <c r="X34" s="10"/>
      <c r="Y34" s="10"/>
      <c r="Z34" s="147"/>
      <c r="AA34" s="148"/>
      <c r="AB34" s="149"/>
      <c r="AC34" s="11"/>
      <c r="AD34" s="17"/>
      <c r="AE34" s="331"/>
      <c r="AF34" s="12" t="s">
        <v>23</v>
      </c>
      <c r="AG34" s="10"/>
      <c r="AH34" s="10"/>
      <c r="AI34" s="10"/>
      <c r="AJ34" s="147"/>
      <c r="AK34" s="148"/>
      <c r="AL34" s="149"/>
      <c r="AM34" s="11"/>
      <c r="AN34" s="17"/>
      <c r="AO34" s="331"/>
      <c r="AP34" s="12" t="s">
        <v>23</v>
      </c>
      <c r="AQ34" s="10"/>
      <c r="AR34" s="10"/>
      <c r="AS34" s="10"/>
      <c r="AT34" s="147"/>
      <c r="AU34" s="148"/>
      <c r="AV34" s="149"/>
      <c r="AW34" s="11"/>
      <c r="AX34" s="17"/>
      <c r="AY34" s="331"/>
      <c r="AZ34" s="12" t="s">
        <v>23</v>
      </c>
      <c r="BA34" s="10"/>
      <c r="BB34" s="10"/>
      <c r="BC34" s="10"/>
      <c r="BD34" s="147"/>
      <c r="BE34" s="148"/>
      <c r="BF34" s="149"/>
      <c r="BG34" s="11"/>
      <c r="BH34" s="17"/>
      <c r="BI34" s="331"/>
      <c r="BJ34" s="12" t="s">
        <v>23</v>
      </c>
      <c r="BK34" s="10"/>
      <c r="BL34" s="10"/>
      <c r="BM34" s="10"/>
      <c r="BN34" s="147"/>
      <c r="BO34" s="148"/>
      <c r="BP34" s="149"/>
      <c r="BQ34" s="11"/>
      <c r="BR34" s="17"/>
      <c r="BS34" s="331"/>
      <c r="BT34" s="12" t="s">
        <v>23</v>
      </c>
      <c r="BU34" s="10"/>
      <c r="BV34" s="10"/>
      <c r="BW34" s="10"/>
      <c r="BX34" s="147"/>
      <c r="BY34" s="148"/>
      <c r="BZ34" s="149"/>
      <c r="CA34" s="11"/>
      <c r="CB34" s="17"/>
      <c r="CC34" s="331"/>
      <c r="CD34" s="12" t="s">
        <v>23</v>
      </c>
      <c r="CE34" s="10"/>
      <c r="CF34" s="10"/>
      <c r="CG34" s="10"/>
      <c r="CH34" s="147"/>
      <c r="CI34" s="148"/>
      <c r="CJ34" s="149"/>
      <c r="CK34" s="11"/>
      <c r="CL34" s="17"/>
      <c r="CM34" s="331"/>
      <c r="CN34" s="12" t="s">
        <v>23</v>
      </c>
      <c r="CO34" s="10"/>
      <c r="CP34" s="10"/>
      <c r="CQ34" s="10"/>
      <c r="CR34" s="147"/>
      <c r="CS34" s="148"/>
      <c r="CT34" s="149"/>
      <c r="CU34" s="11"/>
      <c r="CV34" s="17"/>
      <c r="CW34" s="331"/>
      <c r="CX34" s="12" t="s">
        <v>23</v>
      </c>
      <c r="CY34" s="10"/>
      <c r="CZ34" s="10"/>
      <c r="DA34" s="10"/>
      <c r="DB34" s="147"/>
      <c r="DC34" s="148"/>
      <c r="DD34" s="149"/>
      <c r="DE34" s="11"/>
      <c r="DF34" s="17"/>
      <c r="DG34" s="331"/>
      <c r="DH34" s="12" t="s">
        <v>23</v>
      </c>
      <c r="DI34" s="10"/>
      <c r="DJ34" s="10"/>
      <c r="DK34" s="10"/>
      <c r="DL34" s="147"/>
      <c r="DM34" s="148"/>
      <c r="DN34" s="149"/>
      <c r="DO34" s="11"/>
      <c r="DP34" s="17"/>
      <c r="DQ34" s="331"/>
      <c r="DR34" s="12" t="s">
        <v>23</v>
      </c>
      <c r="DS34" s="10"/>
      <c r="DT34" s="10"/>
      <c r="DU34" s="10"/>
      <c r="DV34" s="147"/>
      <c r="DW34" s="148"/>
      <c r="DX34" s="149"/>
      <c r="DY34" s="11"/>
      <c r="DZ34" s="17"/>
      <c r="EA34" s="331"/>
      <c r="EB34" s="12" t="s">
        <v>23</v>
      </c>
      <c r="EC34" s="10"/>
      <c r="ED34" s="10"/>
      <c r="EE34" s="10"/>
      <c r="EF34" s="147"/>
      <c r="EG34" s="148"/>
      <c r="EH34" s="149"/>
      <c r="EI34" s="11"/>
      <c r="EJ34" s="17"/>
      <c r="EK34" s="331"/>
      <c r="EL34" s="12" t="s">
        <v>23</v>
      </c>
      <c r="EM34" s="10"/>
      <c r="EN34" s="10"/>
      <c r="EO34" s="10"/>
      <c r="EP34" s="147"/>
      <c r="EQ34" s="148"/>
      <c r="ER34" s="149"/>
      <c r="ES34" s="11"/>
      <c r="ET34" s="17"/>
      <c r="EU34" s="331"/>
      <c r="EV34" s="12" t="s">
        <v>23</v>
      </c>
      <c r="EW34" s="10"/>
      <c r="EX34" s="10"/>
      <c r="EY34" s="10"/>
      <c r="EZ34" s="147"/>
      <c r="FA34" s="148"/>
      <c r="FB34" s="149"/>
      <c r="FC34" s="11"/>
      <c r="FD34" s="17"/>
      <c r="FE34" s="331"/>
      <c r="FF34" s="12" t="s">
        <v>23</v>
      </c>
      <c r="FG34" s="10"/>
      <c r="FH34" s="10"/>
      <c r="FI34" s="10"/>
      <c r="FJ34" s="147"/>
      <c r="FK34" s="148"/>
      <c r="FL34" s="149"/>
      <c r="FM34" s="11"/>
      <c r="FN34" s="17"/>
      <c r="FO34" s="331"/>
      <c r="FP34" s="12" t="s">
        <v>23</v>
      </c>
      <c r="FQ34" s="10"/>
      <c r="FR34" s="10"/>
      <c r="FS34" s="10"/>
      <c r="FT34" s="147"/>
      <c r="FU34" s="148"/>
      <c r="FV34" s="149"/>
      <c r="FW34" s="11"/>
      <c r="FX34" s="17"/>
      <c r="FY34" s="331"/>
      <c r="FZ34" s="12" t="s">
        <v>23</v>
      </c>
      <c r="GA34" s="10"/>
      <c r="GB34" s="10"/>
      <c r="GC34" s="10"/>
      <c r="GD34" s="147"/>
      <c r="GE34" s="148"/>
      <c r="GF34" s="149"/>
      <c r="GG34" s="11"/>
      <c r="GH34" s="17"/>
      <c r="GI34" s="331"/>
      <c r="GJ34" s="12" t="s">
        <v>23</v>
      </c>
      <c r="GK34" s="10"/>
      <c r="GL34" s="10"/>
      <c r="GM34" s="10"/>
      <c r="GN34" s="147"/>
      <c r="GO34" s="148"/>
      <c r="GP34" s="149"/>
      <c r="GQ34" s="11"/>
      <c r="GR34" s="17"/>
      <c r="GS34" s="331"/>
      <c r="GT34" s="12" t="s">
        <v>23</v>
      </c>
      <c r="GU34" s="10"/>
      <c r="GV34" s="10"/>
      <c r="GW34" s="10"/>
      <c r="GX34" s="147"/>
      <c r="GY34" s="148"/>
      <c r="GZ34" s="149"/>
      <c r="HA34" s="11"/>
      <c r="HB34" s="17"/>
      <c r="HC34" s="331"/>
      <c r="HD34" s="12" t="s">
        <v>23</v>
      </c>
      <c r="HE34" s="10"/>
      <c r="HF34" s="10"/>
      <c r="HG34" s="10"/>
      <c r="HH34" s="147"/>
      <c r="HI34" s="148"/>
      <c r="HJ34" s="149"/>
      <c r="HK34" s="11"/>
      <c r="HL34" s="17"/>
      <c r="HM34" s="331"/>
      <c r="HN34" s="12" t="s">
        <v>23</v>
      </c>
      <c r="HO34" s="10"/>
      <c r="HP34" s="10"/>
      <c r="HQ34" s="10"/>
      <c r="HR34" s="147"/>
      <c r="HS34" s="148"/>
      <c r="HT34" s="149"/>
      <c r="HU34" s="11"/>
      <c r="HV34" s="17"/>
      <c r="HW34" s="331"/>
      <c r="HX34" s="12" t="s">
        <v>23</v>
      </c>
      <c r="HY34" s="10"/>
      <c r="HZ34" s="10"/>
      <c r="IA34" s="10"/>
      <c r="IB34" s="147"/>
      <c r="IC34" s="148"/>
      <c r="ID34" s="149"/>
      <c r="IE34" s="11"/>
      <c r="IF34" s="17"/>
      <c r="IG34" s="331"/>
      <c r="IH34" s="12" t="s">
        <v>23</v>
      </c>
      <c r="II34" s="10"/>
      <c r="IJ34" s="10"/>
      <c r="IK34" s="10"/>
      <c r="IL34" s="147"/>
      <c r="IM34" s="148"/>
      <c r="IN34" s="149"/>
      <c r="IO34" s="11"/>
      <c r="IP34" s="17"/>
      <c r="IQ34" s="331"/>
      <c r="IR34" s="12" t="s">
        <v>23</v>
      </c>
      <c r="IS34" s="10"/>
      <c r="IT34" s="10"/>
      <c r="IU34" s="10"/>
      <c r="IV34" s="147"/>
      <c r="IW34" s="148"/>
      <c r="IX34" s="149"/>
      <c r="IY34" s="11"/>
      <c r="IZ34" s="17"/>
      <c r="JA34" s="331"/>
      <c r="JB34" s="12" t="s">
        <v>23</v>
      </c>
      <c r="JC34" s="10"/>
      <c r="JD34" s="10"/>
      <c r="JE34" s="10"/>
      <c r="JF34" s="147"/>
      <c r="JG34" s="148"/>
      <c r="JH34" s="149"/>
      <c r="JI34" s="11"/>
      <c r="JJ34" s="17"/>
    </row>
    <row r="35" s="3" customFormat="true" ht="14.45" customHeight="true" thickBot="true" x14ac:dyDescent="0.3">
      <c r="A35" s="332"/>
      <c r="B35" s="30" t="s">
        <v>20</v>
      </c>
      <c r="C35" s="268">
        <v>853601</v>
      </c>
      <c r="D35" s="156"/>
      <c r="E35" s="156"/>
      <c r="F35" s="157"/>
      <c r="G35" s="156"/>
      <c r="H35" s="158"/>
      <c r="I35" s="27"/>
      <c r="J35" s="19"/>
      <c r="K35" s="332"/>
      <c r="L35" s="30" t="s">
        <v>20</v>
      </c>
      <c r="M35" s="156"/>
      <c r="N35" s="156"/>
      <c r="O35" s="156"/>
      <c r="P35" s="157"/>
      <c r="Q35" s="156"/>
      <c r="R35" s="158"/>
      <c r="S35" s="27"/>
      <c r="T35" s="19"/>
      <c r="U35" s="332"/>
      <c r="V35" s="30" t="s">
        <v>20</v>
      </c>
      <c r="W35" s="151">
        <v>3782</v>
      </c>
      <c r="X35" s="151">
        <v>1246</v>
      </c>
      <c r="Y35" s="151">
        <v>2536</v>
      </c>
      <c r="Z35" s="151"/>
      <c r="AA35" s="151">
        <v>3782</v>
      </c>
      <c r="AB35" s="152">
        <v>1155</v>
      </c>
      <c r="AC35" s="27"/>
      <c r="AD35" s="19"/>
      <c r="AE35" s="332"/>
      <c r="AF35" s="30" t="s">
        <v>20</v>
      </c>
      <c r="AG35" s="156"/>
      <c r="AH35" s="156"/>
      <c r="AI35" s="156"/>
      <c r="AJ35" s="157"/>
      <c r="AK35" s="156"/>
      <c r="AL35" s="158"/>
      <c r="AM35" s="27"/>
      <c r="AN35" s="19"/>
      <c r="AO35" s="332"/>
      <c r="AP35" s="30" t="s">
        <v>20</v>
      </c>
      <c r="AQ35" s="156"/>
      <c r="AR35" s="156"/>
      <c r="AS35" s="156">
        <v>9328</v>
      </c>
      <c r="AT35" s="157"/>
      <c r="AU35" s="156"/>
      <c r="AV35" s="158"/>
      <c r="AW35" s="27"/>
      <c r="AX35" s="19"/>
      <c r="AY35" s="332"/>
      <c r="AZ35" s="30" t="s">
        <v>20</v>
      </c>
      <c r="BA35" s="156"/>
      <c r="BB35" s="156"/>
      <c r="BC35" s="156"/>
      <c r="BD35" s="157"/>
      <c r="BE35" s="156"/>
      <c r="BF35" s="158"/>
      <c r="BG35" s="27"/>
      <c r="BH35" s="19"/>
      <c r="BI35" s="332"/>
      <c r="BJ35" s="30" t="s">
        <v>20</v>
      </c>
      <c r="BK35" s="156"/>
      <c r="BL35" s="156"/>
      <c r="BM35" s="156"/>
      <c r="BN35" s="157"/>
      <c r="BO35" s="156"/>
      <c r="BP35" s="158"/>
      <c r="BQ35" s="27"/>
      <c r="BR35" s="19"/>
      <c r="BS35" s="332"/>
      <c r="BT35" s="30" t="s">
        <v>20</v>
      </c>
      <c r="BU35" s="156"/>
      <c r="BV35" s="156"/>
      <c r="BW35" s="156">
        <v>13292</v>
      </c>
      <c r="BX35" s="157"/>
      <c r="BY35" s="156"/>
      <c r="BZ35" s="158"/>
      <c r="CA35" s="27"/>
      <c r="CB35" s="19"/>
      <c r="CC35" s="332"/>
      <c r="CD35" s="30" t="s">
        <v>20</v>
      </c>
      <c r="CE35" s="156"/>
      <c r="CF35" s="156"/>
      <c r="CG35" s="156"/>
      <c r="CH35" s="157"/>
      <c r="CI35" s="156"/>
      <c r="CJ35" s="158"/>
      <c r="CK35" s="27"/>
      <c r="CL35" s="19"/>
      <c r="CM35" s="332"/>
      <c r="CN35" s="30" t="s">
        <v>20</v>
      </c>
      <c r="CO35" s="156"/>
      <c r="CP35" s="156"/>
      <c r="CQ35" s="156"/>
      <c r="CR35" s="157"/>
      <c r="CS35" s="156"/>
      <c r="CT35" s="158"/>
      <c r="CU35" s="27"/>
      <c r="CV35" s="19"/>
      <c r="CW35" s="332"/>
      <c r="CX35" s="30" t="s">
        <v>20</v>
      </c>
      <c r="CY35" s="156"/>
      <c r="CZ35" s="156"/>
      <c r="DA35" s="156"/>
      <c r="DB35" s="157"/>
      <c r="DC35" s="156"/>
      <c r="DD35" s="158"/>
      <c r="DE35" s="27"/>
      <c r="DF35" s="19"/>
      <c r="DG35" s="332"/>
      <c r="DH35" s="30" t="s">
        <v>20</v>
      </c>
      <c r="DI35" s="156"/>
      <c r="DJ35" s="156"/>
      <c r="DK35" s="156"/>
      <c r="DL35" s="157"/>
      <c r="DM35" s="156"/>
      <c r="DN35" s="158"/>
      <c r="DO35" s="27"/>
      <c r="DP35" s="19"/>
      <c r="DQ35" s="332"/>
      <c r="DR35" s="30" t="s">
        <v>20</v>
      </c>
      <c r="DS35" s="156"/>
      <c r="DT35" s="156"/>
      <c r="DU35" s="156">
        <f>'Water Data'!DU32</f>
        <v>14240</v>
      </c>
      <c r="DV35" s="157"/>
      <c r="DW35" s="156"/>
      <c r="DX35" s="158"/>
      <c r="DY35" s="27"/>
      <c r="DZ35" s="19"/>
      <c r="EA35" s="332"/>
      <c r="EB35" s="30" t="s">
        <v>20</v>
      </c>
      <c r="EC35" s="156"/>
      <c r="ED35" s="156"/>
      <c r="EE35" s="156"/>
      <c r="EF35" s="157"/>
      <c r="EG35" s="156"/>
      <c r="EH35" s="158"/>
      <c r="EI35" s="27"/>
      <c r="EJ35" s="19"/>
      <c r="EK35" s="332"/>
      <c r="EL35" s="30" t="s">
        <v>20</v>
      </c>
      <c r="EM35" s="156"/>
      <c r="EN35" s="156"/>
      <c r="EO35" s="156">
        <f>'Water Data'!EO32</f>
        <v>14373</v>
      </c>
      <c r="EP35" s="157"/>
      <c r="EQ35" s="156"/>
      <c r="ER35" s="158"/>
      <c r="ES35" s="27"/>
      <c r="ET35" s="19"/>
      <c r="EU35" s="332"/>
      <c r="EV35" s="30" t="s">
        <v>20</v>
      </c>
      <c r="EW35" s="156"/>
      <c r="EX35" s="156"/>
      <c r="EY35" s="156"/>
      <c r="EZ35" s="157"/>
      <c r="FA35" s="156"/>
      <c r="FB35" s="158"/>
      <c r="FC35" s="27"/>
      <c r="FD35" s="19"/>
      <c r="FE35" s="332"/>
      <c r="FF35" s="30" t="s">
        <v>20</v>
      </c>
      <c r="FG35" s="156"/>
      <c r="FH35" s="156"/>
      <c r="FI35" s="156">
        <f>'Water Data'!FI32</f>
        <v>14662</v>
      </c>
      <c r="FJ35" s="157"/>
      <c r="FK35" s="156"/>
      <c r="FL35" s="158"/>
      <c r="FM35" s="27"/>
      <c r="FN35" s="19"/>
      <c r="FO35" s="332"/>
      <c r="FP35" s="30" t="s">
        <v>20</v>
      </c>
      <c r="FQ35" s="151">
        <v>4267</v>
      </c>
      <c r="FR35" s="151">
        <v>1784</v>
      </c>
      <c r="FS35" s="151">
        <v>2480</v>
      </c>
      <c r="FT35" s="151"/>
      <c r="FU35" s="151">
        <v>4265</v>
      </c>
      <c r="FV35" s="152">
        <v>1478</v>
      </c>
      <c r="FW35" s="27"/>
      <c r="FX35" s="19"/>
      <c r="FY35" s="332"/>
      <c r="FZ35" s="30" t="s">
        <v>20</v>
      </c>
      <c r="GA35" s="156"/>
      <c r="GB35" s="156"/>
      <c r="GC35" s="156"/>
      <c r="GD35" s="157"/>
      <c r="GE35" s="156"/>
      <c r="GF35" s="158"/>
      <c r="GG35" s="27"/>
      <c r="GH35" s="19"/>
      <c r="GI35" s="332"/>
      <c r="GJ35" s="30" t="s">
        <v>20</v>
      </c>
      <c r="GK35" s="269"/>
      <c r="GL35" s="156"/>
      <c r="GM35" s="156">
        <f>'Water Data'!GM32</f>
        <v>14724</v>
      </c>
      <c r="GN35" s="157"/>
      <c r="GO35" s="156"/>
      <c r="GP35" s="158"/>
      <c r="GQ35" s="27"/>
      <c r="GR35" s="19"/>
      <c r="GS35" s="332"/>
      <c r="GT35" s="30" t="s">
        <v>20</v>
      </c>
      <c r="GU35" s="269">
        <v>1448712</v>
      </c>
      <c r="GV35" s="156"/>
      <c r="GW35" s="156"/>
      <c r="GX35" s="157"/>
      <c r="GY35" s="156"/>
      <c r="GZ35" s="158"/>
      <c r="HA35" s="27"/>
      <c r="HB35" s="19"/>
      <c r="HC35" s="332"/>
      <c r="HD35" s="30" t="s">
        <v>20</v>
      </c>
      <c r="HE35" s="269"/>
      <c r="HF35" s="156"/>
      <c r="HG35" s="156">
        <f>'Water Data'!HG32</f>
        <v>15206</v>
      </c>
      <c r="HH35" s="157"/>
      <c r="HI35" s="156"/>
      <c r="HJ35" s="158"/>
      <c r="HK35" s="27"/>
      <c r="HL35" s="19"/>
      <c r="HM35" s="332"/>
      <c r="HN35" s="30" t="s">
        <v>20</v>
      </c>
      <c r="HO35" s="269"/>
      <c r="HP35" s="156"/>
      <c r="HQ35" s="156"/>
      <c r="HR35" s="157"/>
      <c r="HS35" s="156"/>
      <c r="HT35" s="158"/>
      <c r="HU35" s="27"/>
      <c r="HV35" s="19"/>
      <c r="HW35" s="332"/>
      <c r="HX35" s="30" t="s">
        <v>20</v>
      </c>
      <c r="HY35" s="269"/>
      <c r="HZ35" s="156"/>
      <c r="IA35" s="156">
        <f>'Water Data'!IA32</f>
        <v>15630</v>
      </c>
      <c r="IB35" s="157"/>
      <c r="IC35" s="156"/>
      <c r="ID35" s="158"/>
      <c r="IE35" s="27"/>
      <c r="IF35" s="19"/>
      <c r="IG35" s="332"/>
      <c r="IH35" s="30" t="s">
        <v>20</v>
      </c>
      <c r="II35" s="31">
        <v>1522346</v>
      </c>
      <c r="IJ35" s="31">
        <v>211840</v>
      </c>
      <c r="IK35" s="31">
        <v>1237222</v>
      </c>
      <c r="IL35" s="31"/>
      <c r="IM35" s="31">
        <v>1449078</v>
      </c>
      <c r="IN35" s="32">
        <v>252176</v>
      </c>
      <c r="IO35" s="27"/>
      <c r="IP35" s="19"/>
      <c r="IQ35" s="332"/>
      <c r="IR35" s="30" t="s">
        <v>20</v>
      </c>
      <c r="IS35" s="31"/>
      <c r="IT35" s="31"/>
      <c r="IU35" s="31"/>
      <c r="IV35" s="31"/>
      <c r="IW35" s="31"/>
      <c r="IX35" s="32"/>
      <c r="IY35" s="27"/>
      <c r="IZ35" s="19"/>
      <c r="JA35" s="332"/>
      <c r="JB35" s="30" t="s">
        <v>20</v>
      </c>
      <c r="JC35" s="31">
        <v>268080</v>
      </c>
      <c r="JD35" s="31">
        <v>22507</v>
      </c>
      <c r="JE35" s="31">
        <v>245532</v>
      </c>
      <c r="JF35" s="31"/>
      <c r="JG35" s="31">
        <v>236203</v>
      </c>
      <c r="JH35" s="32">
        <v>31841</v>
      </c>
      <c r="JI35" s="27"/>
      <c r="JJ35" s="19"/>
    </row>
    <row r="36" s="3" customFormat="true" x14ac:dyDescent="0.25">
      <c r="A36" s="333"/>
      <c r="K36" s="333"/>
      <c r="U36" s="333"/>
      <c r="AE36" s="333"/>
      <c r="AO36" s="333"/>
      <c r="AY36" s="333"/>
      <c r="BI36" s="333"/>
      <c r="BJ36" s="333"/>
      <c r="BK36" s="333"/>
      <c r="BL36" s="333"/>
      <c r="BM36" s="333"/>
      <c r="BN36" s="333"/>
      <c r="BO36" s="333"/>
      <c r="BP36" s="333"/>
      <c r="BS36" s="333"/>
      <c r="CC36" s="333"/>
      <c r="CM36" s="333"/>
      <c r="CW36" s="333"/>
      <c r="DG36" s="333"/>
      <c r="DQ36" s="333"/>
      <c r="EA36" s="333"/>
      <c r="EK36" s="333"/>
      <c r="EU36" s="333"/>
      <c r="FE36" s="333"/>
      <c r="FO36" s="333"/>
      <c r="FY36" s="333"/>
      <c r="GI36" s="333"/>
      <c r="GS36" s="333"/>
      <c r="HC36" s="333"/>
      <c r="HM36" s="333"/>
      <c r="HW36" s="333"/>
      <c r="IG36" s="333"/>
    </row>
    <row r="37" s="3" customFormat="true" x14ac:dyDescent="0.25">
      <c r="A37" s="333"/>
      <c r="K37" s="333"/>
      <c r="U37" s="333"/>
      <c r="AE37" s="333"/>
      <c r="AO37" s="333"/>
      <c r="AY37" s="333"/>
      <c r="BI37" s="333"/>
      <c r="BJ37" s="333"/>
      <c r="BK37" s="333"/>
      <c r="BL37" s="333"/>
      <c r="BM37" s="333"/>
      <c r="BN37" s="333"/>
      <c r="BO37" s="333"/>
      <c r="BP37" s="333"/>
      <c r="BS37" s="333"/>
      <c r="CC37" s="333"/>
      <c r="CM37" s="333"/>
      <c r="CW37" s="333"/>
      <c r="DG37" s="333"/>
      <c r="DQ37" s="333"/>
      <c r="EA37" s="333"/>
      <c r="EK37" s="333"/>
      <c r="EU37" s="333"/>
      <c r="FE37" s="333"/>
      <c r="FO37" s="333"/>
      <c r="FY37" s="333"/>
      <c r="GI37" s="333"/>
      <c r="GS37" s="333"/>
      <c r="HC37" s="333"/>
      <c r="HM37" s="333"/>
      <c r="HW37" s="333"/>
      <c r="IG37" s="333"/>
    </row>
    <row r="38" s="3" customFormat="true" x14ac:dyDescent="0.25">
      <c r="A38" s="333"/>
      <c r="K38" s="333"/>
      <c r="U38" s="333"/>
      <c r="AE38" s="333"/>
      <c r="AO38" s="333"/>
      <c r="AY38" s="333"/>
      <c r="BI38" s="333"/>
      <c r="BJ38" s="333"/>
      <c r="BK38" s="333"/>
      <c r="BL38" s="333"/>
      <c r="BM38" s="333"/>
      <c r="BN38" s="333"/>
      <c r="BO38" s="333"/>
      <c r="BP38" s="333"/>
      <c r="BS38" s="333"/>
      <c r="CC38" s="333"/>
      <c r="CM38" s="333"/>
      <c r="CW38" s="333"/>
      <c r="DG38" s="333"/>
      <c r="DQ38" s="333"/>
      <c r="EA38" s="333"/>
      <c r="EK38" s="333"/>
      <c r="EU38" s="333"/>
      <c r="FE38" s="333"/>
      <c r="FO38" s="333"/>
      <c r="FY38" s="333"/>
      <c r="GI38" s="333"/>
      <c r="GS38" s="333"/>
      <c r="HC38" s="333"/>
      <c r="HM38" s="333"/>
      <c r="HW38" s="333"/>
      <c r="IG38" s="333"/>
    </row>
    <row r="39" s="3" customFormat="true" x14ac:dyDescent="0.25">
      <c r="A39" s="333"/>
      <c r="K39" s="333"/>
      <c r="U39" s="333"/>
      <c r="AE39" s="333"/>
      <c r="AO39" s="333"/>
      <c r="AY39" s="333"/>
      <c r="BI39" s="333"/>
      <c r="BJ39" s="333"/>
      <c r="BK39" s="333"/>
      <c r="BL39" s="333"/>
      <c r="BM39" s="333"/>
      <c r="BN39" s="333"/>
      <c r="BO39" s="333"/>
      <c r="BP39" s="333"/>
      <c r="BS39" s="333"/>
      <c r="CC39" s="333"/>
      <c r="CM39" s="333"/>
      <c r="CW39" s="333"/>
      <c r="DG39" s="333"/>
      <c r="DQ39" s="333"/>
      <c r="EA39" s="333"/>
      <c r="EK39" s="333"/>
      <c r="EU39" s="333"/>
      <c r="FE39" s="333"/>
      <c r="FO39" s="333"/>
      <c r="FY39" s="333"/>
      <c r="GI39" s="333"/>
      <c r="GS39" s="333"/>
      <c r="HC39" s="333"/>
      <c r="HM39" s="333"/>
      <c r="HW39" s="333"/>
      <c r="IG39" s="333"/>
    </row>
    <row r="40" s="3" customFormat="true" x14ac:dyDescent="0.25">
      <c r="A40" s="333"/>
      <c r="K40" s="333"/>
      <c r="U40" s="333"/>
      <c r="AE40" s="333"/>
      <c r="AO40" s="333"/>
      <c r="AY40" s="333"/>
      <c r="BI40" s="333"/>
      <c r="BJ40" s="333"/>
      <c r="BK40" s="333"/>
      <c r="BL40" s="333"/>
      <c r="BM40" s="333"/>
      <c r="BN40" s="333"/>
      <c r="BO40" s="333"/>
      <c r="BP40" s="333"/>
      <c r="BS40" s="333"/>
      <c r="CC40" s="333"/>
      <c r="CM40" s="333"/>
      <c r="CW40" s="333"/>
      <c r="DG40" s="333"/>
      <c r="DQ40" s="333"/>
      <c r="EA40" s="333"/>
      <c r="EK40" s="333"/>
      <c r="EU40" s="333"/>
      <c r="FE40" s="333"/>
      <c r="FO40" s="333"/>
      <c r="FY40" s="333"/>
      <c r="GI40" s="333"/>
      <c r="GS40" s="333"/>
      <c r="HC40" s="333"/>
      <c r="HM40" s="333"/>
      <c r="HW40" s="333"/>
      <c r="IG40" s="333"/>
    </row>
    <row r="41" s="3" customFormat="true" x14ac:dyDescent="0.25">
      <c r="A41" s="333"/>
      <c r="K41" s="333"/>
      <c r="U41" s="333"/>
      <c r="AE41" s="333"/>
      <c r="AO41" s="333"/>
      <c r="AY41" s="333"/>
      <c r="BI41" s="333"/>
      <c r="BJ41" s="333"/>
      <c r="BK41" s="333"/>
      <c r="BL41" s="333"/>
      <c r="BM41" s="333"/>
      <c r="BN41" s="333"/>
      <c r="BO41" s="333"/>
      <c r="BP41" s="333"/>
      <c r="BS41" s="333"/>
      <c r="CC41" s="333"/>
      <c r="CM41" s="333"/>
      <c r="CW41" s="333"/>
      <c r="DG41" s="333"/>
      <c r="DQ41" s="333"/>
      <c r="EA41" s="333"/>
      <c r="EK41" s="333"/>
      <c r="EU41" s="333"/>
      <c r="FE41" s="333"/>
      <c r="FO41" s="333"/>
      <c r="FY41" s="333"/>
      <c r="GI41" s="333"/>
      <c r="GS41" s="333"/>
      <c r="HC41" s="333"/>
      <c r="HM41" s="333"/>
      <c r="HW41" s="333"/>
      <c r="IG41" s="333"/>
    </row>
    <row r="42" s="3" customFormat="true" x14ac:dyDescent="0.25">
      <c r="A42" s="333"/>
      <c r="K42" s="333"/>
      <c r="U42" s="333"/>
      <c r="AE42" s="333"/>
      <c r="AO42" s="333"/>
      <c r="AY42" s="333"/>
      <c r="BI42" s="333"/>
      <c r="BJ42" s="333"/>
      <c r="BK42" s="333"/>
      <c r="BL42" s="333"/>
      <c r="BM42" s="333"/>
      <c r="BN42" s="333"/>
      <c r="BO42" s="333"/>
      <c r="BP42" s="333"/>
      <c r="BS42" s="333"/>
      <c r="CC42" s="333"/>
      <c r="CM42" s="333"/>
      <c r="CW42" s="333"/>
      <c r="DG42" s="333"/>
      <c r="DQ42" s="333"/>
      <c r="EA42" s="333"/>
      <c r="EK42" s="333"/>
      <c r="EU42" s="333"/>
      <c r="FE42" s="333"/>
      <c r="FO42" s="333"/>
      <c r="FY42" s="333"/>
      <c r="GI42" s="333"/>
      <c r="GS42" s="333"/>
      <c r="HC42" s="333"/>
      <c r="HM42" s="333"/>
      <c r="HW42" s="333"/>
      <c r="IG42" s="333"/>
    </row>
    <row r="43" s="3" customFormat="true" x14ac:dyDescent="0.25">
      <c r="A43" s="333"/>
      <c r="K43" s="333"/>
      <c r="U43" s="333"/>
      <c r="AE43" s="333"/>
      <c r="AO43" s="333"/>
      <c r="AY43" s="333"/>
      <c r="BI43" s="333"/>
      <c r="BJ43" s="333"/>
      <c r="BK43" s="333"/>
      <c r="BL43" s="333"/>
      <c r="BM43" s="333"/>
      <c r="BN43" s="333"/>
      <c r="BO43" s="333"/>
      <c r="BP43" s="333"/>
      <c r="BS43" s="333"/>
      <c r="CC43" s="333"/>
      <c r="CM43" s="333"/>
      <c r="CW43" s="333"/>
      <c r="DG43" s="333"/>
      <c r="DQ43" s="333"/>
      <c r="EA43" s="333"/>
      <c r="EK43" s="333"/>
      <c r="EU43" s="333"/>
      <c r="FE43" s="333"/>
      <c r="FO43" s="333"/>
      <c r="FY43" s="333"/>
      <c r="GI43" s="333"/>
      <c r="GS43" s="333"/>
      <c r="HC43" s="333"/>
      <c r="HM43" s="333"/>
      <c r="HW43" s="333"/>
      <c r="IG43" s="333"/>
    </row>
    <row r="44" s="3" customFormat="true" x14ac:dyDescent="0.25">
      <c r="A44" s="333"/>
      <c r="K44" s="333"/>
      <c r="U44" s="333"/>
      <c r="AE44" s="333"/>
      <c r="AO44" s="333"/>
      <c r="AY44" s="333"/>
      <c r="BI44" s="333"/>
      <c r="BJ44" s="333"/>
      <c r="BK44" s="333"/>
      <c r="BL44" s="333"/>
      <c r="BM44" s="333"/>
      <c r="BN44" s="333"/>
      <c r="BO44" s="333"/>
      <c r="BP44" s="333"/>
      <c r="BS44" s="333"/>
      <c r="CC44" s="333"/>
      <c r="CM44" s="333"/>
      <c r="CW44" s="333"/>
      <c r="DG44" s="333"/>
      <c r="DQ44" s="333"/>
      <c r="EA44" s="333"/>
      <c r="EK44" s="333"/>
      <c r="EU44" s="333"/>
      <c r="FE44" s="333"/>
      <c r="FO44" s="333"/>
      <c r="FY44" s="333"/>
      <c r="GI44" s="333"/>
      <c r="GS44" s="333"/>
      <c r="HC44" s="333"/>
      <c r="HM44" s="333"/>
      <c r="HW44" s="333"/>
      <c r="IG44" s="333"/>
    </row>
    <row r="45" s="3" customFormat="true" x14ac:dyDescent="0.25">
      <c r="A45" s="333"/>
      <c r="K45" s="333"/>
      <c r="U45" s="333"/>
      <c r="AE45" s="333"/>
      <c r="AO45" s="333"/>
      <c r="AY45" s="333"/>
      <c r="BI45" s="333"/>
      <c r="BJ45" s="333"/>
      <c r="BK45" s="333"/>
      <c r="BL45" s="333"/>
      <c r="BM45" s="333"/>
      <c r="BN45" s="333"/>
      <c r="BO45" s="333"/>
      <c r="BP45" s="333"/>
      <c r="BS45" s="333"/>
      <c r="CC45" s="333"/>
      <c r="CM45" s="333"/>
      <c r="CW45" s="333"/>
      <c r="DG45" s="333"/>
      <c r="DQ45" s="333"/>
      <c r="EA45" s="333"/>
      <c r="EK45" s="333"/>
      <c r="EU45" s="333"/>
      <c r="FE45" s="333"/>
      <c r="FO45" s="333"/>
      <c r="FY45" s="333"/>
      <c r="GI45" s="333"/>
      <c r="GS45" s="333"/>
      <c r="HC45" s="333"/>
      <c r="HM45" s="333"/>
      <c r="HW45" s="333"/>
      <c r="IG45" s="333"/>
    </row>
    <row r="46" s="3" customFormat="true" x14ac:dyDescent="0.25">
      <c r="A46" s="333"/>
      <c r="K46" s="333"/>
      <c r="U46" s="333"/>
      <c r="AE46" s="333"/>
      <c r="AO46" s="333"/>
      <c r="AY46" s="333"/>
      <c r="BI46" s="333"/>
      <c r="BJ46" s="333"/>
      <c r="BK46" s="333"/>
      <c r="BL46" s="333"/>
      <c r="BM46" s="333"/>
      <c r="BN46" s="333"/>
      <c r="BO46" s="333"/>
      <c r="BP46" s="333"/>
      <c r="BS46" s="333"/>
      <c r="CC46" s="333"/>
      <c r="CM46" s="333"/>
      <c r="CW46" s="333"/>
      <c r="DG46" s="333"/>
      <c r="DQ46" s="333"/>
      <c r="EA46" s="333"/>
      <c r="EK46" s="333"/>
      <c r="EU46" s="333"/>
      <c r="FE46" s="333"/>
      <c r="FO46" s="333"/>
      <c r="FY46" s="333"/>
      <c r="GI46" s="333"/>
      <c r="GS46" s="333"/>
      <c r="HC46" s="333"/>
      <c r="HM46" s="333"/>
      <c r="HW46" s="333"/>
      <c r="IG46" s="333"/>
    </row>
    <row r="47" s="3" customFormat="true" x14ac:dyDescent="0.25">
      <c r="A47" s="333"/>
      <c r="K47" s="333"/>
      <c r="U47" s="333"/>
      <c r="AE47" s="333"/>
      <c r="AO47" s="333"/>
      <c r="AY47" s="333"/>
      <c r="BI47" s="333"/>
      <c r="BJ47" s="333"/>
      <c r="BK47" s="333"/>
      <c r="BL47" s="333"/>
      <c r="BM47" s="333"/>
      <c r="BN47" s="333"/>
      <c r="BO47" s="333"/>
      <c r="BP47" s="333"/>
      <c r="BS47" s="333"/>
      <c r="CC47" s="333"/>
      <c r="CM47" s="333"/>
      <c r="CW47" s="333"/>
      <c r="DG47" s="333"/>
      <c r="DQ47" s="333"/>
      <c r="EA47" s="333"/>
      <c r="EK47" s="333"/>
      <c r="EU47" s="333"/>
      <c r="FE47" s="333"/>
      <c r="FO47" s="333"/>
      <c r="FY47" s="333"/>
      <c r="GI47" s="333"/>
      <c r="GS47" s="333"/>
      <c r="HC47" s="333"/>
      <c r="HM47" s="333"/>
      <c r="HW47" s="333"/>
      <c r="IG47" s="333"/>
    </row>
    <row r="48" s="3" customFormat="true" x14ac:dyDescent="0.25">
      <c r="A48" s="333"/>
      <c r="K48" s="333"/>
      <c r="U48" s="333"/>
      <c r="AE48" s="333"/>
      <c r="AO48" s="333"/>
      <c r="AY48" s="333"/>
      <c r="BI48" s="333"/>
      <c r="BJ48" s="333"/>
      <c r="BK48" s="333"/>
      <c r="BL48" s="333"/>
      <c r="BM48" s="333"/>
      <c r="BN48" s="333"/>
      <c r="BO48" s="333"/>
      <c r="BP48" s="333"/>
      <c r="BS48" s="333"/>
      <c r="CC48" s="333"/>
      <c r="CM48" s="333"/>
      <c r="CW48" s="333"/>
      <c r="DG48" s="333"/>
      <c r="DQ48" s="333"/>
      <c r="EA48" s="333"/>
      <c r="EK48" s="333"/>
      <c r="EU48" s="333"/>
      <c r="FE48" s="333"/>
      <c r="FO48" s="333"/>
      <c r="FY48" s="333"/>
      <c r="GI48" s="333"/>
      <c r="GS48" s="333"/>
      <c r="HC48" s="333"/>
      <c r="HM48" s="333"/>
      <c r="HW48" s="333"/>
      <c r="IG48" s="333"/>
    </row>
    <row r="49" s="3" customFormat="true" x14ac:dyDescent="0.25">
      <c r="A49" s="333"/>
      <c r="K49" s="333"/>
      <c r="U49" s="333"/>
      <c r="AE49" s="333"/>
      <c r="AO49" s="333"/>
      <c r="AY49" s="333"/>
      <c r="BI49" s="333"/>
      <c r="BJ49" s="333"/>
      <c r="BK49" s="333"/>
      <c r="BL49" s="333"/>
      <c r="BM49" s="333"/>
      <c r="BN49" s="333"/>
      <c r="BO49" s="333"/>
      <c r="BP49" s="333"/>
      <c r="BS49" s="333"/>
      <c r="CC49" s="333"/>
      <c r="CM49" s="333"/>
      <c r="CW49" s="333"/>
      <c r="DG49" s="333"/>
      <c r="DQ49" s="333"/>
      <c r="EA49" s="333"/>
      <c r="EK49" s="333"/>
      <c r="EU49" s="333"/>
      <c r="FE49" s="333"/>
      <c r="FO49" s="333"/>
      <c r="FY49" s="333"/>
      <c r="GI49" s="333"/>
      <c r="GS49" s="333"/>
      <c r="HC49" s="333"/>
      <c r="HM49" s="333"/>
      <c r="HW49" s="333"/>
      <c r="IG49" s="333"/>
    </row>
    <row r="50" s="3" customFormat="true" x14ac:dyDescent="0.25">
      <c r="A50" s="333"/>
      <c r="K50" s="333"/>
      <c r="U50" s="333"/>
      <c r="AE50" s="333"/>
      <c r="AO50" s="333"/>
      <c r="AY50" s="333"/>
      <c r="BI50" s="333"/>
      <c r="BJ50" s="333"/>
      <c r="BK50" s="333"/>
      <c r="BL50" s="333"/>
      <c r="BM50" s="333"/>
      <c r="BN50" s="333"/>
      <c r="BO50" s="333"/>
      <c r="BP50" s="333"/>
      <c r="BS50" s="333"/>
      <c r="CC50" s="333"/>
      <c r="CM50" s="333"/>
      <c r="CW50" s="333"/>
      <c r="DG50" s="333"/>
      <c r="DQ50" s="333"/>
      <c r="EA50" s="333"/>
      <c r="EK50" s="333"/>
      <c r="EU50" s="333"/>
      <c r="FE50" s="333"/>
      <c r="FO50" s="333"/>
      <c r="FY50" s="333"/>
      <c r="GI50" s="333"/>
      <c r="GS50" s="333"/>
      <c r="HC50" s="333"/>
      <c r="HM50" s="333"/>
      <c r="HW50" s="333"/>
      <c r="IG50" s="333"/>
    </row>
    <row r="51" s="3" customFormat="true" x14ac:dyDescent="0.25">
      <c r="A51" s="333"/>
      <c r="K51" s="333"/>
      <c r="U51" s="333"/>
      <c r="AE51" s="333"/>
      <c r="AO51" s="333"/>
      <c r="AY51" s="333"/>
      <c r="BI51" s="333"/>
      <c r="BJ51" s="333"/>
      <c r="BK51" s="333"/>
      <c r="BL51" s="333"/>
      <c r="BM51" s="333"/>
      <c r="BN51" s="333"/>
      <c r="BO51" s="333"/>
      <c r="BP51" s="333"/>
      <c r="BS51" s="333"/>
      <c r="CC51" s="333"/>
      <c r="CM51" s="333"/>
      <c r="CW51" s="333"/>
      <c r="DG51" s="333"/>
      <c r="DQ51" s="333"/>
      <c r="EA51" s="333"/>
      <c r="EK51" s="333"/>
      <c r="EU51" s="333"/>
      <c r="FE51" s="333"/>
      <c r="FO51" s="333"/>
      <c r="FY51" s="333"/>
      <c r="GI51" s="333"/>
      <c r="GS51" s="333"/>
      <c r="HC51" s="333"/>
      <c r="HM51" s="333"/>
      <c r="HW51" s="333"/>
      <c r="IG51" s="333"/>
    </row>
    <row r="52" s="3" customFormat="true" x14ac:dyDescent="0.25">
      <c r="A52" s="333"/>
      <c r="K52" s="333"/>
      <c r="U52" s="333"/>
      <c r="AE52" s="333"/>
      <c r="AO52" s="333"/>
      <c r="AY52" s="333"/>
      <c r="BI52" s="333"/>
      <c r="BJ52" s="333"/>
      <c r="BK52" s="333"/>
      <c r="BL52" s="333"/>
      <c r="BM52" s="333"/>
      <c r="BN52" s="333"/>
      <c r="BO52" s="333"/>
      <c r="BP52" s="333"/>
      <c r="BS52" s="333"/>
      <c r="CC52" s="333"/>
      <c r="CM52" s="333"/>
      <c r="CW52" s="333"/>
      <c r="DG52" s="333"/>
      <c r="DQ52" s="333"/>
      <c r="EA52" s="333"/>
      <c r="EK52" s="333"/>
      <c r="EU52" s="333"/>
      <c r="FE52" s="333"/>
      <c r="FO52" s="333"/>
      <c r="FY52" s="333"/>
      <c r="GI52" s="333"/>
      <c r="GS52" s="333"/>
      <c r="HC52" s="333"/>
      <c r="HM52" s="333"/>
      <c r="HW52" s="333"/>
      <c r="IG52" s="333"/>
    </row>
    <row r="53" s="3" customFormat="true" x14ac:dyDescent="0.25">
      <c r="A53" s="333"/>
      <c r="K53" s="333"/>
      <c r="U53" s="333"/>
      <c r="AE53" s="333"/>
      <c r="AO53" s="333"/>
      <c r="AY53" s="333"/>
      <c r="BI53" s="333"/>
      <c r="BJ53" s="333"/>
      <c r="BK53" s="333"/>
      <c r="BL53" s="333"/>
      <c r="BM53" s="333"/>
      <c r="BN53" s="333"/>
      <c r="BO53" s="333"/>
      <c r="BP53" s="333"/>
      <c r="BS53" s="333"/>
      <c r="CC53" s="333"/>
      <c r="CM53" s="333"/>
      <c r="CW53" s="333"/>
      <c r="DG53" s="333"/>
      <c r="DQ53" s="333"/>
      <c r="EA53" s="333"/>
      <c r="EK53" s="333"/>
      <c r="EU53" s="333"/>
      <c r="FE53" s="333"/>
      <c r="FO53" s="333"/>
      <c r="FY53" s="333"/>
      <c r="GI53" s="333"/>
      <c r="GS53" s="333"/>
      <c r="HC53" s="333"/>
      <c r="HM53" s="333"/>
      <c r="HW53" s="333"/>
      <c r="IG53" s="333"/>
    </row>
    <row r="54" s="3" customFormat="true" x14ac:dyDescent="0.25">
      <c r="A54" s="333"/>
      <c r="K54" s="333"/>
      <c r="U54" s="333"/>
      <c r="AE54" s="333"/>
      <c r="AO54" s="333"/>
      <c r="AY54" s="333"/>
      <c r="BI54" s="333"/>
      <c r="BJ54" s="333"/>
      <c r="BK54" s="333"/>
      <c r="BL54" s="333"/>
      <c r="BM54" s="333"/>
      <c r="BN54" s="333"/>
      <c r="BO54" s="333"/>
      <c r="BP54" s="333"/>
      <c r="BS54" s="333"/>
      <c r="CC54" s="333"/>
      <c r="CM54" s="333"/>
      <c r="CW54" s="333"/>
      <c r="DG54" s="333"/>
      <c r="DQ54" s="333"/>
      <c r="EA54" s="333"/>
      <c r="EK54" s="333"/>
      <c r="EU54" s="333"/>
      <c r="FE54" s="333"/>
      <c r="FO54" s="333"/>
      <c r="FY54" s="333"/>
      <c r="GI54" s="333"/>
      <c r="GS54" s="333"/>
      <c r="HC54" s="333"/>
      <c r="HM54" s="333"/>
      <c r="HW54" s="333"/>
      <c r="IG54" s="333"/>
    </row>
    <row r="55" s="3" customFormat="true" x14ac:dyDescent="0.25">
      <c r="A55" s="333"/>
      <c r="K55" s="333"/>
      <c r="U55" s="333"/>
      <c r="AE55" s="333"/>
      <c r="AO55" s="333"/>
      <c r="AY55" s="333"/>
      <c r="BI55" s="333"/>
      <c r="BJ55" s="333"/>
      <c r="BK55" s="333"/>
      <c r="BL55" s="333"/>
      <c r="BM55" s="333"/>
      <c r="BN55" s="333"/>
      <c r="BO55" s="333"/>
      <c r="BP55" s="333"/>
      <c r="BS55" s="333"/>
      <c r="CC55" s="333"/>
      <c r="CM55" s="333"/>
      <c r="CW55" s="333"/>
      <c r="DG55" s="333"/>
      <c r="DQ55" s="333"/>
      <c r="EA55" s="333"/>
      <c r="EK55" s="333"/>
      <c r="EU55" s="333"/>
      <c r="FE55" s="333"/>
      <c r="FO55" s="333"/>
      <c r="FY55" s="333"/>
      <c r="GI55" s="333"/>
      <c r="GS55" s="333"/>
      <c r="HC55" s="333"/>
      <c r="HM55" s="333"/>
      <c r="HW55" s="333"/>
      <c r="IG55" s="333"/>
    </row>
    <row r="56" s="3" customFormat="true" x14ac:dyDescent="0.25">
      <c r="A56" s="333"/>
      <c r="K56" s="333"/>
      <c r="U56" s="333"/>
      <c r="AE56" s="333"/>
      <c r="AO56" s="333"/>
      <c r="AY56" s="333"/>
      <c r="BI56" s="333"/>
      <c r="BJ56" s="333"/>
      <c r="BK56" s="333"/>
      <c r="BL56" s="333"/>
      <c r="BM56" s="333"/>
      <c r="BN56" s="333"/>
      <c r="BO56" s="333"/>
      <c r="BP56" s="333"/>
      <c r="BS56" s="333"/>
      <c r="CC56" s="333"/>
      <c r="CM56" s="333"/>
      <c r="CW56" s="333"/>
      <c r="DG56" s="333"/>
      <c r="DQ56" s="333"/>
      <c r="EA56" s="333"/>
      <c r="EK56" s="333"/>
      <c r="EU56" s="333"/>
      <c r="FE56" s="333"/>
      <c r="FO56" s="333"/>
      <c r="FY56" s="333"/>
      <c r="GI56" s="333"/>
      <c r="GS56" s="333"/>
      <c r="HC56" s="333"/>
      <c r="HM56" s="333"/>
      <c r="HW56" s="333"/>
      <c r="IG56" s="333"/>
    </row>
    <row r="57" s="3" customFormat="true" x14ac:dyDescent="0.25">
      <c r="A57" s="333"/>
      <c r="K57" s="333"/>
      <c r="U57" s="333"/>
      <c r="AE57" s="333"/>
      <c r="AO57" s="333"/>
      <c r="AY57" s="333"/>
      <c r="BI57" s="333"/>
      <c r="BJ57" s="333"/>
      <c r="BK57" s="333"/>
      <c r="BL57" s="333"/>
      <c r="BM57" s="333"/>
      <c r="BN57" s="333"/>
      <c r="BO57" s="333"/>
      <c r="BP57" s="333"/>
      <c r="BS57" s="333"/>
      <c r="CC57" s="333"/>
      <c r="CM57" s="333"/>
      <c r="CW57" s="333"/>
      <c r="DG57" s="333"/>
      <c r="DQ57" s="333"/>
      <c r="EA57" s="333"/>
      <c r="EK57" s="333"/>
      <c r="EU57" s="333"/>
      <c r="FE57" s="333"/>
      <c r="FO57" s="333"/>
      <c r="FY57" s="333"/>
      <c r="GI57" s="333"/>
      <c r="GS57" s="333"/>
      <c r="HC57" s="333"/>
      <c r="HM57" s="333"/>
      <c r="HW57" s="333"/>
      <c r="IG57" s="333"/>
    </row>
    <row r="58" s="3" customFormat="true" x14ac:dyDescent="0.25">
      <c r="A58" s="333"/>
      <c r="K58" s="333"/>
      <c r="U58" s="333"/>
      <c r="AE58" s="333"/>
      <c r="AO58" s="333"/>
      <c r="AY58" s="333"/>
      <c r="BI58" s="333"/>
      <c r="BJ58" s="333"/>
      <c r="BK58" s="333"/>
      <c r="BL58" s="333"/>
      <c r="BM58" s="333"/>
      <c r="BN58" s="333"/>
      <c r="BO58" s="333"/>
      <c r="BP58" s="333"/>
      <c r="BS58" s="333"/>
      <c r="CC58" s="333"/>
      <c r="CM58" s="333"/>
      <c r="CW58" s="333"/>
      <c r="DG58" s="333"/>
      <c r="DQ58" s="333"/>
      <c r="EA58" s="333"/>
      <c r="EK58" s="333"/>
      <c r="EU58" s="333"/>
      <c r="FE58" s="333"/>
      <c r="FO58" s="333"/>
      <c r="FY58" s="333"/>
      <c r="GI58" s="333"/>
      <c r="GS58" s="333"/>
      <c r="HC58" s="333"/>
      <c r="HM58" s="333"/>
      <c r="HW58" s="333"/>
      <c r="IG58" s="333"/>
    </row>
    <row r="59" s="3" customFormat="true" x14ac:dyDescent="0.25">
      <c r="A59" s="333"/>
      <c r="K59" s="333"/>
      <c r="U59" s="333"/>
      <c r="AE59" s="333"/>
      <c r="AO59" s="333"/>
      <c r="AY59" s="333"/>
      <c r="BI59" s="333"/>
      <c r="BJ59" s="333"/>
      <c r="BK59" s="333"/>
      <c r="BL59" s="333"/>
      <c r="BM59" s="333"/>
      <c r="BN59" s="333"/>
      <c r="BO59" s="333"/>
      <c r="BP59" s="333"/>
      <c r="BS59" s="333"/>
      <c r="CC59" s="333"/>
      <c r="CM59" s="333"/>
      <c r="CW59" s="333"/>
      <c r="DG59" s="333"/>
      <c r="DQ59" s="333"/>
      <c r="EA59" s="333"/>
      <c r="EK59" s="333"/>
      <c r="EU59" s="333"/>
      <c r="FE59" s="333"/>
      <c r="FO59" s="333"/>
      <c r="FY59" s="333"/>
      <c r="GI59" s="333"/>
      <c r="GS59" s="333"/>
      <c r="HC59" s="333"/>
      <c r="HM59" s="333"/>
      <c r="HW59" s="333"/>
      <c r="IG59" s="333"/>
    </row>
    <row r="60" s="3" customFormat="true" x14ac:dyDescent="0.25">
      <c r="A60" s="333"/>
      <c r="K60" s="333"/>
      <c r="U60" s="333"/>
      <c r="AE60" s="333"/>
      <c r="AO60" s="333"/>
      <c r="AY60" s="333"/>
      <c r="BI60" s="333"/>
      <c r="BJ60" s="333"/>
      <c r="BK60" s="333"/>
      <c r="BL60" s="333"/>
      <c r="BM60" s="333"/>
      <c r="BN60" s="333"/>
      <c r="BO60" s="333"/>
      <c r="BP60" s="333"/>
      <c r="BS60" s="333"/>
      <c r="CC60" s="333"/>
      <c r="CM60" s="333"/>
      <c r="CW60" s="333"/>
      <c r="DG60" s="333"/>
      <c r="DQ60" s="333"/>
      <c r="EA60" s="333"/>
      <c r="EK60" s="333"/>
      <c r="EU60" s="333"/>
      <c r="FE60" s="333"/>
      <c r="FO60" s="333"/>
      <c r="FY60" s="333"/>
      <c r="GI60" s="333"/>
      <c r="GS60" s="333"/>
      <c r="HC60" s="333"/>
      <c r="HM60" s="333"/>
      <c r="HW60" s="333"/>
      <c r="IG60" s="333"/>
    </row>
    <row r="61" s="3" customFormat="true" x14ac:dyDescent="0.25">
      <c r="A61" s="333"/>
      <c r="K61" s="333"/>
      <c r="U61" s="333"/>
      <c r="AE61" s="333"/>
      <c r="AO61" s="333"/>
      <c r="AY61" s="333"/>
      <c r="BI61" s="333"/>
      <c r="BJ61" s="333"/>
      <c r="BK61" s="333"/>
      <c r="BL61" s="333"/>
      <c r="BM61" s="333"/>
      <c r="BN61" s="333"/>
      <c r="BO61" s="333"/>
      <c r="BP61" s="333"/>
      <c r="BS61" s="333"/>
      <c r="CC61" s="333"/>
      <c r="CM61" s="333"/>
      <c r="CW61" s="333"/>
      <c r="DG61" s="333"/>
      <c r="DQ61" s="333"/>
      <c r="EA61" s="333"/>
      <c r="EK61" s="333"/>
      <c r="EU61" s="333"/>
      <c r="FE61" s="333"/>
      <c r="FO61" s="333"/>
      <c r="FY61" s="333"/>
      <c r="GI61" s="333"/>
      <c r="GS61" s="333"/>
      <c r="HC61" s="333"/>
      <c r="HM61" s="333"/>
      <c r="HW61" s="333"/>
      <c r="IG61" s="333"/>
    </row>
    <row r="62" s="3" customFormat="true" x14ac:dyDescent="0.25">
      <c r="A62" s="333"/>
      <c r="K62" s="333"/>
      <c r="U62" s="333"/>
      <c r="AE62" s="333"/>
      <c r="AO62" s="333"/>
      <c r="AY62" s="333"/>
      <c r="BI62" s="333"/>
      <c r="BJ62" s="333"/>
      <c r="BK62" s="333"/>
      <c r="BL62" s="333"/>
      <c r="BM62" s="333"/>
      <c r="BN62" s="333"/>
      <c r="BO62" s="333"/>
      <c r="BP62" s="333"/>
      <c r="BS62" s="333"/>
      <c r="CC62" s="333"/>
      <c r="CM62" s="333"/>
      <c r="CW62" s="333"/>
      <c r="DG62" s="333"/>
      <c r="DQ62" s="333"/>
      <c r="EA62" s="333"/>
      <c r="EK62" s="333"/>
      <c r="EU62" s="333"/>
      <c r="FE62" s="333"/>
      <c r="FO62" s="333"/>
      <c r="FY62" s="333"/>
      <c r="GI62" s="333"/>
      <c r="GS62" s="333"/>
      <c r="HC62" s="333"/>
      <c r="HM62" s="333"/>
      <c r="HW62" s="333"/>
      <c r="IG62" s="333"/>
    </row>
    <row r="63" s="3" customFormat="true" x14ac:dyDescent="0.25">
      <c r="A63" s="333"/>
      <c r="K63" s="333"/>
      <c r="U63" s="333"/>
      <c r="AE63" s="333"/>
      <c r="AO63" s="333"/>
      <c r="AY63" s="333"/>
      <c r="BI63" s="333"/>
      <c r="BJ63" s="333"/>
      <c r="BK63" s="333"/>
      <c r="BL63" s="333"/>
      <c r="BM63" s="333"/>
      <c r="BN63" s="333"/>
      <c r="BO63" s="333"/>
      <c r="BP63" s="333"/>
      <c r="BS63" s="333"/>
      <c r="CC63" s="333"/>
      <c r="CM63" s="333"/>
      <c r="CW63" s="333"/>
      <c r="DG63" s="333"/>
      <c r="DQ63" s="333"/>
      <c r="EA63" s="333"/>
      <c r="EK63" s="333"/>
      <c r="EU63" s="333"/>
      <c r="FE63" s="333"/>
      <c r="FO63" s="333"/>
      <c r="FY63" s="333"/>
      <c r="GI63" s="333"/>
      <c r="GS63" s="333"/>
      <c r="HC63" s="333"/>
      <c r="HM63" s="333"/>
      <c r="HW63" s="333"/>
      <c r="IG63" s="333"/>
    </row>
    <row r="64" s="3" customFormat="true" x14ac:dyDescent="0.25">
      <c r="A64" s="333"/>
      <c r="K64" s="333"/>
      <c r="U64" s="333"/>
      <c r="AE64" s="333"/>
      <c r="AO64" s="333"/>
      <c r="AY64" s="333"/>
      <c r="BI64" s="333"/>
      <c r="BJ64" s="333"/>
      <c r="BK64" s="333"/>
      <c r="BL64" s="333"/>
      <c r="BM64" s="333"/>
      <c r="BN64" s="333"/>
      <c r="BO64" s="333"/>
      <c r="BP64" s="333"/>
      <c r="BS64" s="333"/>
      <c r="CC64" s="333"/>
      <c r="CM64" s="333"/>
      <c r="CW64" s="333"/>
      <c r="DG64" s="333"/>
      <c r="DQ64" s="333"/>
      <c r="EA64" s="333"/>
      <c r="EK64" s="333"/>
      <c r="EU64" s="333"/>
      <c r="FE64" s="333"/>
      <c r="FO64" s="333"/>
      <c r="FY64" s="333"/>
      <c r="GI64" s="333"/>
      <c r="GS64" s="333"/>
      <c r="HC64" s="333"/>
      <c r="HM64" s="333"/>
      <c r="HW64" s="333"/>
      <c r="IG64" s="333"/>
    </row>
    <row r="65" s="3" customFormat="true" x14ac:dyDescent="0.25">
      <c r="A65" s="333"/>
      <c r="K65" s="333"/>
      <c r="U65" s="333"/>
      <c r="AE65" s="333"/>
      <c r="AO65" s="333"/>
      <c r="AY65" s="333"/>
      <c r="BI65" s="333"/>
      <c r="BJ65" s="333"/>
      <c r="BK65" s="333"/>
      <c r="BL65" s="333"/>
      <c r="BM65" s="333"/>
      <c r="BN65" s="333"/>
      <c r="BO65" s="333"/>
      <c r="BP65" s="333"/>
      <c r="BS65" s="333"/>
      <c r="CC65" s="333"/>
      <c r="CM65" s="333"/>
      <c r="CW65" s="333"/>
      <c r="DG65" s="333"/>
      <c r="DQ65" s="333"/>
      <c r="EA65" s="333"/>
      <c r="EK65" s="333"/>
      <c r="EU65" s="333"/>
      <c r="FE65" s="333"/>
      <c r="FO65" s="333"/>
      <c r="FY65" s="333"/>
      <c r="GI65" s="333"/>
      <c r="GS65" s="333"/>
      <c r="HC65" s="333"/>
      <c r="HM65" s="333"/>
      <c r="HW65" s="333"/>
      <c r="IG65" s="333"/>
    </row>
    <row r="66" s="3" customFormat="true" x14ac:dyDescent="0.25">
      <c r="A66" s="333"/>
      <c r="K66" s="333"/>
      <c r="U66" s="333"/>
      <c r="AE66" s="333"/>
      <c r="AO66" s="333"/>
      <c r="AY66" s="333"/>
      <c r="BI66" s="333"/>
      <c r="BJ66" s="333"/>
      <c r="BK66" s="333"/>
      <c r="BL66" s="333"/>
      <c r="BM66" s="333"/>
      <c r="BN66" s="333"/>
      <c r="BO66" s="333"/>
      <c r="BP66" s="333"/>
      <c r="BS66" s="333"/>
      <c r="CC66" s="333"/>
      <c r="CM66" s="333"/>
      <c r="CW66" s="333"/>
      <c r="DG66" s="333"/>
      <c r="DQ66" s="333"/>
      <c r="EA66" s="333"/>
      <c r="EK66" s="333"/>
      <c r="EU66" s="333"/>
      <c r="FE66" s="333"/>
      <c r="FO66" s="333"/>
      <c r="FY66" s="333"/>
      <c r="GI66" s="333"/>
      <c r="GS66" s="333"/>
      <c r="HC66" s="333"/>
      <c r="HM66" s="333"/>
      <c r="HW66" s="333"/>
      <c r="IG66" s="333"/>
    </row>
    <row r="67" s="3" customFormat="true" x14ac:dyDescent="0.25">
      <c r="A67" s="333"/>
      <c r="K67" s="333"/>
      <c r="U67" s="333"/>
      <c r="AE67" s="333"/>
      <c r="AO67" s="333"/>
      <c r="AY67" s="333"/>
      <c r="BI67" s="333"/>
      <c r="BJ67" s="333"/>
      <c r="BK67" s="333"/>
      <c r="BL67" s="333"/>
      <c r="BM67" s="333"/>
      <c r="BN67" s="333"/>
      <c r="BO67" s="333"/>
      <c r="BP67" s="333"/>
      <c r="BS67" s="333"/>
      <c r="CC67" s="333"/>
      <c r="CM67" s="333"/>
      <c r="CW67" s="333"/>
      <c r="DG67" s="333"/>
      <c r="DQ67" s="333"/>
      <c r="EA67" s="333"/>
      <c r="EK67" s="333"/>
      <c r="EU67" s="333"/>
      <c r="FE67" s="333"/>
      <c r="FO67" s="333"/>
      <c r="FY67" s="333"/>
      <c r="GI67" s="333"/>
      <c r="GS67" s="333"/>
      <c r="HC67" s="333"/>
      <c r="HM67" s="333"/>
      <c r="HW67" s="333"/>
      <c r="IG67" s="333"/>
    </row>
    <row r="68" s="3" customFormat="true" x14ac:dyDescent="0.25">
      <c r="A68" s="333"/>
      <c r="K68" s="333"/>
      <c r="U68" s="333"/>
      <c r="AE68" s="333"/>
      <c r="AO68" s="333"/>
      <c r="AY68" s="333"/>
      <c r="BI68" s="333"/>
      <c r="BJ68" s="333"/>
      <c r="BK68" s="333"/>
      <c r="BL68" s="333"/>
      <c r="BM68" s="333"/>
      <c r="BN68" s="333"/>
      <c r="BO68" s="333"/>
      <c r="BP68" s="333"/>
      <c r="BS68" s="333"/>
      <c r="CC68" s="333"/>
      <c r="CM68" s="333"/>
      <c r="CW68" s="333"/>
      <c r="DG68" s="333"/>
      <c r="DQ68" s="333"/>
      <c r="EA68" s="333"/>
      <c r="EK68" s="333"/>
      <c r="EU68" s="333"/>
      <c r="FE68" s="333"/>
      <c r="FO68" s="333"/>
      <c r="FY68" s="333"/>
      <c r="GI68" s="333"/>
      <c r="GS68" s="333"/>
      <c r="HC68" s="333"/>
      <c r="HM68" s="333"/>
      <c r="HW68" s="333"/>
      <c r="IG68" s="333"/>
    </row>
    <row r="69" s="3" customFormat="true" x14ac:dyDescent="0.25">
      <c r="A69" s="333"/>
      <c r="K69" s="333"/>
      <c r="U69" s="333"/>
      <c r="AE69" s="333"/>
      <c r="AO69" s="333"/>
      <c r="AY69" s="333"/>
      <c r="BI69" s="333"/>
      <c r="BJ69" s="333"/>
      <c r="BK69" s="333"/>
      <c r="BL69" s="333"/>
      <c r="BM69" s="333"/>
      <c r="BN69" s="333"/>
      <c r="BO69" s="333"/>
      <c r="BP69" s="333"/>
      <c r="BS69" s="333"/>
      <c r="CC69" s="333"/>
      <c r="CM69" s="333"/>
      <c r="CW69" s="333"/>
      <c r="DG69" s="333"/>
      <c r="DQ69" s="333"/>
      <c r="EA69" s="333"/>
      <c r="EK69" s="333"/>
      <c r="EU69" s="333"/>
      <c r="FE69" s="333"/>
      <c r="FO69" s="333"/>
      <c r="FY69" s="333"/>
      <c r="GI69" s="333"/>
      <c r="GS69" s="333"/>
      <c r="HC69" s="333"/>
      <c r="HM69" s="333"/>
      <c r="HW69" s="333"/>
      <c r="IG69" s="333"/>
    </row>
    <row r="70" s="3" customFormat="true" x14ac:dyDescent="0.25">
      <c r="A70" s="333"/>
      <c r="K70" s="333"/>
      <c r="U70" s="333"/>
      <c r="AE70" s="333"/>
      <c r="AO70" s="333"/>
      <c r="AY70" s="333"/>
      <c r="BI70" s="333"/>
      <c r="BJ70" s="333"/>
      <c r="BK70" s="333"/>
      <c r="BL70" s="333"/>
      <c r="BM70" s="333"/>
      <c r="BN70" s="333"/>
      <c r="BO70" s="333"/>
      <c r="BP70" s="333"/>
      <c r="BS70" s="333"/>
      <c r="CC70" s="333"/>
      <c r="CM70" s="333"/>
      <c r="CW70" s="333"/>
      <c r="DG70" s="333"/>
      <c r="DQ70" s="333"/>
      <c r="EA70" s="333"/>
      <c r="EK70" s="333"/>
      <c r="EU70" s="333"/>
      <c r="FE70" s="333"/>
      <c r="FO70" s="333"/>
      <c r="FY70" s="333"/>
      <c r="GI70" s="333"/>
      <c r="GS70" s="333"/>
      <c r="HC70" s="333"/>
      <c r="HM70" s="333"/>
      <c r="HW70" s="333"/>
      <c r="IG70" s="333"/>
    </row>
    <row r="71" s="3" customFormat="true" x14ac:dyDescent="0.25">
      <c r="A71" s="333"/>
      <c r="K71" s="333"/>
      <c r="U71" s="333"/>
      <c r="AE71" s="333"/>
      <c r="AO71" s="333"/>
      <c r="AY71" s="333"/>
      <c r="BI71" s="333"/>
      <c r="BJ71" s="333"/>
      <c r="BK71" s="333"/>
      <c r="BL71" s="333"/>
      <c r="BM71" s="333"/>
      <c r="BN71" s="333"/>
      <c r="BO71" s="333"/>
      <c r="BP71" s="333"/>
      <c r="BS71" s="333"/>
      <c r="CC71" s="333"/>
      <c r="CM71" s="333"/>
      <c r="CW71" s="333"/>
      <c r="DG71" s="333"/>
      <c r="DQ71" s="333"/>
      <c r="EA71" s="333"/>
      <c r="EK71" s="333"/>
      <c r="EU71" s="333"/>
      <c r="FE71" s="333"/>
      <c r="FO71" s="333"/>
      <c r="FY71" s="333"/>
      <c r="GI71" s="333"/>
      <c r="GS71" s="333"/>
      <c r="HC71" s="333"/>
      <c r="HM71" s="333"/>
      <c r="HW71" s="333"/>
      <c r="IG71" s="333"/>
    </row>
    <row r="72" s="3" customFormat="true" x14ac:dyDescent="0.25">
      <c r="A72" s="333"/>
      <c r="K72" s="333"/>
      <c r="U72" s="333"/>
      <c r="AE72" s="333"/>
      <c r="AO72" s="333"/>
      <c r="AY72" s="333"/>
      <c r="BI72" s="333"/>
      <c r="BJ72" s="333"/>
      <c r="BK72" s="333"/>
      <c r="BL72" s="333"/>
      <c r="BM72" s="333"/>
      <c r="BN72" s="333"/>
      <c r="BO72" s="333"/>
      <c r="BP72" s="333"/>
      <c r="BS72" s="333"/>
      <c r="CC72" s="333"/>
      <c r="CM72" s="333"/>
      <c r="CW72" s="333"/>
      <c r="DG72" s="333"/>
      <c r="DQ72" s="333"/>
      <c r="EA72" s="333"/>
      <c r="EK72" s="333"/>
      <c r="EU72" s="333"/>
      <c r="FE72" s="333"/>
      <c r="FO72" s="333"/>
      <c r="FY72" s="333"/>
      <c r="GI72" s="333"/>
      <c r="GS72" s="333"/>
      <c r="HC72" s="333"/>
      <c r="HM72" s="333"/>
      <c r="HW72" s="333"/>
      <c r="IG72" s="333"/>
    </row>
    <row r="73" s="3" customFormat="true" x14ac:dyDescent="0.25">
      <c r="A73" s="333"/>
      <c r="K73" s="333"/>
      <c r="U73" s="333"/>
      <c r="AE73" s="333"/>
      <c r="AO73" s="333"/>
      <c r="AY73" s="333"/>
      <c r="BI73" s="333"/>
      <c r="BJ73" s="333"/>
      <c r="BK73" s="333"/>
      <c r="BL73" s="333"/>
      <c r="BM73" s="333"/>
      <c r="BN73" s="333"/>
      <c r="BO73" s="333"/>
      <c r="BP73" s="333"/>
      <c r="BS73" s="333"/>
      <c r="CC73" s="333"/>
      <c r="CM73" s="333"/>
      <c r="CW73" s="333"/>
      <c r="DG73" s="333"/>
      <c r="DQ73" s="333"/>
      <c r="EA73" s="333"/>
      <c r="EK73" s="333"/>
      <c r="EU73" s="333"/>
      <c r="FE73" s="333"/>
      <c r="FO73" s="333"/>
      <c r="FY73" s="333"/>
      <c r="GI73" s="333"/>
      <c r="GS73" s="333"/>
      <c r="HC73" s="333"/>
      <c r="HM73" s="333"/>
      <c r="HW73" s="333"/>
      <c r="IG73" s="333"/>
    </row>
    <row r="74" s="3" customFormat="true" x14ac:dyDescent="0.25">
      <c r="A74" s="333"/>
      <c r="K74" s="333"/>
      <c r="U74" s="333"/>
      <c r="AE74" s="333"/>
      <c r="AO74" s="333"/>
      <c r="AY74" s="333"/>
      <c r="BI74" s="333"/>
      <c r="BJ74" s="333"/>
      <c r="BK74" s="333"/>
      <c r="BL74" s="333"/>
      <c r="BM74" s="333"/>
      <c r="BN74" s="333"/>
      <c r="BO74" s="333"/>
      <c r="BP74" s="333"/>
      <c r="BS74" s="333"/>
      <c r="CC74" s="333"/>
      <c r="CM74" s="333"/>
      <c r="CW74" s="333"/>
      <c r="DG74" s="333"/>
      <c r="DQ74" s="333"/>
      <c r="EA74" s="333"/>
      <c r="EK74" s="333"/>
      <c r="EU74" s="333"/>
      <c r="FE74" s="333"/>
      <c r="FO74" s="333"/>
      <c r="FY74" s="333"/>
      <c r="GI74" s="333"/>
      <c r="GS74" s="333"/>
      <c r="HC74" s="333"/>
      <c r="HM74" s="333"/>
      <c r="HW74" s="333"/>
      <c r="IG74" s="333"/>
    </row>
    <row r="75" s="3" customFormat="true" x14ac:dyDescent="0.25">
      <c r="A75" s="333"/>
      <c r="K75" s="333"/>
      <c r="U75" s="333"/>
      <c r="AE75" s="333"/>
      <c r="AO75" s="333"/>
      <c r="AY75" s="333"/>
      <c r="BI75" s="333"/>
      <c r="BJ75" s="333"/>
      <c r="BK75" s="333"/>
      <c r="BL75" s="333"/>
      <c r="BM75" s="333"/>
      <c r="BN75" s="333"/>
      <c r="BO75" s="333"/>
      <c r="BP75" s="333"/>
      <c r="BS75" s="333"/>
      <c r="CC75" s="333"/>
      <c r="CM75" s="333"/>
      <c r="CW75" s="333"/>
      <c r="DG75" s="333"/>
      <c r="DQ75" s="333"/>
      <c r="EA75" s="333"/>
      <c r="EK75" s="333"/>
      <c r="EU75" s="333"/>
      <c r="FE75" s="333"/>
      <c r="FO75" s="333"/>
      <c r="FY75" s="333"/>
      <c r="GI75" s="333"/>
      <c r="GS75" s="333"/>
      <c r="HC75" s="333"/>
      <c r="HM75" s="333"/>
      <c r="HW75" s="333"/>
      <c r="IG75" s="333"/>
    </row>
    <row r="76" s="3" customFormat="true" x14ac:dyDescent="0.25">
      <c r="A76" s="333"/>
      <c r="K76" s="333"/>
      <c r="U76" s="333"/>
      <c r="AE76" s="333"/>
      <c r="AO76" s="333"/>
      <c r="AY76" s="333"/>
      <c r="BI76" s="333"/>
      <c r="BJ76" s="333"/>
      <c r="BK76" s="333"/>
      <c r="BL76" s="333"/>
      <c r="BM76" s="333"/>
      <c r="BN76" s="333"/>
      <c r="BO76" s="333"/>
      <c r="BP76" s="333"/>
      <c r="BS76" s="333"/>
      <c r="CC76" s="333"/>
      <c r="CM76" s="333"/>
      <c r="CW76" s="333"/>
      <c r="DG76" s="333"/>
      <c r="DQ76" s="333"/>
      <c r="EA76" s="333"/>
      <c r="EK76" s="333"/>
      <c r="EU76" s="333"/>
      <c r="FE76" s="333"/>
      <c r="FO76" s="333"/>
      <c r="FY76" s="333"/>
      <c r="GI76" s="333"/>
      <c r="GS76" s="333"/>
      <c r="HC76" s="333"/>
      <c r="HM76" s="333"/>
      <c r="HW76" s="333"/>
      <c r="IG76" s="333"/>
    </row>
    <row r="77" s="3" customFormat="true" x14ac:dyDescent="0.25">
      <c r="A77" s="333"/>
      <c r="K77" s="333"/>
      <c r="U77" s="333"/>
      <c r="AE77" s="333"/>
      <c r="AO77" s="333"/>
      <c r="AY77" s="333"/>
      <c r="BI77" s="333"/>
      <c r="BJ77" s="333"/>
      <c r="BK77" s="333"/>
      <c r="BL77" s="333"/>
      <c r="BM77" s="333"/>
      <c r="BN77" s="333"/>
      <c r="BO77" s="333"/>
      <c r="BP77" s="333"/>
      <c r="BS77" s="333"/>
      <c r="CC77" s="333"/>
      <c r="CM77" s="333"/>
      <c r="CW77" s="333"/>
      <c r="DG77" s="333"/>
      <c r="DQ77" s="333"/>
      <c r="EA77" s="333"/>
      <c r="EK77" s="333"/>
      <c r="EU77" s="333"/>
      <c r="FE77" s="333"/>
      <c r="FO77" s="333"/>
      <c r="FY77" s="333"/>
      <c r="GI77" s="333"/>
      <c r="GS77" s="333"/>
      <c r="HC77" s="333"/>
      <c r="HM77" s="333"/>
      <c r="HW77" s="333"/>
      <c r="IG77" s="333"/>
    </row>
    <row r="78" s="3" customFormat="true" x14ac:dyDescent="0.25">
      <c r="A78" s="333"/>
      <c r="K78" s="333"/>
      <c r="U78" s="333"/>
      <c r="AE78" s="333"/>
      <c r="AO78" s="333"/>
      <c r="AY78" s="333"/>
      <c r="BI78" s="333"/>
      <c r="BJ78" s="333"/>
      <c r="BK78" s="333"/>
      <c r="BL78" s="333"/>
      <c r="BM78" s="333"/>
      <c r="BN78" s="333"/>
      <c r="BO78" s="333"/>
      <c r="BP78" s="333"/>
      <c r="BS78" s="333"/>
      <c r="CC78" s="333"/>
      <c r="CM78" s="333"/>
      <c r="CW78" s="333"/>
      <c r="DG78" s="333"/>
      <c r="DQ78" s="333"/>
      <c r="EA78" s="333"/>
      <c r="EK78" s="333"/>
      <c r="EU78" s="333"/>
      <c r="FE78" s="333"/>
      <c r="FO78" s="333"/>
      <c r="FY78" s="333"/>
      <c r="GI78" s="333"/>
      <c r="GS78" s="333"/>
      <c r="HC78" s="333"/>
      <c r="HM78" s="333"/>
      <c r="HW78" s="333"/>
      <c r="IG78" s="333"/>
    </row>
    <row r="79" s="3" customFormat="true" x14ac:dyDescent="0.25">
      <c r="A79" s="333"/>
      <c r="K79" s="333"/>
      <c r="U79" s="333"/>
      <c r="AE79" s="333"/>
      <c r="AO79" s="333"/>
      <c r="AY79" s="333"/>
      <c r="BI79" s="333"/>
      <c r="BJ79" s="333"/>
      <c r="BK79" s="333"/>
      <c r="BL79" s="333"/>
      <c r="BM79" s="333"/>
      <c r="BN79" s="333"/>
      <c r="BO79" s="333"/>
      <c r="BP79" s="333"/>
      <c r="BS79" s="333"/>
      <c r="CC79" s="333"/>
      <c r="CM79" s="333"/>
      <c r="CW79" s="333"/>
      <c r="DG79" s="333"/>
      <c r="DQ79" s="333"/>
      <c r="EA79" s="333"/>
      <c r="EK79" s="333"/>
      <c r="EU79" s="333"/>
      <c r="FE79" s="333"/>
      <c r="FO79" s="333"/>
      <c r="FY79" s="333"/>
      <c r="GI79" s="333"/>
      <c r="GS79" s="333"/>
      <c r="HC79" s="333"/>
      <c r="HM79" s="333"/>
      <c r="HW79" s="333"/>
      <c r="IG79" s="333"/>
    </row>
    <row r="80" s="3" customFormat="true" x14ac:dyDescent="0.25">
      <c r="A80" s="333"/>
      <c r="K80" s="333"/>
      <c r="U80" s="333"/>
      <c r="AE80" s="333"/>
      <c r="AO80" s="333"/>
      <c r="AY80" s="333"/>
      <c r="BI80" s="333"/>
      <c r="BJ80" s="333"/>
      <c r="BK80" s="333"/>
      <c r="BL80" s="333"/>
      <c r="BM80" s="333"/>
      <c r="BN80" s="333"/>
      <c r="BO80" s="333"/>
      <c r="BP80" s="333"/>
      <c r="BS80" s="333"/>
      <c r="CC80" s="333"/>
      <c r="CM80" s="333"/>
      <c r="CW80" s="333"/>
      <c r="DG80" s="333"/>
      <c r="DQ80" s="333"/>
      <c r="EA80" s="333"/>
      <c r="EK80" s="333"/>
      <c r="EU80" s="333"/>
      <c r="FE80" s="333"/>
      <c r="FO80" s="333"/>
      <c r="FY80" s="333"/>
      <c r="GI80" s="333"/>
      <c r="GS80" s="333"/>
      <c r="HC80" s="333"/>
      <c r="HM80" s="333"/>
      <c r="HW80" s="333"/>
      <c r="IG80" s="333"/>
    </row>
    <row r="81" s="3" customFormat="true" x14ac:dyDescent="0.25">
      <c r="A81" s="333"/>
      <c r="K81" s="333"/>
      <c r="U81" s="333"/>
      <c r="AE81" s="333"/>
      <c r="AO81" s="333"/>
      <c r="AY81" s="333"/>
      <c r="BI81" s="333"/>
      <c r="BJ81" s="333"/>
      <c r="BK81" s="333"/>
      <c r="BL81" s="333"/>
      <c r="BM81" s="333"/>
      <c r="BN81" s="333"/>
      <c r="BO81" s="333"/>
      <c r="BP81" s="333"/>
      <c r="BS81" s="333"/>
      <c r="CC81" s="333"/>
      <c r="CM81" s="333"/>
      <c r="CW81" s="333"/>
      <c r="DG81" s="333"/>
      <c r="DQ81" s="333"/>
      <c r="EA81" s="333"/>
      <c r="EK81" s="333"/>
      <c r="EU81" s="333"/>
      <c r="FE81" s="333"/>
      <c r="FO81" s="333"/>
      <c r="FY81" s="333"/>
      <c r="GI81" s="333"/>
      <c r="GS81" s="333"/>
      <c r="HC81" s="333"/>
      <c r="HM81" s="333"/>
      <c r="HW81" s="333"/>
      <c r="IG81" s="333"/>
    </row>
    <row r="82" s="3" customFormat="true" x14ac:dyDescent="0.25">
      <c r="A82" s="333"/>
      <c r="K82" s="333"/>
      <c r="U82" s="333"/>
      <c r="AE82" s="333"/>
      <c r="AO82" s="333"/>
      <c r="AY82" s="333"/>
      <c r="BI82" s="333"/>
      <c r="BJ82" s="333"/>
      <c r="BK82" s="333"/>
      <c r="BL82" s="333"/>
      <c r="BM82" s="333"/>
      <c r="BN82" s="333"/>
      <c r="BO82" s="333"/>
      <c r="BP82" s="333"/>
      <c r="BS82" s="333"/>
      <c r="CC82" s="333"/>
      <c r="CM82" s="333"/>
      <c r="CW82" s="333"/>
      <c r="DG82" s="333"/>
      <c r="DQ82" s="333"/>
      <c r="EA82" s="333"/>
      <c r="EK82" s="333"/>
      <c r="EU82" s="333"/>
      <c r="FE82" s="333"/>
      <c r="FO82" s="333"/>
      <c r="FY82" s="333"/>
      <c r="GI82" s="333"/>
      <c r="GS82" s="333"/>
      <c r="HC82" s="333"/>
      <c r="HM82" s="333"/>
      <c r="HW82" s="333"/>
      <c r="IG82" s="333"/>
    </row>
    <row r="83" s="3" customFormat="true" x14ac:dyDescent="0.25">
      <c r="A83" s="333"/>
      <c r="K83" s="333"/>
      <c r="U83" s="333"/>
      <c r="AE83" s="333"/>
      <c r="AO83" s="333"/>
      <c r="AY83" s="333"/>
      <c r="BI83" s="333"/>
      <c r="BJ83" s="333"/>
      <c r="BK83" s="333"/>
      <c r="BL83" s="333"/>
      <c r="BM83" s="333"/>
      <c r="BN83" s="333"/>
      <c r="BO83" s="333"/>
      <c r="BP83" s="333"/>
      <c r="BS83" s="333"/>
      <c r="CC83" s="333"/>
      <c r="CM83" s="333"/>
      <c r="CW83" s="333"/>
      <c r="DG83" s="333"/>
      <c r="DQ83" s="333"/>
      <c r="EA83" s="333"/>
      <c r="EK83" s="333"/>
      <c r="EU83" s="333"/>
      <c r="FE83" s="333"/>
      <c r="FO83" s="333"/>
      <c r="FY83" s="333"/>
      <c r="GI83" s="333"/>
      <c r="GS83" s="333"/>
      <c r="HC83" s="333"/>
      <c r="HM83" s="333"/>
      <c r="HW83" s="333"/>
      <c r="IG83" s="333"/>
    </row>
    <row r="84" s="3" customFormat="true" x14ac:dyDescent="0.25">
      <c r="A84" s="333"/>
      <c r="K84" s="333"/>
      <c r="U84" s="333"/>
      <c r="AE84" s="333"/>
      <c r="AO84" s="333"/>
      <c r="AY84" s="333"/>
      <c r="BI84" s="333"/>
      <c r="BJ84" s="333"/>
      <c r="BK84" s="333"/>
      <c r="BL84" s="333"/>
      <c r="BM84" s="333"/>
      <c r="BN84" s="333"/>
      <c r="BO84" s="333"/>
      <c r="BP84" s="333"/>
      <c r="BS84" s="333"/>
      <c r="CC84" s="333"/>
      <c r="CM84" s="333"/>
      <c r="CW84" s="333"/>
      <c r="DG84" s="333"/>
      <c r="DQ84" s="333"/>
      <c r="EA84" s="333"/>
      <c r="EK84" s="333"/>
      <c r="EU84" s="333"/>
      <c r="FE84" s="333"/>
      <c r="FO84" s="333"/>
      <c r="FY84" s="333"/>
      <c r="GI84" s="333"/>
      <c r="GS84" s="333"/>
      <c r="HC84" s="333"/>
      <c r="HM84" s="333"/>
      <c r="HW84" s="333"/>
      <c r="IG84" s="333"/>
    </row>
    <row r="85" s="3" customFormat="true" x14ac:dyDescent="0.25">
      <c r="A85" s="333"/>
      <c r="K85" s="333"/>
      <c r="U85" s="333"/>
      <c r="AE85" s="333"/>
      <c r="AO85" s="333"/>
      <c r="AY85" s="333"/>
      <c r="BI85" s="333"/>
      <c r="BJ85" s="333"/>
      <c r="BK85" s="333"/>
      <c r="BL85" s="333"/>
      <c r="BM85" s="333"/>
      <c r="BN85" s="333"/>
      <c r="BO85" s="333"/>
      <c r="BP85" s="333"/>
      <c r="BS85" s="333"/>
      <c r="CC85" s="333"/>
      <c r="CM85" s="333"/>
      <c r="CW85" s="333"/>
      <c r="DG85" s="333"/>
      <c r="DQ85" s="333"/>
      <c r="EA85" s="333"/>
      <c r="EK85" s="333"/>
      <c r="EU85" s="333"/>
      <c r="FE85" s="333"/>
      <c r="FO85" s="333"/>
      <c r="FY85" s="333"/>
      <c r="GI85" s="333"/>
      <c r="GS85" s="333"/>
      <c r="HC85" s="333"/>
      <c r="HM85" s="333"/>
      <c r="HW85" s="333"/>
      <c r="IG85" s="333"/>
    </row>
    <row r="86" s="3" customFormat="true" x14ac:dyDescent="0.25">
      <c r="A86" s="333"/>
      <c r="K86" s="333"/>
      <c r="U86" s="333"/>
      <c r="AE86" s="333"/>
      <c r="AO86" s="333"/>
      <c r="AY86" s="333"/>
      <c r="BI86" s="333"/>
      <c r="BJ86" s="333"/>
      <c r="BK86" s="333"/>
      <c r="BL86" s="333"/>
      <c r="BM86" s="333"/>
      <c r="BN86" s="333"/>
      <c r="BO86" s="333"/>
      <c r="BP86" s="333"/>
      <c r="BS86" s="333"/>
      <c r="CC86" s="333"/>
      <c r="CM86" s="333"/>
      <c r="CW86" s="333"/>
      <c r="DG86" s="333"/>
      <c r="DQ86" s="333"/>
      <c r="EA86" s="333"/>
      <c r="EK86" s="333"/>
      <c r="EU86" s="333"/>
      <c r="FE86" s="333"/>
      <c r="FO86" s="333"/>
      <c r="FY86" s="333"/>
      <c r="GI86" s="333"/>
      <c r="GS86" s="333"/>
      <c r="HC86" s="333"/>
      <c r="HM86" s="333"/>
      <c r="HW86" s="333"/>
      <c r="IG86" s="333"/>
    </row>
    <row r="87" s="3" customFormat="true" x14ac:dyDescent="0.25">
      <c r="A87" s="333"/>
      <c r="K87" s="333"/>
      <c r="U87" s="333"/>
      <c r="AE87" s="333"/>
      <c r="AO87" s="333"/>
      <c r="AY87" s="333"/>
      <c r="BI87" s="333"/>
      <c r="BJ87" s="333"/>
      <c r="BK87" s="333"/>
      <c r="BL87" s="333"/>
      <c r="BM87" s="333"/>
      <c r="BN87" s="333"/>
      <c r="BO87" s="333"/>
      <c r="BP87" s="333"/>
      <c r="BS87" s="333"/>
      <c r="CC87" s="333"/>
      <c r="CM87" s="333"/>
      <c r="CW87" s="333"/>
      <c r="DG87" s="333"/>
      <c r="DQ87" s="333"/>
      <c r="EA87" s="333"/>
      <c r="EK87" s="333"/>
      <c r="EU87" s="333"/>
      <c r="FE87" s="333"/>
      <c r="FO87" s="333"/>
      <c r="FY87" s="333"/>
      <c r="GI87" s="333"/>
      <c r="GS87" s="333"/>
      <c r="HC87" s="333"/>
      <c r="HM87" s="333"/>
      <c r="HW87" s="333"/>
      <c r="IG87" s="333"/>
    </row>
    <row r="88" s="3" customFormat="true" x14ac:dyDescent="0.25">
      <c r="A88" s="333"/>
      <c r="K88" s="333"/>
      <c r="U88" s="333"/>
      <c r="AE88" s="333"/>
      <c r="AO88" s="333"/>
      <c r="AY88" s="333"/>
      <c r="BI88" s="333"/>
      <c r="BJ88" s="333"/>
      <c r="BK88" s="333"/>
      <c r="BL88" s="333"/>
      <c r="BM88" s="333"/>
      <c r="BN88" s="333"/>
      <c r="BO88" s="333"/>
      <c r="BP88" s="333"/>
      <c r="BS88" s="333"/>
      <c r="CC88" s="333"/>
      <c r="CM88" s="333"/>
      <c r="CW88" s="333"/>
      <c r="DG88" s="333"/>
      <c r="DQ88" s="333"/>
      <c r="EA88" s="333"/>
      <c r="EK88" s="333"/>
      <c r="EU88" s="333"/>
      <c r="FE88" s="333"/>
      <c r="FO88" s="333"/>
      <c r="FY88" s="333"/>
      <c r="GI88" s="333"/>
      <c r="GS88" s="333"/>
      <c r="HC88" s="333"/>
      <c r="HM88" s="333"/>
      <c r="HW88" s="333"/>
      <c r="IG88" s="333"/>
    </row>
    <row r="89" s="3" customFormat="true" x14ac:dyDescent="0.25">
      <c r="A89" s="333"/>
      <c r="K89" s="333"/>
      <c r="U89" s="333"/>
      <c r="AE89" s="333"/>
      <c r="AO89" s="333"/>
      <c r="AY89" s="333"/>
      <c r="BI89" s="333"/>
      <c r="BJ89" s="333"/>
      <c r="BK89" s="333"/>
      <c r="BL89" s="333"/>
      <c r="BM89" s="333"/>
      <c r="BN89" s="333"/>
      <c r="BO89" s="333"/>
      <c r="BP89" s="333"/>
      <c r="BS89" s="333"/>
      <c r="CC89" s="333"/>
      <c r="CM89" s="333"/>
      <c r="CW89" s="333"/>
      <c r="DG89" s="333"/>
      <c r="DQ89" s="333"/>
      <c r="EA89" s="333"/>
      <c r="EK89" s="333"/>
      <c r="EU89" s="333"/>
      <c r="FE89" s="333"/>
      <c r="FO89" s="333"/>
      <c r="FY89" s="333"/>
      <c r="GI89" s="333"/>
      <c r="GS89" s="333"/>
      <c r="HC89" s="333"/>
      <c r="HM89" s="333"/>
      <c r="HW89" s="333"/>
      <c r="IG89" s="333"/>
    </row>
    <row r="90" s="3" customFormat="true" x14ac:dyDescent="0.25">
      <c r="A90" s="333"/>
      <c r="K90" s="333"/>
      <c r="U90" s="333"/>
      <c r="AE90" s="333"/>
      <c r="AO90" s="333"/>
      <c r="AY90" s="333"/>
      <c r="BI90" s="333"/>
      <c r="BJ90" s="333"/>
      <c r="BK90" s="333"/>
      <c r="BL90" s="333"/>
      <c r="BM90" s="333"/>
      <c r="BN90" s="333"/>
      <c r="BO90" s="333"/>
      <c r="BP90" s="333"/>
      <c r="BS90" s="333"/>
      <c r="CC90" s="333"/>
      <c r="CM90" s="333"/>
      <c r="CW90" s="333"/>
      <c r="DG90" s="333"/>
      <c r="DQ90" s="333"/>
      <c r="EA90" s="333"/>
      <c r="EK90" s="333"/>
      <c r="EU90" s="333"/>
      <c r="FE90" s="333"/>
      <c r="FO90" s="333"/>
      <c r="FY90" s="333"/>
      <c r="GI90" s="333"/>
      <c r="GS90" s="333"/>
      <c r="HC90" s="333"/>
      <c r="HM90" s="333"/>
      <c r="HW90" s="333"/>
      <c r="IG90" s="333"/>
    </row>
    <row r="91" s="3" customFormat="true" x14ac:dyDescent="0.25">
      <c r="A91" s="333"/>
      <c r="K91" s="333"/>
      <c r="U91" s="333"/>
      <c r="AE91" s="333"/>
      <c r="AO91" s="333"/>
      <c r="AY91" s="333"/>
      <c r="BI91" s="333"/>
      <c r="BJ91" s="333"/>
      <c r="BK91" s="333"/>
      <c r="BL91" s="333"/>
      <c r="BM91" s="333"/>
      <c r="BN91" s="333"/>
      <c r="BO91" s="333"/>
      <c r="BP91" s="333"/>
      <c r="BS91" s="333"/>
      <c r="CC91" s="333"/>
      <c r="CM91" s="333"/>
      <c r="CW91" s="333"/>
      <c r="DG91" s="333"/>
      <c r="DQ91" s="333"/>
      <c r="EA91" s="333"/>
      <c r="EK91" s="333"/>
      <c r="EU91" s="333"/>
      <c r="FE91" s="333"/>
      <c r="FO91" s="333"/>
      <c r="FY91" s="333"/>
      <c r="GI91" s="333"/>
      <c r="GS91" s="333"/>
      <c r="HC91" s="333"/>
      <c r="HM91" s="333"/>
      <c r="HW91" s="333"/>
      <c r="IG91" s="333"/>
    </row>
    <row r="92" s="3" customFormat="true" x14ac:dyDescent="0.25">
      <c r="A92" s="333"/>
      <c r="K92" s="333"/>
      <c r="U92" s="333"/>
      <c r="AE92" s="333"/>
      <c r="AO92" s="333"/>
      <c r="AY92" s="333"/>
      <c r="BI92" s="333"/>
      <c r="BJ92" s="333"/>
      <c r="BK92" s="333"/>
      <c r="BL92" s="333"/>
      <c r="BM92" s="333"/>
      <c r="BN92" s="333"/>
      <c r="BO92" s="333"/>
      <c r="BP92" s="333"/>
      <c r="BS92" s="333"/>
      <c r="CC92" s="333"/>
      <c r="CM92" s="333"/>
      <c r="CW92" s="333"/>
      <c r="DG92" s="333"/>
      <c r="DQ92" s="333"/>
      <c r="EA92" s="333"/>
      <c r="EK92" s="333"/>
      <c r="EU92" s="333"/>
      <c r="FE92" s="333"/>
      <c r="FO92" s="333"/>
      <c r="FY92" s="333"/>
      <c r="GI92" s="333"/>
      <c r="GS92" s="333"/>
      <c r="HC92" s="333"/>
      <c r="HM92" s="333"/>
      <c r="HW92" s="333"/>
      <c r="IG92" s="333"/>
    </row>
    <row r="93" s="3" customFormat="true" x14ac:dyDescent="0.25">
      <c r="A93" s="333"/>
      <c r="K93" s="333"/>
      <c r="U93" s="333"/>
      <c r="AE93" s="333"/>
      <c r="AO93" s="333"/>
      <c r="AY93" s="333"/>
      <c r="BI93" s="333"/>
      <c r="BJ93" s="333"/>
      <c r="BK93" s="333"/>
      <c r="BL93" s="333"/>
      <c r="BM93" s="333"/>
      <c r="BN93" s="333"/>
      <c r="BO93" s="333"/>
      <c r="BP93" s="333"/>
      <c r="BS93" s="333"/>
      <c r="CC93" s="333"/>
      <c r="CM93" s="333"/>
      <c r="CW93" s="333"/>
      <c r="DG93" s="333"/>
      <c r="DQ93" s="333"/>
      <c r="EA93" s="333"/>
      <c r="EK93" s="333"/>
      <c r="EU93" s="333"/>
      <c r="FE93" s="333"/>
      <c r="FO93" s="333"/>
      <c r="FY93" s="333"/>
      <c r="GI93" s="333"/>
      <c r="GS93" s="333"/>
      <c r="HC93" s="333"/>
      <c r="HM93" s="333"/>
      <c r="HW93" s="333"/>
      <c r="IG93" s="333"/>
    </row>
    <row r="94" s="3" customFormat="true" x14ac:dyDescent="0.25">
      <c r="A94" s="333"/>
      <c r="K94" s="333"/>
      <c r="U94" s="333"/>
      <c r="AE94" s="333"/>
      <c r="AO94" s="333"/>
      <c r="AY94" s="333"/>
      <c r="BI94" s="333"/>
      <c r="BJ94" s="333"/>
      <c r="BK94" s="333"/>
      <c r="BL94" s="333"/>
      <c r="BM94" s="333"/>
      <c r="BN94" s="333"/>
      <c r="BO94" s="333"/>
      <c r="BP94" s="333"/>
      <c r="BS94" s="333"/>
      <c r="CC94" s="333"/>
      <c r="CM94" s="333"/>
      <c r="CW94" s="333"/>
      <c r="DG94" s="333"/>
      <c r="DQ94" s="333"/>
      <c r="EA94" s="333"/>
      <c r="EK94" s="333"/>
      <c r="EU94" s="333"/>
      <c r="FE94" s="333"/>
      <c r="FO94" s="333"/>
      <c r="FY94" s="333"/>
      <c r="GI94" s="333"/>
      <c r="GS94" s="333"/>
      <c r="HC94" s="333"/>
      <c r="HM94" s="333"/>
      <c r="HW94" s="333"/>
      <c r="IG94" s="333"/>
    </row>
    <row r="95" s="3" customFormat="true" x14ac:dyDescent="0.25">
      <c r="A95" s="333"/>
      <c r="K95" s="333"/>
      <c r="U95" s="333"/>
      <c r="AE95" s="333"/>
      <c r="AO95" s="333"/>
      <c r="AY95" s="333"/>
      <c r="BI95" s="333"/>
      <c r="BJ95" s="333"/>
      <c r="BK95" s="333"/>
      <c r="BL95" s="333"/>
      <c r="BM95" s="333"/>
      <c r="BN95" s="333"/>
      <c r="BO95" s="333"/>
      <c r="BP95" s="333"/>
      <c r="BS95" s="333"/>
      <c r="CC95" s="333"/>
      <c r="CM95" s="333"/>
      <c r="CW95" s="333"/>
      <c r="DG95" s="333"/>
      <c r="DQ95" s="333"/>
      <c r="EA95" s="333"/>
      <c r="EK95" s="333"/>
      <c r="EU95" s="333"/>
      <c r="FE95" s="333"/>
      <c r="FO95" s="333"/>
      <c r="FY95" s="333"/>
      <c r="GI95" s="333"/>
      <c r="GS95" s="333"/>
      <c r="HC95" s="333"/>
      <c r="HM95" s="333"/>
      <c r="HW95" s="333"/>
      <c r="IG95" s="333"/>
    </row>
    <row r="96" s="3" customFormat="true" x14ac:dyDescent="0.25">
      <c r="A96" s="333"/>
      <c r="K96" s="333"/>
      <c r="U96" s="333"/>
      <c r="AE96" s="333"/>
      <c r="AO96" s="333"/>
      <c r="AY96" s="333"/>
      <c r="BI96" s="333"/>
      <c r="BJ96" s="333"/>
      <c r="BK96" s="333"/>
      <c r="BL96" s="333"/>
      <c r="BM96" s="333"/>
      <c r="BN96" s="333"/>
      <c r="BO96" s="333"/>
      <c r="BP96" s="333"/>
      <c r="BS96" s="333"/>
      <c r="CC96" s="333"/>
      <c r="CM96" s="333"/>
      <c r="CW96" s="333"/>
      <c r="DG96" s="333"/>
      <c r="DQ96" s="333"/>
      <c r="EA96" s="333"/>
      <c r="EK96" s="333"/>
      <c r="EU96" s="333"/>
      <c r="FE96" s="333"/>
      <c r="FO96" s="333"/>
      <c r="FY96" s="333"/>
      <c r="GI96" s="333"/>
      <c r="GS96" s="333"/>
      <c r="HC96" s="333"/>
      <c r="HM96" s="333"/>
      <c r="HW96" s="333"/>
      <c r="IG96" s="333"/>
    </row>
    <row r="97" s="3" customFormat="true" x14ac:dyDescent="0.25">
      <c r="A97" s="333"/>
      <c r="K97" s="333"/>
      <c r="U97" s="333"/>
      <c r="AE97" s="333"/>
      <c r="AO97" s="333"/>
      <c r="AY97" s="333"/>
      <c r="BI97" s="333"/>
      <c r="BJ97" s="333"/>
      <c r="BK97" s="333"/>
      <c r="BL97" s="333"/>
      <c r="BM97" s="333"/>
      <c r="BN97" s="333"/>
      <c r="BO97" s="333"/>
      <c r="BP97" s="333"/>
      <c r="BS97" s="333"/>
      <c r="CC97" s="333"/>
      <c r="CM97" s="333"/>
      <c r="CW97" s="333"/>
      <c r="DG97" s="333"/>
      <c r="DQ97" s="333"/>
      <c r="EA97" s="333"/>
      <c r="EK97" s="333"/>
      <c r="EU97" s="333"/>
      <c r="FE97" s="333"/>
      <c r="FO97" s="333"/>
      <c r="FY97" s="333"/>
      <c r="GI97" s="333"/>
      <c r="GS97" s="333"/>
      <c r="HC97" s="333"/>
      <c r="HM97" s="333"/>
      <c r="HW97" s="333"/>
      <c r="IG97" s="333"/>
    </row>
    <row r="98" s="3" customFormat="true" x14ac:dyDescent="0.25">
      <c r="A98" s="333"/>
      <c r="K98" s="333"/>
      <c r="U98" s="333"/>
      <c r="AE98" s="333"/>
      <c r="AO98" s="333"/>
      <c r="AY98" s="333"/>
      <c r="BI98" s="333"/>
      <c r="BJ98" s="333"/>
      <c r="BK98" s="333"/>
      <c r="BL98" s="333"/>
      <c r="BM98" s="333"/>
      <c r="BN98" s="333"/>
      <c r="BO98" s="333"/>
      <c r="BP98" s="333"/>
      <c r="BS98" s="333"/>
      <c r="CC98" s="333"/>
      <c r="CM98" s="333"/>
      <c r="CW98" s="333"/>
      <c r="DG98" s="333"/>
      <c r="DQ98" s="333"/>
      <c r="EA98" s="333"/>
      <c r="EK98" s="333"/>
      <c r="EU98" s="333"/>
      <c r="FE98" s="333"/>
      <c r="FO98" s="333"/>
      <c r="FY98" s="333"/>
      <c r="GI98" s="333"/>
      <c r="GS98" s="333"/>
      <c r="HC98" s="333"/>
      <c r="HM98" s="333"/>
      <c r="HW98" s="333"/>
      <c r="IG98" s="333"/>
    </row>
    <row r="99" s="3" customFormat="true" x14ac:dyDescent="0.25">
      <c r="A99" s="333"/>
      <c r="K99" s="333"/>
      <c r="U99" s="333"/>
      <c r="AE99" s="333"/>
      <c r="AO99" s="333"/>
      <c r="AY99" s="333"/>
      <c r="BI99" s="333"/>
      <c r="BJ99" s="333"/>
      <c r="BK99" s="333"/>
      <c r="BL99" s="333"/>
      <c r="BM99" s="333"/>
      <c r="BN99" s="333"/>
      <c r="BO99" s="333"/>
      <c r="BP99" s="333"/>
      <c r="BS99" s="333"/>
      <c r="CC99" s="333"/>
      <c r="CM99" s="333"/>
      <c r="CW99" s="333"/>
      <c r="DG99" s="333"/>
      <c r="DQ99" s="333"/>
      <c r="EA99" s="333"/>
      <c r="EK99" s="333"/>
      <c r="EU99" s="333"/>
      <c r="FE99" s="333"/>
      <c r="FO99" s="333"/>
      <c r="FY99" s="333"/>
      <c r="GI99" s="333"/>
      <c r="GS99" s="333"/>
      <c r="HC99" s="333"/>
      <c r="HM99" s="333"/>
      <c r="HW99" s="333"/>
      <c r="IG99" s="333"/>
    </row>
    <row r="100" s="3" customFormat="true" x14ac:dyDescent="0.25">
      <c r="A100" s="333"/>
      <c r="K100" s="333"/>
      <c r="U100" s="333"/>
      <c r="AE100" s="333"/>
      <c r="AO100" s="333"/>
      <c r="AY100" s="333"/>
      <c r="BI100" s="333"/>
      <c r="BJ100" s="333"/>
      <c r="BK100" s="333"/>
      <c r="BL100" s="333"/>
      <c r="BM100" s="333"/>
      <c r="BN100" s="333"/>
      <c r="BO100" s="333"/>
      <c r="BP100" s="333"/>
      <c r="BS100" s="333"/>
      <c r="CC100" s="333"/>
      <c r="CM100" s="333"/>
      <c r="CW100" s="333"/>
      <c r="DG100" s="333"/>
      <c r="DQ100" s="333"/>
      <c r="EA100" s="333"/>
      <c r="EK100" s="333"/>
      <c r="EU100" s="333"/>
      <c r="FE100" s="333"/>
      <c r="FO100" s="333"/>
      <c r="FY100" s="333"/>
      <c r="GI100" s="333"/>
      <c r="GS100" s="333"/>
      <c r="HC100" s="333"/>
      <c r="HM100" s="333"/>
      <c r="HW100" s="333"/>
      <c r="IG100" s="333"/>
    </row>
    <row r="101" s="3" customFormat="true" x14ac:dyDescent="0.25">
      <c r="A101" s="333"/>
      <c r="K101" s="333"/>
      <c r="U101" s="333"/>
      <c r="AE101" s="333"/>
      <c r="AO101" s="333"/>
      <c r="AY101" s="333"/>
      <c r="BI101" s="333"/>
      <c r="BJ101" s="333"/>
      <c r="BK101" s="333"/>
      <c r="BL101" s="333"/>
      <c r="BM101" s="333"/>
      <c r="BN101" s="333"/>
      <c r="BO101" s="333"/>
      <c r="BP101" s="333"/>
      <c r="BS101" s="333"/>
      <c r="CC101" s="333"/>
      <c r="CM101" s="333"/>
      <c r="CW101" s="333"/>
      <c r="DG101" s="333"/>
      <c r="DQ101" s="333"/>
      <c r="EA101" s="333"/>
      <c r="EK101" s="333"/>
      <c r="EU101" s="333"/>
      <c r="FE101" s="333"/>
      <c r="FO101" s="333"/>
      <c r="FY101" s="333"/>
      <c r="GI101" s="333"/>
      <c r="GS101" s="333"/>
      <c r="HC101" s="333"/>
      <c r="HM101" s="333"/>
      <c r="HW101" s="333"/>
      <c r="IG101" s="333"/>
    </row>
    <row r="102" s="3" customFormat="true" x14ac:dyDescent="0.25">
      <c r="A102" s="333"/>
      <c r="K102" s="333"/>
      <c r="U102" s="333"/>
      <c r="AE102" s="333"/>
      <c r="AO102" s="333"/>
      <c r="AY102" s="333"/>
      <c r="BI102" s="333"/>
      <c r="BJ102" s="333"/>
      <c r="BK102" s="333"/>
      <c r="BL102" s="333"/>
      <c r="BM102" s="333"/>
      <c r="BN102" s="333"/>
      <c r="BO102" s="333"/>
      <c r="BP102" s="333"/>
      <c r="BS102" s="333"/>
      <c r="CC102" s="333"/>
      <c r="CM102" s="333"/>
      <c r="CW102" s="333"/>
      <c r="DG102" s="333"/>
      <c r="DQ102" s="333"/>
      <c r="EA102" s="333"/>
      <c r="EK102" s="333"/>
      <c r="EU102" s="333"/>
      <c r="FE102" s="333"/>
      <c r="FO102" s="333"/>
      <c r="FY102" s="333"/>
      <c r="GI102" s="333"/>
      <c r="GS102" s="333"/>
      <c r="HC102" s="333"/>
      <c r="HM102" s="333"/>
      <c r="HW102" s="333"/>
      <c r="IG102" s="333"/>
    </row>
    <row r="103" s="3" customFormat="true" x14ac:dyDescent="0.25">
      <c r="A103" s="333"/>
      <c r="K103" s="333"/>
      <c r="U103" s="333"/>
      <c r="AE103" s="333"/>
      <c r="AO103" s="333"/>
      <c r="AY103" s="333"/>
      <c r="BI103" s="333"/>
      <c r="BJ103" s="333"/>
      <c r="BK103" s="333"/>
      <c r="BL103" s="333"/>
      <c r="BM103" s="333"/>
      <c r="BN103" s="333"/>
      <c r="BO103" s="333"/>
      <c r="BP103" s="333"/>
      <c r="BS103" s="333"/>
      <c r="CC103" s="333"/>
      <c r="CM103" s="333"/>
      <c r="CW103" s="333"/>
      <c r="DG103" s="333"/>
      <c r="DQ103" s="333"/>
      <c r="EA103" s="333"/>
      <c r="EK103" s="333"/>
      <c r="EU103" s="333"/>
      <c r="FE103" s="333"/>
      <c r="FO103" s="333"/>
      <c r="FY103" s="333"/>
      <c r="GI103" s="333"/>
      <c r="GS103" s="333"/>
      <c r="HC103" s="333"/>
      <c r="HM103" s="333"/>
      <c r="HW103" s="333"/>
      <c r="IG103" s="333"/>
    </row>
    <row r="104" s="3" customFormat="true" x14ac:dyDescent="0.25">
      <c r="A104" s="333"/>
      <c r="K104" s="333"/>
      <c r="U104" s="333"/>
      <c r="AE104" s="333"/>
      <c r="AO104" s="333"/>
      <c r="AY104" s="333"/>
      <c r="BI104" s="333"/>
      <c r="BJ104" s="333"/>
      <c r="BK104" s="333"/>
      <c r="BL104" s="333"/>
      <c r="BM104" s="333"/>
      <c r="BN104" s="333"/>
      <c r="BO104" s="333"/>
      <c r="BP104" s="333"/>
      <c r="BS104" s="333"/>
      <c r="CC104" s="333"/>
      <c r="CM104" s="333"/>
      <c r="CW104" s="333"/>
      <c r="DG104" s="333"/>
      <c r="DQ104" s="333"/>
      <c r="EA104" s="333"/>
      <c r="EK104" s="333"/>
      <c r="EU104" s="333"/>
      <c r="FE104" s="333"/>
      <c r="FO104" s="333"/>
      <c r="FY104" s="333"/>
      <c r="GI104" s="333"/>
      <c r="GS104" s="333"/>
      <c r="HC104" s="333"/>
      <c r="HM104" s="333"/>
      <c r="HW104" s="333"/>
      <c r="IG104" s="333"/>
    </row>
    <row r="105" s="3" customFormat="true" x14ac:dyDescent="0.25">
      <c r="A105" s="333"/>
      <c r="K105" s="333"/>
      <c r="U105" s="333"/>
      <c r="AE105" s="333"/>
      <c r="AO105" s="333"/>
      <c r="AY105" s="333"/>
      <c r="BI105" s="333"/>
      <c r="BJ105" s="333"/>
      <c r="BK105" s="333"/>
      <c r="BL105" s="333"/>
      <c r="BM105" s="333"/>
      <c r="BN105" s="333"/>
      <c r="BO105" s="333"/>
      <c r="BP105" s="333"/>
      <c r="BS105" s="333"/>
      <c r="CC105" s="333"/>
      <c r="CM105" s="333"/>
      <c r="CW105" s="333"/>
      <c r="DG105" s="333"/>
      <c r="DQ105" s="333"/>
      <c r="EA105" s="333"/>
      <c r="EK105" s="333"/>
      <c r="EU105" s="333"/>
      <c r="FE105" s="333"/>
      <c r="FO105" s="333"/>
      <c r="FY105" s="333"/>
      <c r="GI105" s="333"/>
      <c r="GS105" s="333"/>
      <c r="HC105" s="333"/>
      <c r="HM105" s="333"/>
      <c r="HW105" s="333"/>
      <c r="IG105" s="333"/>
    </row>
    <row r="106" s="3" customFormat="true" x14ac:dyDescent="0.25">
      <c r="A106" s="333"/>
      <c r="K106" s="333"/>
      <c r="U106" s="333"/>
      <c r="AE106" s="333"/>
      <c r="AO106" s="333"/>
      <c r="AY106" s="333"/>
      <c r="BI106" s="333"/>
      <c r="BJ106" s="333"/>
      <c r="BK106" s="333"/>
      <c r="BL106" s="333"/>
      <c r="BM106" s="333"/>
      <c r="BN106" s="333"/>
      <c r="BO106" s="333"/>
      <c r="BP106" s="333"/>
      <c r="BS106" s="333"/>
      <c r="CC106" s="333"/>
      <c r="CM106" s="333"/>
      <c r="CW106" s="333"/>
      <c r="DG106" s="333"/>
      <c r="DQ106" s="333"/>
      <c r="EA106" s="333"/>
      <c r="EK106" s="333"/>
      <c r="EU106" s="333"/>
      <c r="FE106" s="333"/>
      <c r="FO106" s="333"/>
      <c r="FY106" s="333"/>
      <c r="GI106" s="333"/>
      <c r="GS106" s="333"/>
      <c r="HC106" s="333"/>
      <c r="HM106" s="333"/>
      <c r="HW106" s="333"/>
      <c r="IG106" s="333"/>
    </row>
    <row r="107" s="3" customFormat="true" x14ac:dyDescent="0.25">
      <c r="A107" s="333"/>
      <c r="K107" s="333"/>
      <c r="U107" s="333"/>
      <c r="AE107" s="333"/>
      <c r="AO107" s="333"/>
      <c r="AY107" s="333"/>
      <c r="BI107" s="333"/>
      <c r="BJ107" s="333"/>
      <c r="BK107" s="333"/>
      <c r="BL107" s="333"/>
      <c r="BM107" s="333"/>
      <c r="BN107" s="333"/>
      <c r="BO107" s="333"/>
      <c r="BP107" s="333"/>
      <c r="BS107" s="333"/>
      <c r="CC107" s="333"/>
      <c r="CM107" s="333"/>
      <c r="CW107" s="333"/>
      <c r="DG107" s="333"/>
      <c r="DQ107" s="333"/>
      <c r="EA107" s="333"/>
      <c r="EK107" s="333"/>
      <c r="EU107" s="333"/>
      <c r="FE107" s="333"/>
      <c r="FO107" s="333"/>
      <c r="FY107" s="333"/>
      <c r="GI107" s="333"/>
      <c r="GS107" s="333"/>
      <c r="HC107" s="333"/>
      <c r="HM107" s="333"/>
      <c r="HW107" s="333"/>
      <c r="IG107" s="333"/>
    </row>
    <row r="108" s="3" customFormat="true" x14ac:dyDescent="0.25">
      <c r="A108" s="333"/>
      <c r="K108" s="333"/>
      <c r="U108" s="333"/>
      <c r="AE108" s="333"/>
      <c r="AO108" s="333"/>
      <c r="AY108" s="333"/>
      <c r="BI108" s="333"/>
      <c r="BJ108" s="333"/>
      <c r="BK108" s="333"/>
      <c r="BL108" s="333"/>
      <c r="BM108" s="333"/>
      <c r="BN108" s="333"/>
      <c r="BO108" s="333"/>
      <c r="BP108" s="333"/>
      <c r="BS108" s="333"/>
      <c r="CC108" s="333"/>
      <c r="CM108" s="333"/>
      <c r="CW108" s="333"/>
      <c r="DG108" s="333"/>
      <c r="DQ108" s="333"/>
      <c r="EA108" s="333"/>
      <c r="EK108" s="333"/>
      <c r="EU108" s="333"/>
      <c r="FE108" s="333"/>
      <c r="FO108" s="333"/>
      <c r="FY108" s="333"/>
      <c r="GI108" s="333"/>
      <c r="GS108" s="333"/>
      <c r="HC108" s="333"/>
      <c r="HM108" s="333"/>
      <c r="HW108" s="333"/>
      <c r="IG108" s="333"/>
    </row>
    <row r="109" s="3" customFormat="true" x14ac:dyDescent="0.25">
      <c r="A109" s="333"/>
      <c r="K109" s="333"/>
      <c r="U109" s="333"/>
      <c r="AE109" s="333"/>
      <c r="AO109" s="333"/>
      <c r="AY109" s="333"/>
      <c r="BI109" s="333"/>
      <c r="BJ109" s="333"/>
      <c r="BK109" s="333"/>
      <c r="BL109" s="333"/>
      <c r="BM109" s="333"/>
      <c r="BN109" s="333"/>
      <c r="BO109" s="333"/>
      <c r="BP109" s="333"/>
      <c r="BS109" s="333"/>
      <c r="CC109" s="333"/>
      <c r="CM109" s="333"/>
      <c r="CW109" s="333"/>
      <c r="DG109" s="333"/>
      <c r="DQ109" s="333"/>
      <c r="EA109" s="333"/>
      <c r="EK109" s="333"/>
      <c r="EU109" s="333"/>
      <c r="FE109" s="333"/>
      <c r="FO109" s="333"/>
      <c r="FY109" s="333"/>
      <c r="GI109" s="333"/>
      <c r="GS109" s="333"/>
      <c r="HC109" s="333"/>
      <c r="HM109" s="333"/>
      <c r="HW109" s="333"/>
      <c r="IG109" s="333"/>
    </row>
    <row r="110" s="3" customFormat="true" x14ac:dyDescent="0.25">
      <c r="A110" s="333"/>
      <c r="K110" s="333"/>
      <c r="U110" s="333"/>
      <c r="AE110" s="333"/>
      <c r="AO110" s="333"/>
      <c r="AY110" s="333"/>
      <c r="BI110" s="333"/>
      <c r="BJ110" s="333"/>
      <c r="BK110" s="333"/>
      <c r="BL110" s="333"/>
      <c r="BM110" s="333"/>
      <c r="BN110" s="333"/>
      <c r="BO110" s="333"/>
      <c r="BP110" s="333"/>
      <c r="BS110" s="333"/>
      <c r="CC110" s="333"/>
      <c r="CM110" s="333"/>
      <c r="CW110" s="333"/>
      <c r="DG110" s="333"/>
      <c r="DQ110" s="333"/>
      <c r="EA110" s="333"/>
      <c r="EK110" s="333"/>
      <c r="EU110" s="333"/>
      <c r="FE110" s="333"/>
      <c r="FO110" s="333"/>
      <c r="FY110" s="333"/>
      <c r="GI110" s="333"/>
      <c r="GS110" s="333"/>
      <c r="HC110" s="333"/>
      <c r="HM110" s="333"/>
      <c r="HW110" s="333"/>
      <c r="IG110" s="333"/>
    </row>
    <row r="111" s="3" customFormat="true" x14ac:dyDescent="0.25">
      <c r="A111" s="333"/>
      <c r="K111" s="333"/>
      <c r="U111" s="333"/>
      <c r="AE111" s="333"/>
      <c r="AO111" s="333"/>
      <c r="AY111" s="333"/>
      <c r="BI111" s="333"/>
      <c r="BJ111" s="333"/>
      <c r="BK111" s="333"/>
      <c r="BL111" s="333"/>
      <c r="BM111" s="333"/>
      <c r="BN111" s="333"/>
      <c r="BO111" s="333"/>
      <c r="BP111" s="333"/>
      <c r="BS111" s="333"/>
      <c r="CC111" s="333"/>
      <c r="CM111" s="333"/>
      <c r="CW111" s="333"/>
      <c r="DG111" s="333"/>
      <c r="DQ111" s="333"/>
      <c r="EA111" s="333"/>
      <c r="EK111" s="333"/>
      <c r="EU111" s="333"/>
      <c r="FE111" s="333"/>
      <c r="FO111" s="333"/>
      <c r="FY111" s="333"/>
      <c r="GI111" s="333"/>
      <c r="GS111" s="333"/>
      <c r="HC111" s="333"/>
      <c r="HM111" s="333"/>
      <c r="HW111" s="333"/>
      <c r="IG111" s="333"/>
    </row>
    <row r="112" s="3" customFormat="true" x14ac:dyDescent="0.25">
      <c r="A112" s="333"/>
      <c r="K112" s="333"/>
      <c r="U112" s="333"/>
      <c r="AE112" s="333"/>
      <c r="AO112" s="333"/>
      <c r="AY112" s="333"/>
      <c r="BI112" s="333"/>
      <c r="BJ112" s="333"/>
      <c r="BK112" s="333"/>
      <c r="BL112" s="333"/>
      <c r="BM112" s="333"/>
      <c r="BN112" s="333"/>
      <c r="BO112" s="333"/>
      <c r="BP112" s="333"/>
      <c r="BS112" s="333"/>
      <c r="CC112" s="333"/>
      <c r="CM112" s="333"/>
      <c r="CW112" s="333"/>
      <c r="DG112" s="333"/>
      <c r="DQ112" s="333"/>
      <c r="EA112" s="333"/>
      <c r="EK112" s="333"/>
      <c r="EU112" s="333"/>
      <c r="FE112" s="333"/>
      <c r="FO112" s="333"/>
      <c r="FY112" s="333"/>
      <c r="GI112" s="333"/>
      <c r="GS112" s="333"/>
      <c r="HC112" s="333"/>
      <c r="HM112" s="333"/>
      <c r="HW112" s="333"/>
      <c r="IG112" s="333"/>
    </row>
    <row r="113" s="3" customFormat="true" x14ac:dyDescent="0.25">
      <c r="A113" s="333"/>
      <c r="K113" s="333"/>
      <c r="U113" s="333"/>
      <c r="AE113" s="333"/>
      <c r="AO113" s="333"/>
      <c r="AY113" s="333"/>
      <c r="BI113" s="333"/>
      <c r="BJ113" s="333"/>
      <c r="BK113" s="333"/>
      <c r="BL113" s="333"/>
      <c r="BM113" s="333"/>
      <c r="BN113" s="333"/>
      <c r="BO113" s="333"/>
      <c r="BP113" s="333"/>
      <c r="BS113" s="333"/>
      <c r="CC113" s="333"/>
      <c r="CM113" s="333"/>
      <c r="CW113" s="333"/>
      <c r="DG113" s="333"/>
      <c r="DQ113" s="333"/>
      <c r="EA113" s="333"/>
      <c r="EK113" s="333"/>
      <c r="EU113" s="333"/>
      <c r="FE113" s="333"/>
      <c r="FO113" s="333"/>
      <c r="FY113" s="333"/>
      <c r="GI113" s="333"/>
      <c r="GS113" s="333"/>
      <c r="HC113" s="333"/>
      <c r="HM113" s="333"/>
      <c r="HW113" s="333"/>
      <c r="IG113" s="333"/>
    </row>
    <row r="114" s="3" customFormat="true" x14ac:dyDescent="0.25">
      <c r="A114" s="333"/>
      <c r="K114" s="333"/>
      <c r="U114" s="333"/>
      <c r="AE114" s="333"/>
      <c r="AO114" s="333"/>
      <c r="AY114" s="333"/>
      <c r="BI114" s="333"/>
      <c r="BJ114" s="333"/>
      <c r="BK114" s="333"/>
      <c r="BL114" s="333"/>
      <c r="BM114" s="333"/>
      <c r="BN114" s="333"/>
      <c r="BO114" s="333"/>
      <c r="BP114" s="333"/>
      <c r="BS114" s="333"/>
      <c r="CC114" s="333"/>
      <c r="CM114" s="333"/>
      <c r="CW114" s="333"/>
      <c r="DG114" s="333"/>
      <c r="DQ114" s="333"/>
      <c r="EA114" s="333"/>
      <c r="EK114" s="333"/>
      <c r="EU114" s="333"/>
      <c r="FE114" s="333"/>
      <c r="FO114" s="333"/>
      <c r="FY114" s="333"/>
      <c r="GI114" s="333"/>
      <c r="GS114" s="333"/>
      <c r="HC114" s="333"/>
      <c r="HM114" s="333"/>
      <c r="HW114" s="333"/>
      <c r="IG114" s="333"/>
    </row>
    <row r="115" s="3" customFormat="true" x14ac:dyDescent="0.25">
      <c r="A115" s="333"/>
      <c r="K115" s="333"/>
      <c r="U115" s="333"/>
      <c r="AE115" s="333"/>
      <c r="AO115" s="333"/>
      <c r="AY115" s="333"/>
      <c r="BI115" s="333"/>
      <c r="BJ115" s="333"/>
      <c r="BK115" s="333"/>
      <c r="BL115" s="333"/>
      <c r="BM115" s="333"/>
      <c r="BN115" s="333"/>
      <c r="BO115" s="333"/>
      <c r="BP115" s="333"/>
      <c r="BS115" s="333"/>
      <c r="CC115" s="333"/>
      <c r="CM115" s="333"/>
      <c r="CW115" s="333"/>
      <c r="DG115" s="333"/>
      <c r="DQ115" s="333"/>
      <c r="EA115" s="333"/>
      <c r="EK115" s="333"/>
      <c r="EU115" s="333"/>
      <c r="FE115" s="333"/>
      <c r="FO115" s="333"/>
      <c r="FY115" s="333"/>
      <c r="GI115" s="333"/>
      <c r="GS115" s="333"/>
      <c r="HC115" s="333"/>
      <c r="HM115" s="333"/>
      <c r="HW115" s="333"/>
      <c r="IG115" s="333"/>
    </row>
    <row r="116" s="3" customFormat="true" x14ac:dyDescent="0.25">
      <c r="A116" s="333"/>
      <c r="K116" s="333"/>
      <c r="U116" s="333"/>
      <c r="AE116" s="333"/>
      <c r="AO116" s="333"/>
      <c r="AY116" s="333"/>
      <c r="BI116" s="333"/>
      <c r="BJ116" s="333"/>
      <c r="BK116" s="333"/>
      <c r="BL116" s="333"/>
      <c r="BM116" s="333"/>
      <c r="BN116" s="333"/>
      <c r="BO116" s="333"/>
      <c r="BP116" s="333"/>
      <c r="BS116" s="333"/>
      <c r="CC116" s="333"/>
      <c r="CM116" s="333"/>
      <c r="CW116" s="333"/>
      <c r="DG116" s="333"/>
      <c r="DQ116" s="333"/>
      <c r="EA116" s="333"/>
      <c r="EK116" s="333"/>
      <c r="EU116" s="333"/>
      <c r="FE116" s="333"/>
      <c r="FO116" s="333"/>
      <c r="FY116" s="333"/>
      <c r="GI116" s="333"/>
      <c r="GS116" s="333"/>
      <c r="HC116" s="333"/>
      <c r="HM116" s="333"/>
      <c r="HW116" s="333"/>
      <c r="IG116" s="333"/>
    </row>
    <row r="117" s="3" customFormat="true" x14ac:dyDescent="0.25">
      <c r="A117" s="333"/>
      <c r="K117" s="333"/>
      <c r="U117" s="333"/>
      <c r="AE117" s="333"/>
      <c r="AO117" s="333"/>
      <c r="AY117" s="333"/>
      <c r="BI117" s="333"/>
      <c r="BJ117" s="333"/>
      <c r="BK117" s="333"/>
      <c r="BL117" s="333"/>
      <c r="BM117" s="333"/>
      <c r="BN117" s="333"/>
      <c r="BO117" s="333"/>
      <c r="BP117" s="333"/>
      <c r="BS117" s="333"/>
      <c r="CC117" s="333"/>
      <c r="CM117" s="333"/>
      <c r="CW117" s="333"/>
      <c r="DG117" s="333"/>
      <c r="DQ117" s="333"/>
      <c r="EA117" s="333"/>
      <c r="EK117" s="333"/>
      <c r="EU117" s="333"/>
      <c r="FE117" s="333"/>
      <c r="FO117" s="333"/>
      <c r="FY117" s="333"/>
      <c r="GI117" s="333"/>
      <c r="GS117" s="333"/>
      <c r="HC117" s="333"/>
      <c r="HM117" s="333"/>
      <c r="HW117" s="333"/>
      <c r="IG117" s="333"/>
    </row>
    <row r="118" s="3" customFormat="true" x14ac:dyDescent="0.25">
      <c r="A118" s="333"/>
      <c r="K118" s="333"/>
      <c r="U118" s="333"/>
      <c r="AE118" s="333"/>
      <c r="AO118" s="333"/>
      <c r="AY118" s="333"/>
      <c r="BI118" s="333"/>
      <c r="BJ118" s="333"/>
      <c r="BK118" s="333"/>
      <c r="BL118" s="333"/>
      <c r="BM118" s="333"/>
      <c r="BN118" s="333"/>
      <c r="BO118" s="333"/>
      <c r="BP118" s="333"/>
      <c r="BS118" s="333"/>
      <c r="CC118" s="333"/>
      <c r="CM118" s="333"/>
      <c r="CW118" s="333"/>
      <c r="DG118" s="333"/>
      <c r="DQ118" s="333"/>
      <c r="EA118" s="333"/>
      <c r="EK118" s="333"/>
      <c r="EU118" s="333"/>
      <c r="FE118" s="333"/>
      <c r="FO118" s="333"/>
      <c r="FY118" s="333"/>
      <c r="GI118" s="333"/>
      <c r="GS118" s="333"/>
      <c r="HC118" s="333"/>
      <c r="HM118" s="333"/>
      <c r="HW118" s="333"/>
      <c r="IG118" s="333"/>
    </row>
    <row r="119" s="3" customFormat="true" x14ac:dyDescent="0.25">
      <c r="A119" s="333"/>
      <c r="K119" s="333"/>
      <c r="U119" s="333"/>
      <c r="AE119" s="333"/>
      <c r="AO119" s="333"/>
      <c r="AY119" s="333"/>
      <c r="BI119" s="333"/>
      <c r="BJ119" s="333"/>
      <c r="BK119" s="333"/>
      <c r="BL119" s="333"/>
      <c r="BM119" s="333"/>
      <c r="BN119" s="333"/>
      <c r="BO119" s="333"/>
      <c r="BP119" s="333"/>
      <c r="BS119" s="333"/>
      <c r="CC119" s="333"/>
      <c r="CM119" s="333"/>
      <c r="CW119" s="333"/>
      <c r="DG119" s="333"/>
      <c r="DQ119" s="333"/>
      <c r="EA119" s="333"/>
      <c r="EK119" s="333"/>
      <c r="EU119" s="333"/>
      <c r="FE119" s="333"/>
      <c r="FO119" s="333"/>
      <c r="FY119" s="333"/>
      <c r="GI119" s="333"/>
      <c r="GS119" s="333"/>
      <c r="HC119" s="333"/>
      <c r="HM119" s="333"/>
      <c r="HW119" s="333"/>
      <c r="IG119" s="333"/>
    </row>
    <row r="120" s="3" customFormat="true" x14ac:dyDescent="0.25">
      <c r="A120" s="333"/>
      <c r="K120" s="333"/>
      <c r="U120" s="333"/>
      <c r="AE120" s="333"/>
      <c r="AO120" s="333"/>
      <c r="AY120" s="333"/>
      <c r="BI120" s="333"/>
      <c r="BJ120" s="333"/>
      <c r="BK120" s="333"/>
      <c r="BL120" s="333"/>
      <c r="BM120" s="333"/>
      <c r="BN120" s="333"/>
      <c r="BO120" s="333"/>
      <c r="BP120" s="333"/>
      <c r="BS120" s="333"/>
      <c r="CC120" s="333"/>
      <c r="CM120" s="333"/>
      <c r="CW120" s="333"/>
      <c r="DG120" s="333"/>
      <c r="DQ120" s="333"/>
      <c r="EA120" s="333"/>
      <c r="EK120" s="333"/>
      <c r="EU120" s="333"/>
      <c r="FE120" s="333"/>
      <c r="FO120" s="333"/>
      <c r="FY120" s="333"/>
      <c r="GI120" s="333"/>
      <c r="GS120" s="333"/>
      <c r="HC120" s="333"/>
      <c r="HM120" s="333"/>
      <c r="HW120" s="333"/>
      <c r="IG120" s="333"/>
    </row>
    <row r="121" s="3" customFormat="true" x14ac:dyDescent="0.25">
      <c r="A121" s="333"/>
      <c r="K121" s="333"/>
      <c r="U121" s="333"/>
      <c r="AE121" s="333"/>
      <c r="AO121" s="333"/>
      <c r="AY121" s="333"/>
      <c r="BI121" s="333"/>
      <c r="BJ121" s="333"/>
      <c r="BK121" s="333"/>
      <c r="BL121" s="333"/>
      <c r="BM121" s="333"/>
      <c r="BN121" s="333"/>
      <c r="BO121" s="333"/>
      <c r="BP121" s="333"/>
      <c r="BS121" s="333"/>
      <c r="CC121" s="333"/>
      <c r="CM121" s="333"/>
      <c r="CW121" s="333"/>
      <c r="DG121" s="333"/>
      <c r="DQ121" s="333"/>
      <c r="EA121" s="333"/>
      <c r="EK121" s="333"/>
      <c r="EU121" s="333"/>
      <c r="FE121" s="333"/>
      <c r="FO121" s="333"/>
      <c r="FY121" s="333"/>
      <c r="GI121" s="333"/>
      <c r="GS121" s="333"/>
      <c r="HC121" s="333"/>
      <c r="HM121" s="333"/>
      <c r="HW121" s="333"/>
      <c r="IG121" s="333"/>
    </row>
    <row r="122" s="3" customFormat="true" x14ac:dyDescent="0.25">
      <c r="A122" s="333"/>
      <c r="K122" s="333"/>
      <c r="U122" s="333"/>
      <c r="AE122" s="333"/>
      <c r="AO122" s="333"/>
      <c r="AY122" s="333"/>
      <c r="BI122" s="333"/>
      <c r="BJ122" s="333"/>
      <c r="BK122" s="333"/>
      <c r="BL122" s="333"/>
      <c r="BM122" s="333"/>
      <c r="BN122" s="333"/>
      <c r="BO122" s="333"/>
      <c r="BP122" s="333"/>
      <c r="BS122" s="333"/>
      <c r="CC122" s="333"/>
      <c r="CM122" s="333"/>
      <c r="CW122" s="333"/>
      <c r="DG122" s="333"/>
      <c r="DQ122" s="333"/>
      <c r="EA122" s="333"/>
      <c r="EK122" s="333"/>
      <c r="EU122" s="333"/>
      <c r="FE122" s="333"/>
      <c r="FO122" s="333"/>
      <c r="FY122" s="333"/>
      <c r="GI122" s="333"/>
      <c r="GS122" s="333"/>
      <c r="HC122" s="333"/>
      <c r="HM122" s="333"/>
      <c r="HW122" s="333"/>
      <c r="IG122" s="333"/>
    </row>
    <row r="123" s="3" customFormat="true" x14ac:dyDescent="0.25">
      <c r="A123" s="333"/>
      <c r="K123" s="333"/>
      <c r="U123" s="333"/>
      <c r="AE123" s="333"/>
      <c r="AO123" s="333"/>
      <c r="AY123" s="333"/>
      <c r="BI123" s="333"/>
      <c r="BJ123" s="333"/>
      <c r="BK123" s="333"/>
      <c r="BL123" s="333"/>
      <c r="BM123" s="333"/>
      <c r="BN123" s="333"/>
      <c r="BO123" s="333"/>
      <c r="BP123" s="333"/>
      <c r="BS123" s="333"/>
      <c r="CC123" s="333"/>
      <c r="CM123" s="333"/>
      <c r="CW123" s="333"/>
      <c r="DG123" s="333"/>
      <c r="DQ123" s="333"/>
      <c r="EA123" s="333"/>
      <c r="EK123" s="333"/>
      <c r="EU123" s="333"/>
      <c r="FE123" s="333"/>
      <c r="FO123" s="333"/>
      <c r="FY123" s="333"/>
      <c r="GI123" s="333"/>
      <c r="GS123" s="333"/>
      <c r="HC123" s="333"/>
      <c r="HM123" s="333"/>
      <c r="HW123" s="333"/>
      <c r="IG123" s="333"/>
    </row>
    <row r="124" s="3" customFormat="true" x14ac:dyDescent="0.25">
      <c r="A124" s="333"/>
      <c r="K124" s="333"/>
      <c r="U124" s="333"/>
      <c r="AE124" s="333"/>
      <c r="AO124" s="333"/>
      <c r="AY124" s="333"/>
      <c r="BI124" s="333"/>
      <c r="BJ124" s="333"/>
      <c r="BK124" s="333"/>
      <c r="BL124" s="333"/>
      <c r="BM124" s="333"/>
      <c r="BN124" s="333"/>
      <c r="BO124" s="333"/>
      <c r="BP124" s="333"/>
      <c r="BS124" s="333"/>
      <c r="CC124" s="333"/>
      <c r="CM124" s="333"/>
      <c r="CW124" s="333"/>
      <c r="DG124" s="333"/>
      <c r="DQ124" s="333"/>
      <c r="EA124" s="333"/>
      <c r="EK124" s="333"/>
      <c r="EU124" s="333"/>
      <c r="FE124" s="333"/>
      <c r="FO124" s="333"/>
      <c r="FY124" s="333"/>
      <c r="GI124" s="333"/>
      <c r="GS124" s="333"/>
      <c r="HC124" s="333"/>
      <c r="HM124" s="333"/>
      <c r="HW124" s="333"/>
      <c r="IG124" s="333"/>
    </row>
    <row r="125" s="3" customFormat="true" x14ac:dyDescent="0.25">
      <c r="A125" s="333"/>
      <c r="K125" s="333"/>
      <c r="U125" s="333"/>
      <c r="AE125" s="333"/>
      <c r="AO125" s="333"/>
      <c r="AY125" s="333"/>
      <c r="BI125" s="333"/>
      <c r="BJ125" s="333"/>
      <c r="BK125" s="333"/>
      <c r="BL125" s="333"/>
      <c r="BM125" s="333"/>
      <c r="BN125" s="333"/>
      <c r="BO125" s="333"/>
      <c r="BP125" s="333"/>
      <c r="BS125" s="333"/>
      <c r="CC125" s="333"/>
      <c r="CM125" s="333"/>
      <c r="CW125" s="333"/>
      <c r="DG125" s="333"/>
      <c r="DQ125" s="333"/>
      <c r="EA125" s="333"/>
      <c r="EK125" s="333"/>
      <c r="EU125" s="333"/>
      <c r="FE125" s="333"/>
      <c r="FO125" s="333"/>
      <c r="FY125" s="333"/>
      <c r="GI125" s="333"/>
      <c r="GS125" s="333"/>
      <c r="HC125" s="333"/>
      <c r="HM125" s="333"/>
      <c r="HW125" s="333"/>
      <c r="IG125" s="333"/>
    </row>
    <row r="126" s="3" customFormat="true" x14ac:dyDescent="0.25">
      <c r="A126" s="333"/>
      <c r="K126" s="333"/>
      <c r="U126" s="333"/>
      <c r="AE126" s="333"/>
      <c r="AO126" s="333"/>
      <c r="AY126" s="333"/>
      <c r="BI126" s="333"/>
      <c r="BJ126" s="333"/>
      <c r="BK126" s="333"/>
      <c r="BL126" s="333"/>
      <c r="BM126" s="333"/>
      <c r="BN126" s="333"/>
      <c r="BO126" s="333"/>
      <c r="BP126" s="333"/>
      <c r="BS126" s="333"/>
      <c r="CC126" s="333"/>
      <c r="CM126" s="333"/>
      <c r="CW126" s="333"/>
      <c r="DG126" s="333"/>
      <c r="DQ126" s="333"/>
      <c r="EA126" s="333"/>
      <c r="EK126" s="333"/>
      <c r="EU126" s="333"/>
      <c r="FE126" s="333"/>
      <c r="FO126" s="333"/>
      <c r="FY126" s="333"/>
      <c r="GI126" s="333"/>
      <c r="GS126" s="333"/>
      <c r="HC126" s="333"/>
      <c r="HM126" s="333"/>
      <c r="HW126" s="333"/>
      <c r="IG126" s="333"/>
    </row>
    <row r="127" s="3" customFormat="true" x14ac:dyDescent="0.25">
      <c r="A127" s="333"/>
      <c r="K127" s="333"/>
      <c r="U127" s="333"/>
      <c r="AE127" s="333"/>
      <c r="AO127" s="333"/>
      <c r="AY127" s="333"/>
      <c r="BI127" s="333"/>
      <c r="BJ127" s="333"/>
      <c r="BK127" s="333"/>
      <c r="BL127" s="333"/>
      <c r="BM127" s="333"/>
      <c r="BN127" s="333"/>
      <c r="BO127" s="333"/>
      <c r="BP127" s="333"/>
      <c r="BS127" s="333"/>
      <c r="CC127" s="333"/>
      <c r="CM127" s="333"/>
      <c r="CW127" s="333"/>
      <c r="DG127" s="333"/>
      <c r="DQ127" s="333"/>
      <c r="EA127" s="333"/>
      <c r="EK127" s="333"/>
      <c r="EU127" s="333"/>
      <c r="FE127" s="333"/>
      <c r="FO127" s="333"/>
      <c r="FY127" s="333"/>
      <c r="GI127" s="333"/>
      <c r="GS127" s="333"/>
      <c r="HC127" s="333"/>
      <c r="HM127" s="333"/>
      <c r="HW127" s="333"/>
      <c r="IG127" s="333"/>
    </row>
    <row r="128" s="3" customFormat="true" x14ac:dyDescent="0.25">
      <c r="A128" s="333"/>
      <c r="K128" s="333"/>
      <c r="U128" s="333"/>
      <c r="AE128" s="333"/>
      <c r="AO128" s="333"/>
      <c r="AY128" s="333"/>
      <c r="BI128" s="333"/>
      <c r="BJ128" s="333"/>
      <c r="BK128" s="333"/>
      <c r="BL128" s="333"/>
      <c r="BM128" s="333"/>
      <c r="BN128" s="333"/>
      <c r="BO128" s="333"/>
      <c r="BP128" s="333"/>
      <c r="BS128" s="333"/>
      <c r="CC128" s="333"/>
      <c r="CM128" s="333"/>
      <c r="CW128" s="333"/>
      <c r="DG128" s="333"/>
      <c r="DQ128" s="333"/>
      <c r="EA128" s="333"/>
      <c r="EK128" s="333"/>
      <c r="EU128" s="333"/>
      <c r="FE128" s="333"/>
      <c r="FO128" s="333"/>
      <c r="FY128" s="333"/>
      <c r="GI128" s="333"/>
      <c r="GS128" s="333"/>
      <c r="HC128" s="333"/>
      <c r="HM128" s="333"/>
      <c r="HW128" s="333"/>
      <c r="IG128" s="333"/>
    </row>
    <row r="129" s="3" customFormat="true" x14ac:dyDescent="0.25">
      <c r="A129" s="333"/>
      <c r="K129" s="333"/>
      <c r="U129" s="333"/>
      <c r="AE129" s="333"/>
      <c r="AO129" s="333"/>
      <c r="AY129" s="333"/>
      <c r="BI129" s="333"/>
      <c r="BJ129" s="333"/>
      <c r="BK129" s="333"/>
      <c r="BL129" s="333"/>
      <c r="BM129" s="333"/>
      <c r="BN129" s="333"/>
      <c r="BO129" s="333"/>
      <c r="BP129" s="333"/>
      <c r="BS129" s="333"/>
      <c r="CC129" s="333"/>
      <c r="CM129" s="333"/>
      <c r="CW129" s="333"/>
      <c r="DG129" s="333"/>
      <c r="DQ129" s="333"/>
      <c r="EA129" s="333"/>
      <c r="EK129" s="333"/>
      <c r="EU129" s="333"/>
      <c r="FE129" s="333"/>
      <c r="FO129" s="333"/>
      <c r="FY129" s="333"/>
      <c r="GI129" s="333"/>
      <c r="GS129" s="333"/>
      <c r="HC129" s="333"/>
      <c r="HM129" s="333"/>
      <c r="HW129" s="333"/>
      <c r="IG129" s="333"/>
    </row>
    <row r="130" s="3" customFormat="true" x14ac:dyDescent="0.25">
      <c r="A130" s="333"/>
      <c r="K130" s="333"/>
      <c r="U130" s="333"/>
      <c r="AE130" s="333"/>
      <c r="AO130" s="333"/>
      <c r="AY130" s="333"/>
      <c r="BI130" s="333"/>
      <c r="BJ130" s="333"/>
      <c r="BK130" s="333"/>
      <c r="BL130" s="333"/>
      <c r="BM130" s="333"/>
      <c r="BN130" s="333"/>
      <c r="BO130" s="333"/>
      <c r="BP130" s="333"/>
      <c r="BS130" s="333"/>
      <c r="CC130" s="333"/>
      <c r="CM130" s="333"/>
      <c r="CW130" s="333"/>
      <c r="DG130" s="333"/>
      <c r="DQ130" s="333"/>
      <c r="EA130" s="333"/>
      <c r="EK130" s="333"/>
      <c r="EU130" s="333"/>
      <c r="FE130" s="333"/>
      <c r="FO130" s="333"/>
      <c r="FY130" s="333"/>
      <c r="GI130" s="333"/>
      <c r="GS130" s="333"/>
      <c r="HC130" s="333"/>
      <c r="HM130" s="333"/>
      <c r="HW130" s="333"/>
      <c r="IG130" s="333"/>
    </row>
    <row r="131" s="3" customFormat="true" x14ac:dyDescent="0.25">
      <c r="A131" s="333"/>
      <c r="K131" s="333"/>
      <c r="U131" s="333"/>
      <c r="AE131" s="333"/>
      <c r="AO131" s="333"/>
      <c r="AY131" s="333"/>
      <c r="BI131" s="333"/>
      <c r="BJ131" s="333"/>
      <c r="BK131" s="333"/>
      <c r="BL131" s="333"/>
      <c r="BM131" s="333"/>
      <c r="BN131" s="333"/>
      <c r="BO131" s="333"/>
      <c r="BP131" s="333"/>
      <c r="BS131" s="333"/>
      <c r="CC131" s="333"/>
      <c r="CM131" s="333"/>
      <c r="CW131" s="333"/>
      <c r="DG131" s="333"/>
      <c r="DQ131" s="333"/>
      <c r="EA131" s="333"/>
      <c r="EK131" s="333"/>
      <c r="EU131" s="333"/>
      <c r="FE131" s="333"/>
      <c r="FO131" s="333"/>
      <c r="FY131" s="333"/>
      <c r="GI131" s="333"/>
      <c r="GS131" s="333"/>
      <c r="HC131" s="333"/>
      <c r="HM131" s="333"/>
      <c r="HW131" s="333"/>
      <c r="IG131" s="333"/>
    </row>
    <row r="132" s="3" customFormat="true" x14ac:dyDescent="0.25">
      <c r="A132" s="333"/>
      <c r="K132" s="333"/>
      <c r="U132" s="333"/>
      <c r="AE132" s="333"/>
      <c r="AO132" s="333"/>
      <c r="AY132" s="333"/>
      <c r="BI132" s="333"/>
      <c r="BJ132" s="333"/>
      <c r="BK132" s="333"/>
      <c r="BL132" s="333"/>
      <c r="BM132" s="333"/>
      <c r="BN132" s="333"/>
      <c r="BO132" s="333"/>
      <c r="BP132" s="333"/>
      <c r="BS132" s="333"/>
      <c r="CC132" s="333"/>
      <c r="CM132" s="333"/>
      <c r="CW132" s="333"/>
      <c r="DG132" s="333"/>
      <c r="DQ132" s="333"/>
      <c r="EA132" s="333"/>
      <c r="EK132" s="333"/>
      <c r="EU132" s="333"/>
      <c r="FE132" s="333"/>
      <c r="FO132" s="333"/>
      <c r="FY132" s="333"/>
      <c r="GI132" s="333"/>
      <c r="GS132" s="333"/>
      <c r="HC132" s="333"/>
      <c r="HM132" s="333"/>
      <c r="HW132" s="333"/>
      <c r="IG132" s="333"/>
    </row>
    <row r="133" s="3" customFormat="true" x14ac:dyDescent="0.25">
      <c r="A133" s="333"/>
      <c r="K133" s="333"/>
      <c r="U133" s="333"/>
      <c r="AE133" s="333"/>
      <c r="AO133" s="333"/>
      <c r="AY133" s="333"/>
      <c r="BI133" s="333"/>
      <c r="BJ133" s="333"/>
      <c r="BK133" s="333"/>
      <c r="BL133" s="333"/>
      <c r="BM133" s="333"/>
      <c r="BN133" s="333"/>
      <c r="BO133" s="333"/>
      <c r="BP133" s="333"/>
      <c r="BS133" s="333"/>
      <c r="CC133" s="333"/>
      <c r="CM133" s="333"/>
      <c r="CW133" s="333"/>
      <c r="DG133" s="333"/>
      <c r="DQ133" s="333"/>
      <c r="EA133" s="333"/>
      <c r="EK133" s="333"/>
      <c r="EU133" s="333"/>
      <c r="FE133" s="333"/>
      <c r="FO133" s="333"/>
      <c r="FY133" s="333"/>
      <c r="GI133" s="333"/>
      <c r="GS133" s="333"/>
      <c r="HC133" s="333"/>
      <c r="HM133" s="333"/>
      <c r="HW133" s="333"/>
      <c r="IG133" s="333"/>
    </row>
    <row r="134" s="3" customFormat="true" x14ac:dyDescent="0.25">
      <c r="A134" s="333"/>
      <c r="K134" s="333"/>
      <c r="U134" s="333"/>
      <c r="AE134" s="333"/>
      <c r="AO134" s="333"/>
      <c r="AY134" s="333"/>
      <c r="BI134" s="333"/>
      <c r="BJ134" s="333"/>
      <c r="BK134" s="333"/>
      <c r="BL134" s="333"/>
      <c r="BM134" s="333"/>
      <c r="BN134" s="333"/>
      <c r="BO134" s="333"/>
      <c r="BP134" s="333"/>
      <c r="BS134" s="333"/>
      <c r="CC134" s="333"/>
      <c r="CM134" s="333"/>
      <c r="CW134" s="333"/>
      <c r="DG134" s="333"/>
      <c r="DQ134" s="333"/>
      <c r="EA134" s="333"/>
      <c r="EK134" s="333"/>
      <c r="EU134" s="333"/>
      <c r="FE134" s="333"/>
      <c r="FO134" s="333"/>
      <c r="FY134" s="333"/>
      <c r="GI134" s="333"/>
      <c r="GS134" s="333"/>
      <c r="HC134" s="333"/>
      <c r="HM134" s="333"/>
      <c r="HW134" s="333"/>
      <c r="IG134" s="333"/>
    </row>
    <row r="135" s="3" customFormat="true" x14ac:dyDescent="0.25">
      <c r="A135" s="333"/>
      <c r="K135" s="333"/>
      <c r="U135" s="333"/>
      <c r="AE135" s="333"/>
      <c r="AO135" s="333"/>
      <c r="AY135" s="333"/>
      <c r="BI135" s="333"/>
      <c r="BJ135" s="333"/>
      <c r="BK135" s="333"/>
      <c r="BL135" s="333"/>
      <c r="BM135" s="333"/>
      <c r="BN135" s="333"/>
      <c r="BO135" s="333"/>
      <c r="BP135" s="333"/>
      <c r="BS135" s="333"/>
      <c r="CC135" s="333"/>
      <c r="CM135" s="333"/>
      <c r="CW135" s="333"/>
      <c r="DG135" s="333"/>
      <c r="DQ135" s="333"/>
      <c r="EA135" s="333"/>
      <c r="EK135" s="333"/>
      <c r="EU135" s="333"/>
      <c r="FE135" s="333"/>
      <c r="FO135" s="333"/>
      <c r="FY135" s="333"/>
      <c r="GI135" s="333"/>
      <c r="GS135" s="333"/>
      <c r="HC135" s="333"/>
      <c r="HM135" s="333"/>
      <c r="HW135" s="333"/>
      <c r="IG135" s="333"/>
    </row>
    <row r="136" s="3" customFormat="true" x14ac:dyDescent="0.25">
      <c r="A136" s="333"/>
      <c r="K136" s="333"/>
      <c r="U136" s="333"/>
      <c r="AE136" s="333"/>
      <c r="AO136" s="333"/>
      <c r="AY136" s="333"/>
      <c r="BI136" s="333"/>
      <c r="BJ136" s="333"/>
      <c r="BK136" s="333"/>
      <c r="BL136" s="333"/>
      <c r="BM136" s="333"/>
      <c r="BN136" s="333"/>
      <c r="BO136" s="333"/>
      <c r="BP136" s="333"/>
      <c r="BS136" s="333"/>
      <c r="CC136" s="333"/>
      <c r="CM136" s="333"/>
      <c r="CW136" s="333"/>
      <c r="DG136" s="333"/>
      <c r="DQ136" s="333"/>
      <c r="EA136" s="333"/>
      <c r="EK136" s="333"/>
      <c r="EU136" s="333"/>
      <c r="FE136" s="333"/>
      <c r="FO136" s="333"/>
      <c r="FY136" s="333"/>
      <c r="GI136" s="333"/>
      <c r="GS136" s="333"/>
      <c r="HC136" s="333"/>
      <c r="HM136" s="333"/>
      <c r="HW136" s="333"/>
      <c r="IG136" s="333"/>
    </row>
    <row r="137" s="3" customFormat="true" x14ac:dyDescent="0.25">
      <c r="A137" s="333"/>
      <c r="K137" s="333"/>
      <c r="U137" s="333"/>
      <c r="AE137" s="333"/>
      <c r="AO137" s="333"/>
      <c r="AY137" s="333"/>
      <c r="BI137" s="333"/>
      <c r="BJ137" s="333"/>
      <c r="BK137" s="333"/>
      <c r="BL137" s="333"/>
      <c r="BM137" s="333"/>
      <c r="BN137" s="333"/>
      <c r="BO137" s="333"/>
      <c r="BP137" s="333"/>
      <c r="BS137" s="333"/>
      <c r="CC137" s="333"/>
      <c r="CM137" s="333"/>
      <c r="CW137" s="333"/>
      <c r="DG137" s="333"/>
      <c r="DQ137" s="333"/>
      <c r="EA137" s="333"/>
      <c r="EK137" s="333"/>
      <c r="EU137" s="333"/>
      <c r="FE137" s="333"/>
      <c r="FO137" s="333"/>
      <c r="FY137" s="333"/>
      <c r="GI137" s="333"/>
      <c r="GS137" s="333"/>
      <c r="HC137" s="333"/>
      <c r="HM137" s="333"/>
      <c r="HW137" s="333"/>
      <c r="IG137" s="333"/>
    </row>
    <row r="138" s="3" customFormat="true" x14ac:dyDescent="0.25">
      <c r="A138" s="333"/>
      <c r="K138" s="333"/>
      <c r="U138" s="333"/>
      <c r="AE138" s="333"/>
      <c r="AO138" s="333"/>
      <c r="AY138" s="333"/>
      <c r="BI138" s="333"/>
      <c r="BJ138" s="333"/>
      <c r="BK138" s="333"/>
      <c r="BL138" s="333"/>
      <c r="BM138" s="333"/>
      <c r="BN138" s="333"/>
      <c r="BO138" s="333"/>
      <c r="BP138" s="333"/>
      <c r="BS138" s="333"/>
      <c r="CC138" s="333"/>
      <c r="CM138" s="333"/>
      <c r="CW138" s="333"/>
      <c r="DG138" s="333"/>
      <c r="DQ138" s="333"/>
      <c r="EA138" s="333"/>
      <c r="EK138" s="333"/>
      <c r="EU138" s="333"/>
      <c r="FE138" s="333"/>
      <c r="FO138" s="333"/>
      <c r="FY138" s="333"/>
      <c r="GI138" s="333"/>
      <c r="GS138" s="333"/>
      <c r="HC138" s="333"/>
      <c r="HM138" s="333"/>
      <c r="HW138" s="333"/>
      <c r="IG138" s="333"/>
    </row>
    <row r="139" s="3" customFormat="true" x14ac:dyDescent="0.25">
      <c r="A139" s="333"/>
      <c r="K139" s="333"/>
      <c r="U139" s="333"/>
      <c r="AE139" s="333"/>
      <c r="AO139" s="333"/>
      <c r="AY139" s="333"/>
      <c r="BI139" s="333"/>
      <c r="BJ139" s="333"/>
      <c r="BK139" s="333"/>
      <c r="BL139" s="333"/>
      <c r="BM139" s="333"/>
      <c r="BN139" s="333"/>
      <c r="BO139" s="333"/>
      <c r="BP139" s="333"/>
      <c r="BS139" s="333"/>
      <c r="CC139" s="333"/>
      <c r="CM139" s="333"/>
      <c r="CW139" s="333"/>
      <c r="DG139" s="333"/>
      <c r="DQ139" s="333"/>
      <c r="EA139" s="333"/>
      <c r="EK139" s="333"/>
      <c r="EU139" s="333"/>
      <c r="FE139" s="333"/>
      <c r="FO139" s="333"/>
      <c r="FY139" s="333"/>
      <c r="GI139" s="333"/>
      <c r="GS139" s="333"/>
      <c r="HC139" s="333"/>
      <c r="HM139" s="333"/>
      <c r="HW139" s="333"/>
      <c r="IG139" s="333"/>
    </row>
    <row r="140" s="3" customFormat="true" x14ac:dyDescent="0.25">
      <c r="A140" s="333"/>
      <c r="K140" s="333"/>
      <c r="U140" s="333"/>
      <c r="AE140" s="333"/>
      <c r="AO140" s="333"/>
      <c r="AY140" s="333"/>
      <c r="BI140" s="333"/>
      <c r="BJ140" s="333"/>
      <c r="BK140" s="333"/>
      <c r="BL140" s="333"/>
      <c r="BM140" s="333"/>
      <c r="BN140" s="333"/>
      <c r="BO140" s="333"/>
      <c r="BP140" s="333"/>
      <c r="BS140" s="333"/>
      <c r="CC140" s="333"/>
      <c r="CM140" s="333"/>
      <c r="CW140" s="333"/>
      <c r="DG140" s="333"/>
      <c r="DQ140" s="333"/>
      <c r="EA140" s="333"/>
      <c r="EK140" s="333"/>
      <c r="EU140" s="333"/>
      <c r="FE140" s="333"/>
      <c r="FO140" s="333"/>
      <c r="FY140" s="333"/>
      <c r="GI140" s="333"/>
      <c r="GS140" s="333"/>
      <c r="HC140" s="333"/>
      <c r="HM140" s="333"/>
      <c r="HW140" s="333"/>
      <c r="IG140" s="333"/>
    </row>
    <row r="141" s="3" customFormat="true" x14ac:dyDescent="0.25">
      <c r="A141" s="333"/>
      <c r="K141" s="333"/>
      <c r="U141" s="333"/>
      <c r="AE141" s="333"/>
      <c r="AO141" s="333"/>
      <c r="AY141" s="333"/>
      <c r="BI141" s="333"/>
      <c r="BJ141" s="333"/>
      <c r="BK141" s="333"/>
      <c r="BL141" s="333"/>
      <c r="BM141" s="333"/>
      <c r="BN141" s="333"/>
      <c r="BO141" s="333"/>
      <c r="BP141" s="333"/>
      <c r="BS141" s="333"/>
      <c r="CC141" s="333"/>
      <c r="CM141" s="333"/>
      <c r="CW141" s="333"/>
      <c r="DG141" s="333"/>
      <c r="DQ141" s="333"/>
      <c r="EA141" s="333"/>
      <c r="EK141" s="333"/>
      <c r="EU141" s="333"/>
      <c r="FE141" s="333"/>
      <c r="FO141" s="333"/>
      <c r="FY141" s="333"/>
      <c r="GI141" s="333"/>
      <c r="GS141" s="333"/>
      <c r="HC141" s="333"/>
      <c r="HM141" s="333"/>
      <c r="HW141" s="333"/>
      <c r="IG141" s="333"/>
    </row>
    <row r="142" s="3" customFormat="true" x14ac:dyDescent="0.25">
      <c r="A142" s="333"/>
      <c r="K142" s="333"/>
      <c r="U142" s="333"/>
      <c r="AE142" s="333"/>
      <c r="AO142" s="333"/>
      <c r="AY142" s="333"/>
      <c r="BI142" s="333"/>
      <c r="BJ142" s="333"/>
      <c r="BK142" s="333"/>
      <c r="BL142" s="333"/>
      <c r="BM142" s="333"/>
      <c r="BN142" s="333"/>
      <c r="BO142" s="333"/>
      <c r="BP142" s="333"/>
      <c r="BS142" s="333"/>
      <c r="CC142" s="333"/>
      <c r="CM142" s="333"/>
      <c r="CW142" s="333"/>
      <c r="DG142" s="333"/>
      <c r="DQ142" s="333"/>
      <c r="EA142" s="333"/>
      <c r="EK142" s="333"/>
      <c r="EU142" s="333"/>
      <c r="FE142" s="333"/>
      <c r="FO142" s="333"/>
      <c r="FY142" s="333"/>
      <c r="GI142" s="333"/>
      <c r="GS142" s="333"/>
      <c r="HC142" s="333"/>
      <c r="HM142" s="333"/>
      <c r="HW142" s="333"/>
      <c r="IG142" s="333"/>
    </row>
    <row r="143" s="3" customFormat="true" x14ac:dyDescent="0.25">
      <c r="A143" s="333"/>
      <c r="K143" s="333"/>
      <c r="U143" s="333"/>
      <c r="AE143" s="333"/>
      <c r="AO143" s="333"/>
      <c r="AY143" s="333"/>
      <c r="BI143" s="333"/>
      <c r="BJ143" s="333"/>
      <c r="BK143" s="333"/>
      <c r="BL143" s="333"/>
      <c r="BM143" s="333"/>
      <c r="BN143" s="333"/>
      <c r="BO143" s="333"/>
      <c r="BP143" s="333"/>
      <c r="BS143" s="333"/>
      <c r="CC143" s="333"/>
      <c r="CM143" s="333"/>
      <c r="CW143" s="333"/>
      <c r="DG143" s="333"/>
      <c r="DQ143" s="333"/>
      <c r="EA143" s="333"/>
      <c r="EK143" s="333"/>
      <c r="EU143" s="333"/>
      <c r="FE143" s="333"/>
      <c r="FO143" s="333"/>
      <c r="FY143" s="333"/>
      <c r="GI143" s="333"/>
      <c r="GS143" s="333"/>
      <c r="HC143" s="333"/>
      <c r="HM143" s="333"/>
      <c r="HW143" s="333"/>
      <c r="IG143" s="333"/>
    </row>
    <row r="144" s="3" customFormat="true" x14ac:dyDescent="0.25">
      <c r="A144" s="333"/>
      <c r="K144" s="333"/>
      <c r="U144" s="333"/>
      <c r="AE144" s="333"/>
      <c r="AO144" s="333"/>
      <c r="AY144" s="333"/>
      <c r="BI144" s="333"/>
      <c r="BJ144" s="333"/>
      <c r="BK144" s="333"/>
      <c r="BL144" s="333"/>
      <c r="BM144" s="333"/>
      <c r="BN144" s="333"/>
      <c r="BO144" s="333"/>
      <c r="BP144" s="333"/>
      <c r="BS144" s="333"/>
      <c r="CC144" s="333"/>
      <c r="CM144" s="333"/>
      <c r="CW144" s="333"/>
      <c r="DG144" s="333"/>
      <c r="DQ144" s="333"/>
      <c r="EA144" s="333"/>
      <c r="EK144" s="333"/>
      <c r="EU144" s="333"/>
      <c r="FE144" s="333"/>
      <c r="FO144" s="333"/>
      <c r="FY144" s="333"/>
      <c r="GI144" s="333"/>
      <c r="GS144" s="333"/>
      <c r="HC144" s="333"/>
      <c r="HM144" s="333"/>
      <c r="HW144" s="333"/>
      <c r="IG144" s="333"/>
    </row>
    <row r="145" s="3" customFormat="true" x14ac:dyDescent="0.25">
      <c r="A145" s="333"/>
      <c r="K145" s="333"/>
      <c r="U145" s="333"/>
      <c r="AE145" s="333"/>
      <c r="AO145" s="333"/>
      <c r="AY145" s="333"/>
      <c r="BI145" s="333"/>
      <c r="BJ145" s="333"/>
      <c r="BK145" s="333"/>
      <c r="BL145" s="333"/>
      <c r="BM145" s="333"/>
      <c r="BN145" s="333"/>
      <c r="BO145" s="333"/>
      <c r="BP145" s="333"/>
      <c r="BS145" s="333"/>
      <c r="CC145" s="333"/>
      <c r="CM145" s="333"/>
      <c r="CW145" s="333"/>
      <c r="DG145" s="333"/>
      <c r="DQ145" s="333"/>
      <c r="EA145" s="333"/>
      <c r="EK145" s="333"/>
      <c r="EU145" s="333"/>
      <c r="FE145" s="333"/>
      <c r="FO145" s="333"/>
      <c r="FY145" s="333"/>
      <c r="GI145" s="333"/>
      <c r="GS145" s="333"/>
      <c r="HC145" s="333"/>
      <c r="HM145" s="333"/>
      <c r="HW145" s="333"/>
      <c r="IG145" s="333"/>
    </row>
    <row r="146" s="3" customFormat="true" x14ac:dyDescent="0.25">
      <c r="A146" s="333"/>
      <c r="K146" s="333"/>
      <c r="U146" s="333"/>
      <c r="AE146" s="333"/>
      <c r="AO146" s="333"/>
      <c r="AY146" s="333"/>
      <c r="BI146" s="333"/>
      <c r="BJ146" s="333"/>
      <c r="BK146" s="333"/>
      <c r="BL146" s="333"/>
      <c r="BM146" s="333"/>
      <c r="BN146" s="333"/>
      <c r="BO146" s="333"/>
      <c r="BP146" s="333"/>
      <c r="BS146" s="333"/>
      <c r="CC146" s="333"/>
      <c r="CM146" s="333"/>
      <c r="CW146" s="333"/>
      <c r="DG146" s="333"/>
      <c r="DQ146" s="333"/>
      <c r="EA146" s="333"/>
      <c r="EK146" s="333"/>
      <c r="EU146" s="333"/>
      <c r="FE146" s="333"/>
      <c r="FO146" s="333"/>
      <c r="FY146" s="333"/>
      <c r="GI146" s="333"/>
      <c r="GS146" s="333"/>
      <c r="HC146" s="333"/>
      <c r="HM146" s="333"/>
      <c r="HW146" s="333"/>
      <c r="IG146" s="333"/>
    </row>
    <row r="147" s="3" customFormat="true" x14ac:dyDescent="0.25">
      <c r="A147" s="333"/>
      <c r="K147" s="333"/>
      <c r="U147" s="333"/>
      <c r="AE147" s="333"/>
      <c r="AO147" s="333"/>
      <c r="AY147" s="333"/>
      <c r="BI147" s="333"/>
      <c r="BJ147" s="333"/>
      <c r="BK147" s="333"/>
      <c r="BL147" s="333"/>
      <c r="BM147" s="333"/>
      <c r="BN147" s="333"/>
      <c r="BO147" s="333"/>
      <c r="BP147" s="333"/>
      <c r="BS147" s="333"/>
      <c r="CC147" s="333"/>
      <c r="CM147" s="333"/>
      <c r="CW147" s="333"/>
      <c r="DG147" s="333"/>
      <c r="DQ147" s="333"/>
      <c r="EA147" s="333"/>
      <c r="EK147" s="333"/>
      <c r="EU147" s="333"/>
      <c r="FE147" s="333"/>
      <c r="FO147" s="333"/>
      <c r="FY147" s="333"/>
      <c r="GI147" s="333"/>
      <c r="GS147" s="333"/>
      <c r="HC147" s="333"/>
      <c r="HM147" s="333"/>
      <c r="HW147" s="333"/>
      <c r="IG147" s="333"/>
    </row>
    <row r="148" s="3" customFormat="true" x14ac:dyDescent="0.25">
      <c r="A148" s="333"/>
      <c r="K148" s="333"/>
      <c r="U148" s="333"/>
      <c r="AE148" s="333"/>
      <c r="AO148" s="333"/>
      <c r="AY148" s="333"/>
      <c r="BI148" s="333"/>
      <c r="BJ148" s="333"/>
      <c r="BK148" s="333"/>
      <c r="BL148" s="333"/>
      <c r="BM148" s="333"/>
      <c r="BN148" s="333"/>
      <c r="BO148" s="333"/>
      <c r="BP148" s="333"/>
      <c r="BS148" s="333"/>
      <c r="CC148" s="333"/>
      <c r="CM148" s="333"/>
      <c r="CW148" s="333"/>
      <c r="DG148" s="333"/>
      <c r="DQ148" s="333"/>
      <c r="EA148" s="333"/>
      <c r="EK148" s="333"/>
      <c r="EU148" s="333"/>
      <c r="FE148" s="333"/>
      <c r="FO148" s="333"/>
      <c r="FY148" s="333"/>
      <c r="GI148" s="333"/>
      <c r="GS148" s="333"/>
      <c r="HC148" s="333"/>
      <c r="HM148" s="333"/>
      <c r="HW148" s="333"/>
      <c r="IG148" s="333"/>
    </row>
    <row r="149" s="3" customFormat="true" x14ac:dyDescent="0.25">
      <c r="A149" s="333"/>
      <c r="K149" s="333"/>
      <c r="U149" s="333"/>
      <c r="AE149" s="333"/>
      <c r="AO149" s="333"/>
      <c r="AY149" s="333"/>
      <c r="BI149" s="333"/>
      <c r="BJ149" s="333"/>
      <c r="BK149" s="333"/>
      <c r="BL149" s="333"/>
      <c r="BM149" s="333"/>
      <c r="BN149" s="333"/>
      <c r="BO149" s="333"/>
      <c r="BP149" s="333"/>
      <c r="BS149" s="333"/>
      <c r="CC149" s="333"/>
      <c r="CM149" s="333"/>
      <c r="CW149" s="333"/>
      <c r="DG149" s="333"/>
      <c r="DQ149" s="333"/>
      <c r="EA149" s="333"/>
      <c r="EK149" s="333"/>
      <c r="EU149" s="333"/>
      <c r="FE149" s="333"/>
      <c r="FO149" s="333"/>
      <c r="FY149" s="333"/>
      <c r="GI149" s="333"/>
      <c r="GS149" s="333"/>
      <c r="HC149" s="333"/>
      <c r="HM149" s="333"/>
      <c r="HW149" s="333"/>
      <c r="IG149" s="333"/>
    </row>
    <row r="150" s="3" customFormat="true" x14ac:dyDescent="0.25">
      <c r="A150" s="333"/>
      <c r="K150" s="333"/>
      <c r="U150" s="333"/>
      <c r="AE150" s="333"/>
      <c r="AO150" s="333"/>
      <c r="AY150" s="333"/>
      <c r="BI150" s="333"/>
      <c r="BJ150" s="333"/>
      <c r="BK150" s="333"/>
      <c r="BL150" s="333"/>
      <c r="BM150" s="333"/>
      <c r="BN150" s="333"/>
      <c r="BO150" s="333"/>
      <c r="BP150" s="333"/>
      <c r="BS150" s="333"/>
      <c r="CC150" s="333"/>
      <c r="CM150" s="333"/>
      <c r="CW150" s="333"/>
      <c r="DG150" s="333"/>
      <c r="DQ150" s="333"/>
      <c r="EA150" s="333"/>
      <c r="EK150" s="333"/>
      <c r="EU150" s="333"/>
      <c r="FE150" s="333"/>
      <c r="FO150" s="333"/>
      <c r="FY150" s="333"/>
      <c r="GI150" s="333"/>
      <c r="GS150" s="333"/>
      <c r="HC150" s="333"/>
      <c r="HM150" s="333"/>
      <c r="HW150" s="333"/>
      <c r="IG150" s="333"/>
    </row>
    <row r="151" s="3" customFormat="true" x14ac:dyDescent="0.25">
      <c r="A151" s="333"/>
      <c r="K151" s="333"/>
      <c r="U151" s="333"/>
      <c r="AE151" s="333"/>
      <c r="AO151" s="333"/>
      <c r="AY151" s="333"/>
      <c r="BI151" s="333"/>
      <c r="BJ151" s="333"/>
      <c r="BK151" s="333"/>
      <c r="BL151" s="333"/>
      <c r="BM151" s="333"/>
      <c r="BN151" s="333"/>
      <c r="BO151" s="333"/>
      <c r="BP151" s="333"/>
      <c r="BS151" s="333"/>
      <c r="CC151" s="333"/>
      <c r="CM151" s="333"/>
      <c r="CW151" s="333"/>
      <c r="DG151" s="333"/>
      <c r="DQ151" s="333"/>
      <c r="EA151" s="333"/>
      <c r="EK151" s="333"/>
      <c r="EU151" s="333"/>
      <c r="FE151" s="333"/>
      <c r="FO151" s="333"/>
      <c r="FY151" s="333"/>
      <c r="GI151" s="333"/>
      <c r="GS151" s="333"/>
      <c r="HC151" s="333"/>
      <c r="HM151" s="333"/>
      <c r="HW151" s="333"/>
      <c r="IG151" s="333"/>
    </row>
    <row r="152" s="3" customFormat="true" x14ac:dyDescent="0.25">
      <c r="A152" s="333"/>
      <c r="K152" s="333"/>
      <c r="U152" s="333"/>
      <c r="AE152" s="333"/>
      <c r="AO152" s="333"/>
      <c r="AY152" s="333"/>
      <c r="BI152" s="333"/>
      <c r="BJ152" s="333"/>
      <c r="BK152" s="333"/>
      <c r="BL152" s="333"/>
      <c r="BM152" s="333"/>
      <c r="BN152" s="333"/>
      <c r="BO152" s="333"/>
      <c r="BP152" s="333"/>
      <c r="BS152" s="333"/>
      <c r="CC152" s="333"/>
      <c r="CM152" s="333"/>
      <c r="CW152" s="333"/>
      <c r="DG152" s="333"/>
      <c r="DQ152" s="333"/>
      <c r="EA152" s="333"/>
      <c r="EK152" s="333"/>
      <c r="EU152" s="333"/>
      <c r="FE152" s="333"/>
      <c r="FO152" s="333"/>
      <c r="FY152" s="333"/>
      <c r="GI152" s="333"/>
      <c r="GS152" s="333"/>
      <c r="HC152" s="333"/>
      <c r="HM152" s="333"/>
      <c r="HW152" s="333"/>
      <c r="IG152" s="333"/>
    </row>
    <row r="153" s="3" customFormat="true" x14ac:dyDescent="0.25">
      <c r="A153" s="333"/>
      <c r="K153" s="333"/>
      <c r="U153" s="333"/>
      <c r="AE153" s="333"/>
      <c r="AO153" s="333"/>
      <c r="AY153" s="333"/>
      <c r="BI153" s="333"/>
      <c r="BJ153" s="333"/>
      <c r="BK153" s="333"/>
      <c r="BL153" s="333"/>
      <c r="BM153" s="333"/>
      <c r="BN153" s="333"/>
      <c r="BO153" s="333"/>
      <c r="BP153" s="333"/>
      <c r="BS153" s="333"/>
      <c r="CC153" s="333"/>
      <c r="CM153" s="333"/>
      <c r="CW153" s="333"/>
      <c r="DG153" s="333"/>
      <c r="DQ153" s="333"/>
      <c r="EA153" s="333"/>
      <c r="EK153" s="333"/>
      <c r="EU153" s="333"/>
      <c r="FE153" s="333"/>
      <c r="FO153" s="333"/>
      <c r="FY153" s="333"/>
      <c r="GI153" s="333"/>
      <c r="GS153" s="333"/>
      <c r="HC153" s="333"/>
      <c r="HM153" s="333"/>
      <c r="HW153" s="333"/>
      <c r="IG153" s="333"/>
    </row>
    <row r="154" s="3" customFormat="true" x14ac:dyDescent="0.25">
      <c r="A154" s="333"/>
      <c r="K154" s="333"/>
      <c r="U154" s="333"/>
      <c r="AE154" s="333"/>
      <c r="AO154" s="333"/>
      <c r="AY154" s="333"/>
      <c r="BI154" s="333"/>
      <c r="BJ154" s="333"/>
      <c r="BK154" s="333"/>
      <c r="BL154" s="333"/>
      <c r="BM154" s="333"/>
      <c r="BN154" s="333"/>
      <c r="BO154" s="333"/>
      <c r="BP154" s="333"/>
      <c r="BS154" s="333"/>
      <c r="CC154" s="333"/>
      <c r="CM154" s="333"/>
      <c r="CW154" s="333"/>
      <c r="DG154" s="333"/>
      <c r="DQ154" s="333"/>
      <c r="EA154" s="333"/>
      <c r="EK154" s="333"/>
      <c r="EU154" s="333"/>
      <c r="FE154" s="333"/>
      <c r="FO154" s="333"/>
      <c r="FY154" s="333"/>
      <c r="GI154" s="333"/>
      <c r="GS154" s="333"/>
      <c r="HC154" s="333"/>
      <c r="HM154" s="333"/>
      <c r="HW154" s="333"/>
      <c r="IG154" s="333"/>
    </row>
    <row r="155" s="3" customFormat="true" x14ac:dyDescent="0.25">
      <c r="A155" s="333"/>
      <c r="K155" s="333"/>
      <c r="U155" s="333"/>
      <c r="AE155" s="333"/>
      <c r="AO155" s="333"/>
      <c r="AY155" s="333"/>
      <c r="BI155" s="333"/>
      <c r="BJ155" s="333"/>
      <c r="BK155" s="333"/>
      <c r="BL155" s="333"/>
      <c r="BM155" s="333"/>
      <c r="BN155" s="333"/>
      <c r="BO155" s="333"/>
      <c r="BP155" s="333"/>
      <c r="BS155" s="333"/>
      <c r="CC155" s="333"/>
      <c r="CM155" s="333"/>
      <c r="CW155" s="333"/>
      <c r="DG155" s="333"/>
      <c r="DQ155" s="333"/>
      <c r="EA155" s="333"/>
      <c r="EK155" s="333"/>
      <c r="EU155" s="333"/>
      <c r="FE155" s="333"/>
      <c r="FO155" s="333"/>
      <c r="FY155" s="333"/>
      <c r="GI155" s="333"/>
      <c r="GS155" s="333"/>
      <c r="HC155" s="333"/>
      <c r="HM155" s="333"/>
      <c r="HW155" s="333"/>
      <c r="IG155" s="333"/>
    </row>
    <row r="156" s="3" customFormat="true" x14ac:dyDescent="0.25">
      <c r="A156" s="333"/>
      <c r="K156" s="333"/>
      <c r="U156" s="333"/>
      <c r="AE156" s="333"/>
      <c r="AO156" s="333"/>
      <c r="AY156" s="333"/>
      <c r="BI156" s="333"/>
      <c r="BJ156" s="333"/>
      <c r="BK156" s="333"/>
      <c r="BL156" s="333"/>
      <c r="BM156" s="333"/>
      <c r="BN156" s="333"/>
      <c r="BO156" s="333"/>
      <c r="BP156" s="333"/>
      <c r="BS156" s="333"/>
      <c r="CC156" s="333"/>
      <c r="CM156" s="333"/>
      <c r="CW156" s="333"/>
      <c r="DG156" s="333"/>
      <c r="DQ156" s="333"/>
      <c r="EA156" s="333"/>
      <c r="EK156" s="333"/>
      <c r="EU156" s="333"/>
      <c r="FE156" s="333"/>
      <c r="FO156" s="333"/>
      <c r="FY156" s="333"/>
      <c r="GI156" s="333"/>
      <c r="GS156" s="333"/>
      <c r="HC156" s="333"/>
      <c r="HM156" s="333"/>
      <c r="HW156" s="333"/>
      <c r="IG156" s="333"/>
    </row>
    <row r="157" s="3" customFormat="true" x14ac:dyDescent="0.25">
      <c r="A157" s="333"/>
      <c r="K157" s="333"/>
      <c r="U157" s="333"/>
      <c r="AE157" s="333"/>
      <c r="AO157" s="333"/>
      <c r="AY157" s="333"/>
      <c r="BI157" s="333"/>
      <c r="BJ157" s="333"/>
      <c r="BK157" s="333"/>
      <c r="BL157" s="333"/>
      <c r="BM157" s="333"/>
      <c r="BN157" s="333"/>
      <c r="BO157" s="333"/>
      <c r="BP157" s="333"/>
      <c r="BS157" s="333"/>
      <c r="CC157" s="333"/>
      <c r="CM157" s="333"/>
      <c r="CW157" s="333"/>
      <c r="DG157" s="333"/>
      <c r="DQ157" s="333"/>
      <c r="EA157" s="333"/>
      <c r="EK157" s="333"/>
      <c r="EU157" s="333"/>
      <c r="FE157" s="333"/>
      <c r="FO157" s="333"/>
      <c r="FY157" s="333"/>
      <c r="GI157" s="333"/>
      <c r="GS157" s="333"/>
      <c r="HC157" s="333"/>
      <c r="HM157" s="333"/>
      <c r="HW157" s="333"/>
      <c r="IG157" s="333"/>
    </row>
    <row r="158" s="3" customFormat="true" x14ac:dyDescent="0.25">
      <c r="A158" s="333"/>
      <c r="K158" s="333"/>
      <c r="U158" s="333"/>
      <c r="AE158" s="333"/>
      <c r="AO158" s="333"/>
      <c r="AY158" s="333"/>
      <c r="BI158" s="333"/>
      <c r="BJ158" s="333"/>
      <c r="BK158" s="333"/>
      <c r="BL158" s="333"/>
      <c r="BM158" s="333"/>
      <c r="BN158" s="333"/>
      <c r="BO158" s="333"/>
      <c r="BP158" s="333"/>
      <c r="BS158" s="333"/>
      <c r="CC158" s="333"/>
      <c r="CM158" s="333"/>
      <c r="CW158" s="333"/>
      <c r="DG158" s="333"/>
      <c r="DQ158" s="333"/>
      <c r="EA158" s="333"/>
      <c r="EK158" s="333"/>
      <c r="EU158" s="333"/>
      <c r="FE158" s="333"/>
      <c r="FO158" s="333"/>
      <c r="FY158" s="333"/>
      <c r="GI158" s="333"/>
      <c r="GS158" s="333"/>
      <c r="HC158" s="333"/>
      <c r="HM158" s="333"/>
      <c r="HW158" s="333"/>
      <c r="IG158" s="333"/>
    </row>
    <row r="159" s="3" customFormat="true" x14ac:dyDescent="0.25">
      <c r="A159" s="333"/>
      <c r="K159" s="333"/>
      <c r="U159" s="333"/>
      <c r="AE159" s="333"/>
      <c r="AO159" s="333"/>
      <c r="AY159" s="333"/>
      <c r="BI159" s="333"/>
      <c r="BJ159" s="333"/>
      <c r="BK159" s="333"/>
      <c r="BL159" s="333"/>
      <c r="BM159" s="333"/>
      <c r="BN159" s="333"/>
      <c r="BO159" s="333"/>
      <c r="BP159" s="333"/>
      <c r="BS159" s="333"/>
      <c r="CC159" s="333"/>
      <c r="CM159" s="333"/>
      <c r="CW159" s="333"/>
      <c r="DG159" s="333"/>
      <c r="DQ159" s="333"/>
      <c r="EA159" s="333"/>
      <c r="EK159" s="333"/>
      <c r="EU159" s="333"/>
      <c r="FE159" s="333"/>
      <c r="FO159" s="333"/>
      <c r="FY159" s="333"/>
      <c r="GI159" s="333"/>
      <c r="GS159" s="333"/>
      <c r="HC159" s="333"/>
      <c r="HM159" s="333"/>
      <c r="HW159" s="333"/>
      <c r="IG159" s="333"/>
    </row>
    <row r="160" s="3" customFormat="true" x14ac:dyDescent="0.25">
      <c r="A160" s="333"/>
      <c r="K160" s="333"/>
      <c r="U160" s="333"/>
      <c r="AE160" s="333"/>
      <c r="AO160" s="333"/>
      <c r="AY160" s="333"/>
      <c r="BI160" s="333"/>
      <c r="BJ160" s="333"/>
      <c r="BK160" s="333"/>
      <c r="BL160" s="333"/>
      <c r="BM160" s="333"/>
      <c r="BN160" s="333"/>
      <c r="BO160" s="333"/>
      <c r="BP160" s="333"/>
      <c r="BS160" s="333"/>
      <c r="CC160" s="333"/>
      <c r="CM160" s="333"/>
      <c r="CW160" s="333"/>
      <c r="DG160" s="333"/>
      <c r="DQ160" s="333"/>
      <c r="EA160" s="333"/>
      <c r="EK160" s="333"/>
      <c r="EU160" s="333"/>
      <c r="FE160" s="333"/>
      <c r="FO160" s="333"/>
      <c r="FY160" s="333"/>
      <c r="GI160" s="333"/>
      <c r="GS160" s="333"/>
      <c r="HC160" s="333"/>
      <c r="HM160" s="333"/>
      <c r="HW160" s="333"/>
      <c r="IG160" s="333"/>
    </row>
    <row r="161" s="3" customFormat="true" x14ac:dyDescent="0.25">
      <c r="A161" s="333"/>
      <c r="K161" s="333"/>
      <c r="U161" s="333"/>
      <c r="AE161" s="333"/>
      <c r="AO161" s="333"/>
      <c r="AY161" s="333"/>
      <c r="BI161" s="333"/>
      <c r="BJ161" s="333"/>
      <c r="BK161" s="333"/>
      <c r="BL161" s="333"/>
      <c r="BM161" s="333"/>
      <c r="BN161" s="333"/>
      <c r="BO161" s="333"/>
      <c r="BP161" s="333"/>
      <c r="BS161" s="333"/>
      <c r="CC161" s="333"/>
      <c r="CM161" s="333"/>
      <c r="CW161" s="333"/>
      <c r="DG161" s="333"/>
      <c r="DQ161" s="333"/>
      <c r="EA161" s="333"/>
      <c r="EK161" s="333"/>
      <c r="EU161" s="333"/>
      <c r="FE161" s="333"/>
      <c r="FO161" s="333"/>
      <c r="FY161" s="333"/>
      <c r="GI161" s="333"/>
      <c r="GS161" s="333"/>
      <c r="HC161" s="333"/>
      <c r="HM161" s="333"/>
      <c r="HW161" s="333"/>
      <c r="IG161" s="333"/>
    </row>
    <row r="162" s="3" customFormat="true" x14ac:dyDescent="0.25">
      <c r="A162" s="333"/>
      <c r="K162" s="333"/>
      <c r="U162" s="333"/>
      <c r="AE162" s="333"/>
      <c r="AO162" s="333"/>
      <c r="AY162" s="333"/>
      <c r="BI162" s="333"/>
      <c r="BJ162" s="333"/>
      <c r="BK162" s="333"/>
      <c r="BL162" s="333"/>
      <c r="BM162" s="333"/>
      <c r="BN162" s="333"/>
      <c r="BO162" s="333"/>
      <c r="BP162" s="333"/>
      <c r="BS162" s="333"/>
      <c r="CC162" s="333"/>
      <c r="CM162" s="333"/>
      <c r="CW162" s="333"/>
      <c r="DG162" s="333"/>
      <c r="DQ162" s="333"/>
      <c r="EA162" s="333"/>
      <c r="EK162" s="333"/>
      <c r="EU162" s="333"/>
      <c r="FE162" s="333"/>
      <c r="FO162" s="333"/>
      <c r="FY162" s="333"/>
      <c r="GI162" s="333"/>
      <c r="GS162" s="333"/>
      <c r="HC162" s="333"/>
      <c r="HM162" s="333"/>
      <c r="HW162" s="333"/>
      <c r="IG162" s="333"/>
    </row>
    <row r="163" s="3" customFormat="true" x14ac:dyDescent="0.25">
      <c r="A163" s="333"/>
      <c r="K163" s="333"/>
      <c r="U163" s="333"/>
      <c r="AE163" s="333"/>
      <c r="AO163" s="333"/>
      <c r="AY163" s="333"/>
      <c r="BI163" s="333"/>
      <c r="BJ163" s="333"/>
      <c r="BK163" s="333"/>
      <c r="BL163" s="333"/>
      <c r="BM163" s="333"/>
      <c r="BN163" s="333"/>
      <c r="BO163" s="333"/>
      <c r="BP163" s="333"/>
      <c r="BS163" s="333"/>
      <c r="CC163" s="333"/>
      <c r="CM163" s="333"/>
      <c r="CW163" s="333"/>
      <c r="DG163" s="333"/>
      <c r="DQ163" s="333"/>
      <c r="EA163" s="333"/>
      <c r="EK163" s="333"/>
      <c r="EU163" s="333"/>
      <c r="FE163" s="333"/>
      <c r="FO163" s="333"/>
      <c r="FY163" s="333"/>
      <c r="GI163" s="333"/>
      <c r="GS163" s="333"/>
      <c r="HC163" s="333"/>
      <c r="HM163" s="333"/>
      <c r="HW163" s="333"/>
      <c r="IG163" s="333"/>
    </row>
    <row r="164" s="3" customFormat="true" x14ac:dyDescent="0.25">
      <c r="A164" s="333"/>
      <c r="K164" s="333"/>
      <c r="U164" s="333"/>
      <c r="AE164" s="333"/>
      <c r="AO164" s="333"/>
      <c r="AY164" s="333"/>
      <c r="BI164" s="333"/>
      <c r="BJ164" s="333"/>
      <c r="BK164" s="333"/>
      <c r="BL164" s="333"/>
      <c r="BM164" s="333"/>
      <c r="BN164" s="333"/>
      <c r="BO164" s="333"/>
      <c r="BP164" s="333"/>
      <c r="BS164" s="333"/>
      <c r="CC164" s="333"/>
      <c r="CM164" s="333"/>
      <c r="CW164" s="333"/>
      <c r="DG164" s="333"/>
      <c r="DQ164" s="333"/>
      <c r="EA164" s="333"/>
      <c r="EK164" s="333"/>
      <c r="EU164" s="333"/>
      <c r="FE164" s="333"/>
      <c r="FO164" s="333"/>
      <c r="FY164" s="333"/>
      <c r="GI164" s="333"/>
      <c r="GS164" s="333"/>
      <c r="HC164" s="333"/>
      <c r="HM164" s="333"/>
      <c r="HW164" s="333"/>
      <c r="IG164" s="333"/>
    </row>
    <row r="165" s="3" customFormat="true" x14ac:dyDescent="0.25">
      <c r="A165" s="333"/>
      <c r="K165" s="333"/>
      <c r="U165" s="333"/>
      <c r="AE165" s="333"/>
      <c r="AO165" s="333"/>
      <c r="AY165" s="333"/>
      <c r="BI165" s="333"/>
      <c r="BJ165" s="333"/>
      <c r="BK165" s="333"/>
      <c r="BL165" s="333"/>
      <c r="BM165" s="333"/>
      <c r="BN165" s="333"/>
      <c r="BO165" s="333"/>
      <c r="BP165" s="333"/>
      <c r="BS165" s="333"/>
      <c r="CC165" s="333"/>
      <c r="CM165" s="333"/>
      <c r="CW165" s="333"/>
      <c r="DG165" s="333"/>
      <c r="DQ165" s="333"/>
      <c r="EA165" s="333"/>
      <c r="EK165" s="333"/>
      <c r="EU165" s="333"/>
      <c r="FE165" s="333"/>
      <c r="FO165" s="333"/>
      <c r="FY165" s="333"/>
      <c r="GI165" s="333"/>
      <c r="GS165" s="333"/>
      <c r="HC165" s="333"/>
      <c r="HM165" s="333"/>
      <c r="HW165" s="333"/>
      <c r="IG165" s="333"/>
    </row>
    <row r="166" s="3" customFormat="true" x14ac:dyDescent="0.25">
      <c r="A166" s="333"/>
      <c r="K166" s="333"/>
      <c r="U166" s="333"/>
      <c r="AE166" s="333"/>
      <c r="AO166" s="333"/>
      <c r="AY166" s="333"/>
      <c r="BI166" s="333"/>
      <c r="BJ166" s="333"/>
      <c r="BK166" s="333"/>
      <c r="BL166" s="333"/>
      <c r="BM166" s="333"/>
      <c r="BN166" s="333"/>
      <c r="BO166" s="333"/>
      <c r="BP166" s="333"/>
      <c r="BS166" s="333"/>
      <c r="CC166" s="333"/>
      <c r="CM166" s="333"/>
      <c r="CW166" s="333"/>
      <c r="DG166" s="333"/>
      <c r="DQ166" s="333"/>
      <c r="EA166" s="333"/>
      <c r="EK166" s="333"/>
      <c r="EU166" s="333"/>
      <c r="FE166" s="333"/>
      <c r="FO166" s="333"/>
      <c r="FY166" s="333"/>
      <c r="GI166" s="333"/>
      <c r="GS166" s="333"/>
      <c r="HC166" s="333"/>
      <c r="HM166" s="333"/>
      <c r="HW166" s="333"/>
      <c r="IG166" s="333"/>
    </row>
    <row r="167" s="3" customFormat="true" x14ac:dyDescent="0.25">
      <c r="A167" s="333"/>
      <c r="K167" s="333"/>
      <c r="U167" s="333"/>
      <c r="AE167" s="333"/>
      <c r="AO167" s="333"/>
      <c r="AY167" s="333"/>
      <c r="BI167" s="333"/>
      <c r="BJ167" s="333"/>
      <c r="BK167" s="333"/>
      <c r="BL167" s="333"/>
      <c r="BM167" s="333"/>
      <c r="BN167" s="333"/>
      <c r="BO167" s="333"/>
      <c r="BP167" s="333"/>
      <c r="BS167" s="333"/>
      <c r="CC167" s="333"/>
      <c r="CM167" s="333"/>
      <c r="CW167" s="333"/>
      <c r="DG167" s="333"/>
      <c r="DQ167" s="333"/>
      <c r="EA167" s="333"/>
      <c r="EK167" s="333"/>
      <c r="EU167" s="333"/>
      <c r="FE167" s="333"/>
      <c r="FO167" s="333"/>
      <c r="FY167" s="333"/>
      <c r="GI167" s="333"/>
      <c r="GS167" s="333"/>
      <c r="HC167" s="333"/>
      <c r="HM167" s="333"/>
      <c r="HW167" s="333"/>
      <c r="IG167" s="333"/>
    </row>
    <row r="168" s="3" customFormat="true" x14ac:dyDescent="0.25">
      <c r="A168" s="333"/>
      <c r="K168" s="333"/>
      <c r="U168" s="333"/>
      <c r="AE168" s="333"/>
      <c r="AO168" s="333"/>
      <c r="AY168" s="333"/>
      <c r="BI168" s="333"/>
      <c r="BJ168" s="333"/>
      <c r="BK168" s="333"/>
      <c r="BL168" s="333"/>
      <c r="BM168" s="333"/>
      <c r="BN168" s="333"/>
      <c r="BO168" s="333"/>
      <c r="BP168" s="333"/>
      <c r="BS168" s="333"/>
      <c r="CC168" s="333"/>
      <c r="CM168" s="333"/>
      <c r="CW168" s="333"/>
      <c r="DG168" s="333"/>
      <c r="DQ168" s="333"/>
      <c r="EA168" s="333"/>
      <c r="EK168" s="333"/>
      <c r="EU168" s="333"/>
      <c r="FE168" s="333"/>
      <c r="FO168" s="333"/>
      <c r="FY168" s="333"/>
      <c r="GI168" s="333"/>
      <c r="GS168" s="333"/>
      <c r="HC168" s="333"/>
      <c r="HM168" s="333"/>
      <c r="HW168" s="333"/>
      <c r="IG168" s="333"/>
    </row>
    <row r="169" s="3" customFormat="true" x14ac:dyDescent="0.25">
      <c r="A169" s="333"/>
      <c r="K169" s="333"/>
      <c r="U169" s="333"/>
      <c r="AE169" s="333"/>
      <c r="AO169" s="333"/>
      <c r="AY169" s="333"/>
      <c r="BI169" s="333"/>
      <c r="BJ169" s="333"/>
      <c r="BK169" s="333"/>
      <c r="BL169" s="333"/>
      <c r="BM169" s="333"/>
      <c r="BN169" s="333"/>
      <c r="BO169" s="333"/>
      <c r="BP169" s="333"/>
      <c r="BS169" s="333"/>
      <c r="CC169" s="333"/>
      <c r="CM169" s="333"/>
      <c r="CW169" s="333"/>
      <c r="DG169" s="333"/>
      <c r="DQ169" s="333"/>
      <c r="EA169" s="333"/>
      <c r="EK169" s="333"/>
      <c r="EU169" s="333"/>
      <c r="FE169" s="333"/>
      <c r="FO169" s="333"/>
      <c r="FY169" s="333"/>
      <c r="GI169" s="333"/>
      <c r="GS169" s="333"/>
      <c r="HC169" s="333"/>
      <c r="HM169" s="333"/>
      <c r="HW169" s="333"/>
      <c r="IG169" s="333"/>
    </row>
    <row r="170" s="3" customFormat="true" x14ac:dyDescent="0.25">
      <c r="A170" s="333"/>
      <c r="K170" s="333"/>
      <c r="U170" s="333"/>
      <c r="AE170" s="333"/>
      <c r="AO170" s="333"/>
      <c r="AY170" s="333"/>
      <c r="BI170" s="333"/>
      <c r="BJ170" s="333"/>
      <c r="BK170" s="333"/>
      <c r="BL170" s="333"/>
      <c r="BM170" s="333"/>
      <c r="BN170" s="333"/>
      <c r="BO170" s="333"/>
      <c r="BP170" s="333"/>
      <c r="BS170" s="333"/>
      <c r="CC170" s="333"/>
      <c r="CM170" s="333"/>
      <c r="CW170" s="333"/>
      <c r="DG170" s="333"/>
      <c r="DQ170" s="333"/>
      <c r="EA170" s="333"/>
      <c r="EK170" s="333"/>
      <c r="EU170" s="333"/>
      <c r="FE170" s="333"/>
      <c r="FO170" s="333"/>
      <c r="FY170" s="333"/>
      <c r="GI170" s="333"/>
      <c r="GS170" s="333"/>
      <c r="HC170" s="333"/>
      <c r="HM170" s="333"/>
      <c r="HW170" s="333"/>
      <c r="IG170" s="333"/>
    </row>
    <row r="171" s="3" customFormat="true" x14ac:dyDescent="0.25">
      <c r="A171" s="333"/>
      <c r="K171" s="333"/>
      <c r="U171" s="333"/>
      <c r="AE171" s="333"/>
      <c r="AO171" s="333"/>
      <c r="AY171" s="333"/>
      <c r="BI171" s="333"/>
      <c r="BJ171" s="333"/>
      <c r="BK171" s="333"/>
      <c r="BL171" s="333"/>
      <c r="BM171" s="333"/>
      <c r="BN171" s="333"/>
      <c r="BO171" s="333"/>
      <c r="BP171" s="333"/>
      <c r="BS171" s="333"/>
      <c r="CC171" s="333"/>
      <c r="CM171" s="333"/>
      <c r="CW171" s="333"/>
      <c r="DG171" s="333"/>
      <c r="DQ171" s="333"/>
      <c r="EA171" s="333"/>
      <c r="EK171" s="333"/>
      <c r="EU171" s="333"/>
      <c r="FE171" s="333"/>
      <c r="FO171" s="333"/>
      <c r="FY171" s="333"/>
      <c r="GI171" s="333"/>
      <c r="GS171" s="333"/>
      <c r="HC171" s="333"/>
      <c r="HM171" s="333"/>
      <c r="HW171" s="333"/>
      <c r="IG171" s="333"/>
    </row>
    <row r="172" s="3" customFormat="true" x14ac:dyDescent="0.25">
      <c r="A172" s="333"/>
      <c r="K172" s="333"/>
      <c r="U172" s="333"/>
      <c r="AE172" s="333"/>
      <c r="AO172" s="333"/>
      <c r="AY172" s="333"/>
      <c r="BI172" s="333"/>
      <c r="BJ172" s="333"/>
      <c r="BK172" s="333"/>
      <c r="BL172" s="333"/>
      <c r="BM172" s="333"/>
      <c r="BN172" s="333"/>
      <c r="BO172" s="333"/>
      <c r="BP172" s="333"/>
      <c r="BS172" s="333"/>
      <c r="CC172" s="333"/>
      <c r="CM172" s="333"/>
      <c r="CW172" s="333"/>
      <c r="DG172" s="333"/>
      <c r="DQ172" s="333"/>
      <c r="EA172" s="333"/>
      <c r="EK172" s="333"/>
      <c r="EU172" s="333"/>
      <c r="FE172" s="333"/>
      <c r="FO172" s="333"/>
      <c r="FY172" s="333"/>
      <c r="GI172" s="333"/>
      <c r="GS172" s="333"/>
      <c r="HC172" s="333"/>
      <c r="HM172" s="333"/>
      <c r="HW172" s="333"/>
      <c r="IG172" s="333"/>
    </row>
    <row r="173" s="3" customFormat="true" x14ac:dyDescent="0.25">
      <c r="A173" s="333"/>
      <c r="K173" s="333"/>
      <c r="U173" s="333"/>
      <c r="AE173" s="333"/>
      <c r="AO173" s="333"/>
      <c r="AY173" s="333"/>
      <c r="BI173" s="333"/>
      <c r="BJ173" s="333"/>
      <c r="BK173" s="333"/>
      <c r="BL173" s="333"/>
      <c r="BM173" s="333"/>
      <c r="BN173" s="333"/>
      <c r="BO173" s="333"/>
      <c r="BP173" s="333"/>
      <c r="BS173" s="333"/>
      <c r="CC173" s="333"/>
      <c r="CM173" s="333"/>
      <c r="CW173" s="333"/>
      <c r="DG173" s="333"/>
      <c r="DQ173" s="333"/>
      <c r="EA173" s="333"/>
      <c r="EK173" s="333"/>
      <c r="EU173" s="333"/>
      <c r="FE173" s="333"/>
      <c r="FO173" s="333"/>
      <c r="FY173" s="333"/>
      <c r="GI173" s="333"/>
      <c r="GS173" s="333"/>
      <c r="HC173" s="333"/>
      <c r="HM173" s="333"/>
      <c r="HW173" s="333"/>
      <c r="IG173" s="333"/>
    </row>
    <row r="174" s="3" customFormat="true" x14ac:dyDescent="0.25">
      <c r="A174" s="333"/>
      <c r="K174" s="333"/>
      <c r="U174" s="333"/>
      <c r="AE174" s="333"/>
      <c r="AO174" s="333"/>
      <c r="AY174" s="333"/>
      <c r="BI174" s="333"/>
      <c r="BJ174" s="333"/>
      <c r="BK174" s="333"/>
      <c r="BL174" s="333"/>
      <c r="BM174" s="333"/>
      <c r="BN174" s="333"/>
      <c r="BO174" s="333"/>
      <c r="BP174" s="333"/>
      <c r="BS174" s="333"/>
      <c r="CC174" s="333"/>
      <c r="CM174" s="333"/>
      <c r="CW174" s="333"/>
      <c r="DG174" s="333"/>
      <c r="DQ174" s="333"/>
      <c r="EA174" s="333"/>
      <c r="EK174" s="333"/>
      <c r="EU174" s="333"/>
      <c r="FE174" s="333"/>
      <c r="FO174" s="333"/>
      <c r="FY174" s="333"/>
      <c r="GI174" s="333"/>
      <c r="GS174" s="333"/>
      <c r="HC174" s="333"/>
      <c r="HM174" s="333"/>
      <c r="HW174" s="333"/>
      <c r="IG174" s="333"/>
    </row>
    <row r="175" s="3" customFormat="true" x14ac:dyDescent="0.25">
      <c r="A175" s="333"/>
      <c r="K175" s="333"/>
      <c r="U175" s="333"/>
      <c r="AE175" s="333"/>
      <c r="AO175" s="333"/>
      <c r="AY175" s="333"/>
      <c r="BI175" s="333"/>
      <c r="BJ175" s="333"/>
      <c r="BK175" s="333"/>
      <c r="BL175" s="333"/>
      <c r="BM175" s="333"/>
      <c r="BN175" s="333"/>
      <c r="BO175" s="333"/>
      <c r="BP175" s="333"/>
      <c r="BS175" s="333"/>
      <c r="CC175" s="333"/>
      <c r="CM175" s="333"/>
      <c r="CW175" s="333"/>
      <c r="DG175" s="333"/>
      <c r="DQ175" s="333"/>
      <c r="EA175" s="333"/>
      <c r="EK175" s="333"/>
      <c r="EU175" s="333"/>
      <c r="FE175" s="333"/>
      <c r="FO175" s="333"/>
      <c r="FY175" s="333"/>
      <c r="GI175" s="333"/>
      <c r="GS175" s="333"/>
      <c r="HC175" s="333"/>
      <c r="HM175" s="333"/>
      <c r="HW175" s="333"/>
      <c r="IG175" s="333"/>
    </row>
    <row r="176" s="3" customFormat="true" x14ac:dyDescent="0.25">
      <c r="A176" s="333"/>
      <c r="K176" s="333"/>
      <c r="U176" s="333"/>
      <c r="AE176" s="333"/>
      <c r="AO176" s="333"/>
      <c r="AY176" s="333"/>
      <c r="BI176" s="333"/>
      <c r="BJ176" s="333"/>
      <c r="BK176" s="333"/>
      <c r="BL176" s="333"/>
      <c r="BM176" s="333"/>
      <c r="BN176" s="333"/>
      <c r="BO176" s="333"/>
      <c r="BP176" s="333"/>
      <c r="BS176" s="333"/>
      <c r="CC176" s="333"/>
      <c r="CM176" s="333"/>
      <c r="CW176" s="333"/>
      <c r="DG176" s="333"/>
      <c r="DQ176" s="333"/>
      <c r="EA176" s="333"/>
      <c r="EK176" s="333"/>
      <c r="EU176" s="333"/>
      <c r="FE176" s="333"/>
      <c r="FO176" s="333"/>
      <c r="FY176" s="333"/>
      <c r="GI176" s="333"/>
      <c r="GS176" s="333"/>
      <c r="HC176" s="333"/>
      <c r="HM176" s="333"/>
      <c r="HW176" s="333"/>
      <c r="IG176" s="333"/>
    </row>
    <row r="177" s="3" customFormat="true" x14ac:dyDescent="0.25">
      <c r="A177" s="333"/>
      <c r="K177" s="333"/>
      <c r="U177" s="333"/>
      <c r="AE177" s="333"/>
      <c r="AO177" s="333"/>
      <c r="AY177" s="333"/>
      <c r="BI177" s="333"/>
      <c r="BJ177" s="333"/>
      <c r="BK177" s="333"/>
      <c r="BL177" s="333"/>
      <c r="BM177" s="333"/>
      <c r="BN177" s="333"/>
      <c r="BO177" s="333"/>
      <c r="BP177" s="333"/>
      <c r="BS177" s="333"/>
      <c r="CC177" s="333"/>
      <c r="CM177" s="333"/>
      <c r="CW177" s="333"/>
      <c r="DG177" s="333"/>
      <c r="DQ177" s="333"/>
      <c r="EA177" s="333"/>
      <c r="EK177" s="333"/>
      <c r="EU177" s="333"/>
      <c r="FE177" s="333"/>
      <c r="FO177" s="333"/>
      <c r="FY177" s="333"/>
      <c r="GI177" s="333"/>
      <c r="GS177" s="333"/>
      <c r="HC177" s="333"/>
      <c r="HM177" s="333"/>
      <c r="HW177" s="333"/>
      <c r="IG177" s="333"/>
    </row>
    <row r="178" s="3" customFormat="true" x14ac:dyDescent="0.25">
      <c r="A178" s="333"/>
      <c r="K178" s="333"/>
      <c r="U178" s="333"/>
      <c r="AE178" s="333"/>
      <c r="AO178" s="333"/>
      <c r="AY178" s="333"/>
      <c r="BI178" s="333"/>
      <c r="BJ178" s="333"/>
      <c r="BK178" s="333"/>
      <c r="BL178" s="333"/>
      <c r="BM178" s="333"/>
      <c r="BN178" s="333"/>
      <c r="BO178" s="333"/>
      <c r="BP178" s="333"/>
      <c r="BS178" s="333"/>
      <c r="CC178" s="333"/>
      <c r="CM178" s="333"/>
      <c r="CW178" s="333"/>
      <c r="DG178" s="333"/>
      <c r="DQ178" s="333"/>
      <c r="EA178" s="333"/>
      <c r="EK178" s="333"/>
      <c r="EU178" s="333"/>
      <c r="FE178" s="333"/>
      <c r="FO178" s="333"/>
      <c r="FY178" s="333"/>
      <c r="GI178" s="333"/>
      <c r="GS178" s="333"/>
      <c r="HC178" s="333"/>
      <c r="HM178" s="333"/>
      <c r="HW178" s="333"/>
      <c r="IG178" s="333"/>
    </row>
    <row r="179" s="3" customFormat="true" x14ac:dyDescent="0.25">
      <c r="A179" s="333"/>
      <c r="K179" s="333"/>
      <c r="U179" s="333"/>
      <c r="AE179" s="333"/>
      <c r="AO179" s="333"/>
      <c r="AY179" s="333"/>
      <c r="BI179" s="333"/>
      <c r="BJ179" s="333"/>
      <c r="BK179" s="333"/>
      <c r="BL179" s="333"/>
      <c r="BM179" s="333"/>
      <c r="BN179" s="333"/>
      <c r="BO179" s="333"/>
      <c r="BP179" s="333"/>
      <c r="BS179" s="333"/>
      <c r="CC179" s="333"/>
      <c r="CM179" s="333"/>
      <c r="CW179" s="333"/>
      <c r="DG179" s="333"/>
      <c r="DQ179" s="333"/>
      <c r="EA179" s="333"/>
      <c r="EK179" s="333"/>
      <c r="EU179" s="333"/>
      <c r="FE179" s="333"/>
      <c r="FO179" s="333"/>
      <c r="FY179" s="333"/>
      <c r="GI179" s="333"/>
      <c r="GS179" s="333"/>
      <c r="HC179" s="333"/>
      <c r="HM179" s="333"/>
      <c r="HW179" s="333"/>
      <c r="IG179" s="333"/>
    </row>
    <row r="180" s="3" customFormat="true" x14ac:dyDescent="0.25">
      <c r="A180" s="333"/>
      <c r="K180" s="333"/>
      <c r="U180" s="333"/>
      <c r="AE180" s="333"/>
      <c r="AO180" s="333"/>
      <c r="AY180" s="333"/>
      <c r="BI180" s="333"/>
      <c r="BJ180" s="333"/>
      <c r="BK180" s="333"/>
      <c r="BL180" s="333"/>
      <c r="BM180" s="333"/>
      <c r="BN180" s="333"/>
      <c r="BO180" s="333"/>
      <c r="BP180" s="333"/>
      <c r="BS180" s="333"/>
      <c r="CC180" s="333"/>
      <c r="CM180" s="333"/>
      <c r="CW180" s="333"/>
      <c r="DG180" s="333"/>
      <c r="DQ180" s="333"/>
      <c r="EA180" s="333"/>
      <c r="EK180" s="333"/>
      <c r="EU180" s="333"/>
      <c r="FE180" s="333"/>
      <c r="FO180" s="333"/>
      <c r="FY180" s="333"/>
      <c r="GI180" s="333"/>
      <c r="GS180" s="333"/>
      <c r="HC180" s="333"/>
      <c r="HM180" s="333"/>
      <c r="HW180" s="333"/>
      <c r="IG180" s="333"/>
    </row>
    <row r="181" s="3" customFormat="true" x14ac:dyDescent="0.25">
      <c r="A181" s="333"/>
      <c r="K181" s="333"/>
      <c r="U181" s="333"/>
      <c r="AE181" s="333"/>
      <c r="AO181" s="333"/>
      <c r="AY181" s="333"/>
      <c r="BI181" s="333"/>
      <c r="BJ181" s="333"/>
      <c r="BK181" s="333"/>
      <c r="BL181" s="333"/>
      <c r="BM181" s="333"/>
      <c r="BN181" s="333"/>
      <c r="BO181" s="333"/>
      <c r="BP181" s="333"/>
      <c r="BS181" s="333"/>
      <c r="CC181" s="333"/>
      <c r="CM181" s="333"/>
      <c r="CW181" s="333"/>
      <c r="DG181" s="333"/>
      <c r="DQ181" s="333"/>
      <c r="EA181" s="333"/>
      <c r="EK181" s="333"/>
      <c r="EU181" s="333"/>
      <c r="FE181" s="333"/>
      <c r="FO181" s="333"/>
      <c r="FY181" s="333"/>
      <c r="GI181" s="333"/>
      <c r="GS181" s="333"/>
      <c r="HC181" s="333"/>
      <c r="HM181" s="333"/>
      <c r="HW181" s="333"/>
      <c r="IG181" s="333"/>
    </row>
    <row r="182" s="3" customFormat="true" x14ac:dyDescent="0.25">
      <c r="A182" s="333"/>
      <c r="K182" s="333"/>
      <c r="U182" s="333"/>
      <c r="AE182" s="333"/>
      <c r="AO182" s="333"/>
      <c r="AY182" s="333"/>
      <c r="BI182" s="333"/>
      <c r="BJ182" s="333"/>
      <c r="BK182" s="333"/>
      <c r="BL182" s="333"/>
      <c r="BM182" s="333"/>
      <c r="BN182" s="333"/>
      <c r="BO182" s="333"/>
      <c r="BP182" s="333"/>
      <c r="BS182" s="333"/>
      <c r="CC182" s="333"/>
      <c r="CM182" s="333"/>
      <c r="CW182" s="333"/>
      <c r="DG182" s="333"/>
      <c r="DQ182" s="333"/>
      <c r="EA182" s="333"/>
      <c r="EK182" s="333"/>
      <c r="EU182" s="333"/>
      <c r="FE182" s="333"/>
      <c r="FO182" s="333"/>
      <c r="FY182" s="333"/>
      <c r="GI182" s="333"/>
      <c r="GS182" s="333"/>
      <c r="HC182" s="333"/>
      <c r="HM182" s="333"/>
      <c r="HW182" s="333"/>
      <c r="IG182" s="333"/>
    </row>
    <row r="183" s="3" customFormat="true" x14ac:dyDescent="0.25">
      <c r="A183" s="333"/>
      <c r="K183" s="333"/>
      <c r="U183" s="333"/>
      <c r="AE183" s="333"/>
      <c r="AO183" s="333"/>
      <c r="AY183" s="333"/>
      <c r="BI183" s="333"/>
      <c r="BJ183" s="333"/>
      <c r="BK183" s="333"/>
      <c r="BL183" s="333"/>
      <c r="BM183" s="333"/>
      <c r="BN183" s="333"/>
      <c r="BO183" s="333"/>
      <c r="BP183" s="333"/>
      <c r="BS183" s="333"/>
      <c r="CC183" s="333"/>
      <c r="CM183" s="333"/>
      <c r="CW183" s="333"/>
      <c r="DG183" s="333"/>
      <c r="DQ183" s="333"/>
      <c r="EA183" s="333"/>
      <c r="EK183" s="333"/>
      <c r="EU183" s="333"/>
      <c r="FE183" s="333"/>
      <c r="FO183" s="333"/>
      <c r="FY183" s="333"/>
      <c r="GI183" s="333"/>
      <c r="GS183" s="333"/>
      <c r="HC183" s="333"/>
      <c r="HM183" s="333"/>
      <c r="HW183" s="333"/>
      <c r="IG183" s="333"/>
    </row>
    <row r="184" s="3" customFormat="true" x14ac:dyDescent="0.25">
      <c r="A184" s="333"/>
      <c r="K184" s="333"/>
      <c r="U184" s="333"/>
      <c r="AE184" s="333"/>
      <c r="AO184" s="333"/>
      <c r="AY184" s="333"/>
      <c r="BI184" s="333"/>
      <c r="BJ184" s="333"/>
      <c r="BK184" s="333"/>
      <c r="BL184" s="333"/>
      <c r="BM184" s="333"/>
      <c r="BN184" s="333"/>
      <c r="BO184" s="333"/>
      <c r="BP184" s="333"/>
      <c r="BS184" s="333"/>
      <c r="CC184" s="333"/>
      <c r="CM184" s="333"/>
      <c r="CW184" s="333"/>
      <c r="DG184" s="333"/>
      <c r="DQ184" s="333"/>
      <c r="EA184" s="333"/>
      <c r="EK184" s="333"/>
      <c r="EU184" s="333"/>
      <c r="FE184" s="333"/>
      <c r="FO184" s="333"/>
      <c r="FY184" s="333"/>
      <c r="GI184" s="333"/>
      <c r="GS184" s="333"/>
      <c r="HC184" s="333"/>
      <c r="HM184" s="333"/>
      <c r="HW184" s="333"/>
      <c r="IG184" s="333"/>
    </row>
    <row r="185" s="3" customFormat="true" x14ac:dyDescent="0.25">
      <c r="A185" s="333"/>
      <c r="K185" s="333"/>
      <c r="U185" s="333"/>
      <c r="AE185" s="333"/>
      <c r="AO185" s="333"/>
      <c r="AY185" s="333"/>
      <c r="BI185" s="333"/>
      <c r="BJ185" s="333"/>
      <c r="BK185" s="333"/>
      <c r="BL185" s="333"/>
      <c r="BM185" s="333"/>
      <c r="BN185" s="333"/>
      <c r="BO185" s="333"/>
      <c r="BP185" s="333"/>
      <c r="BS185" s="333"/>
      <c r="CC185" s="333"/>
      <c r="CM185" s="333"/>
      <c r="CW185" s="333"/>
      <c r="DG185" s="333"/>
      <c r="DQ185" s="333"/>
      <c r="EA185" s="333"/>
      <c r="EK185" s="333"/>
      <c r="EU185" s="333"/>
      <c r="FE185" s="333"/>
      <c r="FO185" s="333"/>
      <c r="FY185" s="333"/>
      <c r="GI185" s="333"/>
      <c r="GS185" s="333"/>
      <c r="HC185" s="333"/>
      <c r="HM185" s="333"/>
      <c r="HW185" s="333"/>
      <c r="IG185" s="333"/>
    </row>
    <row r="186" s="3" customFormat="true" x14ac:dyDescent="0.25">
      <c r="A186" s="333"/>
      <c r="K186" s="333"/>
      <c r="U186" s="333"/>
      <c r="AE186" s="333"/>
      <c r="AO186" s="333"/>
      <c r="AY186" s="333"/>
      <c r="BI186" s="333"/>
      <c r="BJ186" s="333"/>
      <c r="BK186" s="333"/>
      <c r="BL186" s="333"/>
      <c r="BM186" s="333"/>
      <c r="BN186" s="333"/>
      <c r="BO186" s="333"/>
      <c r="BP186" s="333"/>
      <c r="BS186" s="333"/>
      <c r="CC186" s="333"/>
      <c r="CM186" s="333"/>
      <c r="CW186" s="333"/>
      <c r="DG186" s="333"/>
      <c r="DQ186" s="333"/>
      <c r="EA186" s="333"/>
      <c r="EK186" s="333"/>
      <c r="EU186" s="333"/>
      <c r="FE186" s="333"/>
      <c r="FO186" s="333"/>
      <c r="FY186" s="333"/>
      <c r="GI186" s="333"/>
      <c r="GS186" s="333"/>
      <c r="HC186" s="333"/>
      <c r="HM186" s="333"/>
      <c r="HW186" s="333"/>
      <c r="IG186" s="333"/>
    </row>
    <row r="187" s="3" customFormat="true" x14ac:dyDescent="0.25">
      <c r="A187" s="333"/>
      <c r="K187" s="333"/>
      <c r="U187" s="333"/>
      <c r="AE187" s="333"/>
      <c r="AO187" s="333"/>
      <c r="AY187" s="333"/>
      <c r="BI187" s="333"/>
      <c r="BJ187" s="333"/>
      <c r="BK187" s="333"/>
      <c r="BL187" s="333"/>
      <c r="BM187" s="333"/>
      <c r="BN187" s="333"/>
      <c r="BO187" s="333"/>
      <c r="BP187" s="333"/>
      <c r="BS187" s="333"/>
      <c r="CC187" s="333"/>
      <c r="CM187" s="333"/>
      <c r="CW187" s="333"/>
      <c r="DG187" s="333"/>
      <c r="DQ187" s="333"/>
      <c r="EA187" s="333"/>
      <c r="EK187" s="333"/>
      <c r="EU187" s="333"/>
      <c r="FE187" s="333"/>
      <c r="FO187" s="333"/>
      <c r="FY187" s="333"/>
      <c r="GI187" s="333"/>
      <c r="GS187" s="333"/>
      <c r="HC187" s="333"/>
      <c r="HM187" s="333"/>
      <c r="HW187" s="333"/>
      <c r="IG187" s="333"/>
    </row>
    <row r="188" s="3" customFormat="true" x14ac:dyDescent="0.25">
      <c r="A188" s="333"/>
      <c r="K188" s="333"/>
      <c r="U188" s="333"/>
      <c r="AE188" s="333"/>
      <c r="AO188" s="333"/>
      <c r="AY188" s="333"/>
      <c r="BI188" s="333"/>
      <c r="BJ188" s="333"/>
      <c r="BK188" s="333"/>
      <c r="BL188" s="333"/>
      <c r="BM188" s="333"/>
      <c r="BN188" s="333"/>
      <c r="BO188" s="333"/>
      <c r="BP188" s="333"/>
      <c r="BS188" s="333"/>
      <c r="CC188" s="333"/>
      <c r="CM188" s="333"/>
      <c r="CW188" s="333"/>
      <c r="DG188" s="333"/>
      <c r="DQ188" s="333"/>
      <c r="EA188" s="333"/>
      <c r="EK188" s="333"/>
      <c r="EU188" s="333"/>
      <c r="FE188" s="333"/>
      <c r="FO188" s="333"/>
      <c r="FY188" s="333"/>
      <c r="GI188" s="333"/>
      <c r="GS188" s="333"/>
      <c r="HC188" s="333"/>
      <c r="HM188" s="333"/>
      <c r="HW188" s="333"/>
      <c r="IG188" s="333"/>
    </row>
    <row r="189" s="3" customFormat="true" x14ac:dyDescent="0.25">
      <c r="A189" s="333"/>
      <c r="K189" s="333"/>
      <c r="U189" s="333"/>
      <c r="AE189" s="333"/>
      <c r="AO189" s="333"/>
      <c r="AY189" s="333"/>
      <c r="BI189" s="333"/>
      <c r="BJ189" s="333"/>
      <c r="BK189" s="333"/>
      <c r="BL189" s="333"/>
      <c r="BM189" s="333"/>
      <c r="BN189" s="333"/>
      <c r="BO189" s="333"/>
      <c r="BP189" s="333"/>
      <c r="BS189" s="333"/>
      <c r="CC189" s="333"/>
      <c r="CM189" s="333"/>
      <c r="CW189" s="333"/>
      <c r="DG189" s="333"/>
      <c r="DQ189" s="333"/>
      <c r="EA189" s="333"/>
      <c r="EK189" s="333"/>
      <c r="EU189" s="333"/>
      <c r="FE189" s="333"/>
      <c r="FO189" s="333"/>
      <c r="FY189" s="333"/>
      <c r="GI189" s="333"/>
      <c r="GS189" s="333"/>
      <c r="HC189" s="333"/>
      <c r="HM189" s="333"/>
      <c r="HW189" s="333"/>
      <c r="IG189" s="333"/>
    </row>
    <row r="190" s="3" customFormat="true" x14ac:dyDescent="0.25">
      <c r="A190" s="333"/>
      <c r="K190" s="333"/>
      <c r="U190" s="333"/>
      <c r="AE190" s="333"/>
      <c r="AO190" s="333"/>
      <c r="AY190" s="333"/>
      <c r="BI190" s="333"/>
      <c r="BJ190" s="333"/>
      <c r="BK190" s="333"/>
      <c r="BL190" s="333"/>
      <c r="BM190" s="333"/>
      <c r="BN190" s="333"/>
      <c r="BO190" s="333"/>
      <c r="BP190" s="333"/>
      <c r="BS190" s="333"/>
      <c r="CC190" s="333"/>
      <c r="CM190" s="333"/>
      <c r="CW190" s="333"/>
      <c r="DG190" s="333"/>
      <c r="DQ190" s="333"/>
      <c r="EA190" s="333"/>
      <c r="EK190" s="333"/>
      <c r="EU190" s="333"/>
      <c r="FE190" s="333"/>
      <c r="FO190" s="333"/>
      <c r="FY190" s="333"/>
      <c r="GI190" s="333"/>
      <c r="GS190" s="333"/>
      <c r="HC190" s="333"/>
      <c r="HM190" s="333"/>
      <c r="HW190" s="333"/>
      <c r="IG190" s="333"/>
    </row>
    <row r="191" s="3" customFormat="true" x14ac:dyDescent="0.25">
      <c r="A191" s="333"/>
      <c r="K191" s="333"/>
      <c r="U191" s="333"/>
      <c r="AE191" s="333"/>
      <c r="AO191" s="333"/>
      <c r="AY191" s="333"/>
      <c r="BI191" s="333"/>
      <c r="BJ191" s="333"/>
      <c r="BK191" s="333"/>
      <c r="BL191" s="333"/>
      <c r="BM191" s="333"/>
      <c r="BN191" s="333"/>
      <c r="BO191" s="333"/>
      <c r="BP191" s="333"/>
      <c r="BS191" s="333"/>
      <c r="CC191" s="333"/>
      <c r="CM191" s="333"/>
      <c r="CW191" s="333"/>
      <c r="DG191" s="333"/>
      <c r="DQ191" s="333"/>
      <c r="EA191" s="333"/>
      <c r="EK191" s="333"/>
      <c r="EU191" s="333"/>
      <c r="FE191" s="333"/>
      <c r="FO191" s="333"/>
      <c r="FY191" s="333"/>
      <c r="GI191" s="333"/>
      <c r="GS191" s="333"/>
      <c r="HC191" s="333"/>
      <c r="HM191" s="333"/>
      <c r="HW191" s="333"/>
      <c r="IG191" s="333"/>
    </row>
    <row r="192" s="3" customFormat="true" x14ac:dyDescent="0.25">
      <c r="A192" s="333"/>
      <c r="K192" s="333"/>
      <c r="U192" s="333"/>
      <c r="AE192" s="333"/>
      <c r="AO192" s="333"/>
      <c r="AY192" s="333"/>
      <c r="BI192" s="333"/>
      <c r="BJ192" s="333"/>
      <c r="BK192" s="333"/>
      <c r="BL192" s="333"/>
      <c r="BM192" s="333"/>
      <c r="BN192" s="333"/>
      <c r="BO192" s="333"/>
      <c r="BP192" s="333"/>
      <c r="BS192" s="333"/>
      <c r="CC192" s="333"/>
      <c r="CM192" s="333"/>
      <c r="CW192" s="333"/>
      <c r="DG192" s="333"/>
      <c r="DQ192" s="333"/>
      <c r="EA192" s="333"/>
      <c r="EK192" s="333"/>
      <c r="EU192" s="333"/>
      <c r="FE192" s="333"/>
      <c r="FO192" s="333"/>
      <c r="FY192" s="333"/>
      <c r="GI192" s="333"/>
      <c r="GS192" s="333"/>
      <c r="HC192" s="333"/>
      <c r="HM192" s="333"/>
      <c r="HW192" s="333"/>
      <c r="IG192" s="333"/>
    </row>
    <row r="193" s="3" customFormat="true" x14ac:dyDescent="0.25">
      <c r="A193" s="333"/>
      <c r="K193" s="333"/>
      <c r="U193" s="333"/>
      <c r="AE193" s="333"/>
      <c r="AO193" s="333"/>
      <c r="AY193" s="333"/>
      <c r="BI193" s="333"/>
      <c r="BJ193" s="333"/>
      <c r="BK193" s="333"/>
      <c r="BL193" s="333"/>
      <c r="BM193" s="333"/>
      <c r="BN193" s="333"/>
      <c r="BO193" s="333"/>
      <c r="BP193" s="333"/>
      <c r="BS193" s="333"/>
      <c r="CC193" s="333"/>
      <c r="CM193" s="333"/>
      <c r="CW193" s="333"/>
      <c r="DG193" s="333"/>
      <c r="DQ193" s="333"/>
      <c r="EA193" s="333"/>
      <c r="EK193" s="333"/>
      <c r="EU193" s="333"/>
      <c r="FE193" s="333"/>
      <c r="FO193" s="333"/>
      <c r="FY193" s="333"/>
      <c r="GI193" s="333"/>
      <c r="GS193" s="333"/>
      <c r="HC193" s="333"/>
      <c r="HM193" s="333"/>
      <c r="HW193" s="333"/>
      <c r="IG193" s="333"/>
    </row>
    <row r="194" s="3" customFormat="true" x14ac:dyDescent="0.25">
      <c r="A194" s="333"/>
      <c r="K194" s="333"/>
      <c r="U194" s="333"/>
      <c r="AE194" s="333"/>
      <c r="AO194" s="333"/>
      <c r="AY194" s="333"/>
      <c r="BI194" s="333"/>
      <c r="BJ194" s="333"/>
      <c r="BK194" s="333"/>
      <c r="BL194" s="333"/>
      <c r="BM194" s="333"/>
      <c r="BN194" s="333"/>
      <c r="BO194" s="333"/>
      <c r="BP194" s="333"/>
      <c r="BS194" s="333"/>
      <c r="CC194" s="333"/>
      <c r="CM194" s="333"/>
      <c r="CW194" s="333"/>
      <c r="DG194" s="333"/>
      <c r="DQ194" s="333"/>
      <c r="EA194" s="333"/>
      <c r="EK194" s="333"/>
      <c r="EU194" s="333"/>
      <c r="FE194" s="333"/>
      <c r="FO194" s="333"/>
      <c r="FY194" s="333"/>
      <c r="GI194" s="333"/>
      <c r="GS194" s="333"/>
      <c r="HC194" s="333"/>
      <c r="HM194" s="333"/>
      <c r="HW194" s="333"/>
      <c r="IG194" s="333"/>
    </row>
    <row r="195" s="3" customFormat="true" x14ac:dyDescent="0.25">
      <c r="A195" s="333"/>
      <c r="K195" s="333"/>
      <c r="U195" s="333"/>
      <c r="AE195" s="333"/>
      <c r="AO195" s="333"/>
      <c r="AY195" s="333"/>
      <c r="BI195" s="333"/>
      <c r="BJ195" s="333"/>
      <c r="BK195" s="333"/>
      <c r="BL195" s="333"/>
      <c r="BM195" s="333"/>
      <c r="BN195" s="333"/>
      <c r="BO195" s="333"/>
      <c r="BP195" s="333"/>
      <c r="BS195" s="333"/>
      <c r="CC195" s="333"/>
      <c r="CM195" s="333"/>
      <c r="CW195" s="333"/>
      <c r="DG195" s="333"/>
      <c r="DQ195" s="333"/>
      <c r="EA195" s="333"/>
      <c r="EK195" s="333"/>
      <c r="EU195" s="333"/>
      <c r="FE195" s="333"/>
      <c r="FO195" s="333"/>
      <c r="FY195" s="333"/>
      <c r="GI195" s="333"/>
      <c r="GS195" s="333"/>
      <c r="HC195" s="333"/>
      <c r="HM195" s="333"/>
      <c r="HW195" s="333"/>
      <c r="IG195" s="333"/>
    </row>
    <row r="196" s="3" customFormat="true" x14ac:dyDescent="0.25">
      <c r="A196" s="333"/>
      <c r="K196" s="333"/>
      <c r="U196" s="333"/>
      <c r="AE196" s="333"/>
      <c r="AO196" s="333"/>
      <c r="AY196" s="333"/>
      <c r="BI196" s="333"/>
      <c r="BJ196" s="333"/>
      <c r="BK196" s="333"/>
      <c r="BL196" s="333"/>
      <c r="BM196" s="333"/>
      <c r="BN196" s="333"/>
      <c r="BO196" s="333"/>
      <c r="BP196" s="333"/>
      <c r="BS196" s="333"/>
      <c r="CC196" s="333"/>
      <c r="CM196" s="333"/>
      <c r="CW196" s="333"/>
      <c r="DG196" s="333"/>
      <c r="DQ196" s="333"/>
      <c r="EA196" s="333"/>
      <c r="EK196" s="333"/>
      <c r="EU196" s="333"/>
      <c r="FE196" s="333"/>
      <c r="FO196" s="333"/>
      <c r="FY196" s="333"/>
      <c r="GI196" s="333"/>
      <c r="GS196" s="333"/>
      <c r="HC196" s="333"/>
      <c r="HM196" s="333"/>
      <c r="HW196" s="333"/>
      <c r="IG196" s="333"/>
    </row>
    <row r="197" s="3" customFormat="true" x14ac:dyDescent="0.25">
      <c r="A197" s="333"/>
      <c r="K197" s="333"/>
      <c r="U197" s="333"/>
      <c r="AE197" s="333"/>
      <c r="AO197" s="333"/>
      <c r="AY197" s="333"/>
      <c r="BI197" s="333"/>
      <c r="BJ197" s="333"/>
      <c r="BK197" s="333"/>
      <c r="BL197" s="333"/>
      <c r="BM197" s="333"/>
      <c r="BN197" s="333"/>
      <c r="BO197" s="333"/>
      <c r="BP197" s="333"/>
      <c r="BS197" s="333"/>
      <c r="CC197" s="333"/>
      <c r="CM197" s="333"/>
      <c r="CW197" s="333"/>
      <c r="DG197" s="333"/>
      <c r="DQ197" s="333"/>
      <c r="EA197" s="333"/>
      <c r="EK197" s="333"/>
      <c r="EU197" s="333"/>
      <c r="FE197" s="333"/>
      <c r="FO197" s="333"/>
      <c r="FY197" s="333"/>
      <c r="GI197" s="333"/>
      <c r="GS197" s="333"/>
      <c r="HC197" s="333"/>
      <c r="HM197" s="333"/>
      <c r="HW197" s="333"/>
      <c r="IG197" s="333"/>
    </row>
    <row r="198" s="3" customFormat="true" x14ac:dyDescent="0.25">
      <c r="A198" s="333"/>
      <c r="K198" s="333"/>
      <c r="U198" s="333"/>
      <c r="AE198" s="333"/>
      <c r="AO198" s="333"/>
      <c r="AY198" s="333"/>
      <c r="BI198" s="333"/>
      <c r="BJ198" s="333"/>
      <c r="BK198" s="333"/>
      <c r="BL198" s="333"/>
      <c r="BM198" s="333"/>
      <c r="BN198" s="333"/>
      <c r="BO198" s="333"/>
      <c r="BP198" s="333"/>
      <c r="BS198" s="333"/>
      <c r="CC198" s="333"/>
      <c r="CM198" s="333"/>
      <c r="CW198" s="333"/>
      <c r="DG198" s="333"/>
      <c r="DQ198" s="333"/>
      <c r="EA198" s="333"/>
      <c r="EK198" s="333"/>
      <c r="EU198" s="333"/>
      <c r="FE198" s="333"/>
      <c r="FO198" s="333"/>
      <c r="FY198" s="333"/>
      <c r="GI198" s="333"/>
      <c r="GS198" s="333"/>
      <c r="HC198" s="333"/>
      <c r="HM198" s="333"/>
      <c r="HW198" s="333"/>
      <c r="IG198" s="333"/>
    </row>
    <row r="199" s="3" customFormat="true" x14ac:dyDescent="0.25">
      <c r="A199" s="333"/>
      <c r="K199" s="333"/>
      <c r="U199" s="333"/>
      <c r="AE199" s="333"/>
      <c r="AO199" s="333"/>
      <c r="AY199" s="333"/>
      <c r="BI199" s="333"/>
      <c r="BJ199" s="333"/>
      <c r="BK199" s="333"/>
      <c r="BL199" s="333"/>
      <c r="BM199" s="333"/>
      <c r="BN199" s="333"/>
      <c r="BO199" s="333"/>
      <c r="BP199" s="333"/>
      <c r="BS199" s="333"/>
      <c r="CC199" s="333"/>
      <c r="CM199" s="333"/>
      <c r="CW199" s="333"/>
      <c r="DG199" s="333"/>
      <c r="DQ199" s="333"/>
      <c r="EA199" s="333"/>
      <c r="EK199" s="333"/>
      <c r="EU199" s="333"/>
      <c r="FE199" s="333"/>
      <c r="FO199" s="333"/>
      <c r="FY199" s="333"/>
      <c r="GI199" s="333"/>
      <c r="GS199" s="333"/>
      <c r="HC199" s="333"/>
      <c r="HM199" s="333"/>
      <c r="HW199" s="333"/>
      <c r="IG199" s="333"/>
    </row>
    <row r="200" s="3" customFormat="true" x14ac:dyDescent="0.25">
      <c r="A200" s="333"/>
      <c r="K200" s="333"/>
      <c r="U200" s="333"/>
      <c r="AE200" s="333"/>
      <c r="AO200" s="333"/>
      <c r="AY200" s="333"/>
      <c r="BI200" s="333"/>
      <c r="BJ200" s="333"/>
      <c r="BK200" s="333"/>
      <c r="BL200" s="333"/>
      <c r="BM200" s="333"/>
      <c r="BN200" s="333"/>
      <c r="BO200" s="333"/>
      <c r="BP200" s="333"/>
      <c r="BS200" s="333"/>
      <c r="CC200" s="333"/>
      <c r="CM200" s="333"/>
      <c r="CW200" s="333"/>
      <c r="DG200" s="333"/>
      <c r="DQ200" s="333"/>
      <c r="EA200" s="333"/>
      <c r="EK200" s="333"/>
      <c r="EU200" s="333"/>
      <c r="FE200" s="333"/>
      <c r="FO200" s="333"/>
      <c r="FY200" s="333"/>
      <c r="GI200" s="333"/>
      <c r="GS200" s="333"/>
      <c r="HC200" s="333"/>
      <c r="HM200" s="333"/>
      <c r="HW200" s="333"/>
      <c r="IG200" s="333"/>
    </row>
    <row r="201" s="3" customFormat="true" x14ac:dyDescent="0.25">
      <c r="A201" s="333"/>
      <c r="K201" s="333"/>
      <c r="U201" s="333"/>
      <c r="AE201" s="333"/>
      <c r="AO201" s="333"/>
      <c r="AY201" s="333"/>
      <c r="BI201" s="333"/>
      <c r="BJ201" s="333"/>
      <c r="BK201" s="333"/>
      <c r="BL201" s="333"/>
      <c r="BM201" s="333"/>
      <c r="BN201" s="333"/>
      <c r="BO201" s="333"/>
      <c r="BP201" s="333"/>
      <c r="BS201" s="333"/>
      <c r="CC201" s="333"/>
      <c r="CM201" s="333"/>
      <c r="CW201" s="333"/>
      <c r="DG201" s="333"/>
      <c r="DQ201" s="333"/>
      <c r="EA201" s="333"/>
      <c r="EK201" s="333"/>
      <c r="EU201" s="333"/>
      <c r="FE201" s="333"/>
      <c r="FO201" s="333"/>
      <c r="FY201" s="333"/>
      <c r="GI201" s="333"/>
      <c r="GS201" s="333"/>
      <c r="HC201" s="333"/>
      <c r="HM201" s="333"/>
      <c r="HW201" s="333"/>
      <c r="IG201" s="333"/>
    </row>
    <row r="202" s="3" customFormat="true" x14ac:dyDescent="0.25">
      <c r="A202" s="333"/>
      <c r="K202" s="333"/>
      <c r="U202" s="333"/>
      <c r="AE202" s="333"/>
      <c r="AO202" s="333"/>
      <c r="AY202" s="333"/>
      <c r="BI202" s="333"/>
      <c r="BJ202" s="333"/>
      <c r="BK202" s="333"/>
      <c r="BL202" s="333"/>
      <c r="BM202" s="333"/>
      <c r="BN202" s="333"/>
      <c r="BO202" s="333"/>
      <c r="BP202" s="333"/>
      <c r="BS202" s="333"/>
      <c r="CC202" s="333"/>
      <c r="CM202" s="333"/>
      <c r="CW202" s="333"/>
      <c r="DG202" s="333"/>
      <c r="DQ202" s="333"/>
      <c r="EA202" s="333"/>
      <c r="EK202" s="333"/>
      <c r="EU202" s="333"/>
      <c r="FE202" s="333"/>
      <c r="FO202" s="333"/>
      <c r="FY202" s="333"/>
      <c r="GI202" s="333"/>
      <c r="GS202" s="333"/>
      <c r="HC202" s="333"/>
      <c r="HM202" s="333"/>
      <c r="HW202" s="333"/>
      <c r="IG202" s="333"/>
    </row>
    <row r="203" s="3" customFormat="true" x14ac:dyDescent="0.25">
      <c r="A203" s="333"/>
      <c r="K203" s="333"/>
      <c r="U203" s="333"/>
      <c r="AE203" s="333"/>
      <c r="AO203" s="333"/>
      <c r="AY203" s="333"/>
      <c r="BI203" s="333"/>
      <c r="BJ203" s="333"/>
      <c r="BK203" s="333"/>
      <c r="BL203" s="333"/>
      <c r="BM203" s="333"/>
      <c r="BN203" s="333"/>
      <c r="BO203" s="333"/>
      <c r="BP203" s="333"/>
      <c r="BS203" s="333"/>
      <c r="CC203" s="333"/>
      <c r="CM203" s="333"/>
      <c r="CW203" s="333"/>
      <c r="DG203" s="333"/>
      <c r="DQ203" s="333"/>
      <c r="EA203" s="333"/>
      <c r="EK203" s="333"/>
      <c r="EU203" s="333"/>
      <c r="FE203" s="333"/>
      <c r="FO203" s="333"/>
      <c r="FY203" s="333"/>
      <c r="GI203" s="333"/>
      <c r="GS203" s="333"/>
      <c r="HC203" s="333"/>
      <c r="HM203" s="333"/>
      <c r="HW203" s="333"/>
      <c r="IG203" s="333"/>
    </row>
    <row r="204" s="3" customFormat="true" x14ac:dyDescent="0.25">
      <c r="A204" s="333"/>
      <c r="K204" s="333"/>
      <c r="U204" s="333"/>
      <c r="AE204" s="333"/>
      <c r="AO204" s="333"/>
      <c r="AY204" s="333"/>
      <c r="BI204" s="333"/>
      <c r="BJ204" s="333"/>
      <c r="BK204" s="333"/>
      <c r="BL204" s="333"/>
      <c r="BM204" s="333"/>
      <c r="BN204" s="333"/>
      <c r="BO204" s="333"/>
      <c r="BP204" s="333"/>
      <c r="BS204" s="333"/>
      <c r="CC204" s="333"/>
      <c r="CM204" s="333"/>
      <c r="CW204" s="333"/>
      <c r="DG204" s="333"/>
      <c r="DQ204" s="333"/>
      <c r="EA204" s="333"/>
      <c r="EK204" s="333"/>
      <c r="EU204" s="333"/>
      <c r="FE204" s="333"/>
      <c r="FO204" s="333"/>
      <c r="FY204" s="333"/>
      <c r="GI204" s="333"/>
      <c r="GS204" s="333"/>
      <c r="HC204" s="333"/>
      <c r="HM204" s="333"/>
      <c r="HW204" s="333"/>
      <c r="IG204" s="333"/>
    </row>
    <row r="205" s="3" customFormat="true" x14ac:dyDescent="0.25">
      <c r="A205" s="333"/>
      <c r="K205" s="333"/>
      <c r="U205" s="333"/>
      <c r="AE205" s="333"/>
      <c r="AO205" s="333"/>
      <c r="AY205" s="333"/>
      <c r="BI205" s="333"/>
      <c r="BJ205" s="333"/>
      <c r="BK205" s="333"/>
      <c r="BL205" s="333"/>
      <c r="BM205" s="333"/>
      <c r="BN205" s="333"/>
      <c r="BO205" s="333"/>
      <c r="BP205" s="333"/>
      <c r="BS205" s="333"/>
      <c r="CC205" s="333"/>
      <c r="CM205" s="333"/>
      <c r="CW205" s="333"/>
      <c r="DG205" s="333"/>
      <c r="DQ205" s="333"/>
      <c r="EA205" s="333"/>
      <c r="EK205" s="333"/>
      <c r="EU205" s="333"/>
      <c r="FE205" s="333"/>
      <c r="FO205" s="333"/>
      <c r="FY205" s="333"/>
      <c r="GI205" s="333"/>
      <c r="GS205" s="333"/>
      <c r="HC205" s="333"/>
      <c r="HM205" s="333"/>
      <c r="HW205" s="333"/>
      <c r="IG205" s="333"/>
    </row>
    <row r="206" s="3" customFormat="true" x14ac:dyDescent="0.25">
      <c r="A206" s="333"/>
      <c r="K206" s="333"/>
      <c r="U206" s="333"/>
      <c r="AE206" s="333"/>
      <c r="AO206" s="333"/>
      <c r="AY206" s="333"/>
      <c r="BI206" s="333"/>
      <c r="BJ206" s="333"/>
      <c r="BK206" s="333"/>
      <c r="BL206" s="333"/>
      <c r="BM206" s="333"/>
      <c r="BN206" s="333"/>
      <c r="BO206" s="333"/>
      <c r="BP206" s="333"/>
      <c r="BS206" s="333"/>
      <c r="CC206" s="333"/>
      <c r="CM206" s="333"/>
      <c r="CW206" s="333"/>
      <c r="DG206" s="333"/>
      <c r="DQ206" s="333"/>
      <c r="EA206" s="333"/>
      <c r="EK206" s="333"/>
      <c r="EU206" s="333"/>
      <c r="FE206" s="333"/>
      <c r="FO206" s="333"/>
      <c r="FY206" s="333"/>
      <c r="GI206" s="333"/>
      <c r="GS206" s="333"/>
      <c r="HC206" s="333"/>
      <c r="HM206" s="333"/>
      <c r="HW206" s="333"/>
      <c r="IG206" s="333"/>
    </row>
    <row r="207" s="3" customFormat="true" x14ac:dyDescent="0.25">
      <c r="A207" s="333"/>
      <c r="K207" s="333"/>
      <c r="U207" s="333"/>
      <c r="AE207" s="333"/>
      <c r="AO207" s="333"/>
      <c r="AY207" s="333"/>
      <c r="BI207" s="333"/>
      <c r="BJ207" s="333"/>
      <c r="BK207" s="333"/>
      <c r="BL207" s="333"/>
      <c r="BM207" s="333"/>
      <c r="BN207" s="333"/>
      <c r="BO207" s="333"/>
      <c r="BP207" s="333"/>
      <c r="BS207" s="333"/>
      <c r="CC207" s="333"/>
      <c r="CM207" s="333"/>
      <c r="CW207" s="333"/>
      <c r="DG207" s="333"/>
      <c r="DQ207" s="333"/>
      <c r="EA207" s="333"/>
      <c r="EK207" s="333"/>
      <c r="EU207" s="333"/>
      <c r="FE207" s="333"/>
      <c r="FO207" s="333"/>
      <c r="FY207" s="333"/>
      <c r="GI207" s="333"/>
      <c r="GS207" s="333"/>
      <c r="HC207" s="333"/>
      <c r="HM207" s="333"/>
      <c r="HW207" s="333"/>
      <c r="IG207" s="333"/>
    </row>
    <row r="208" s="3" customFormat="true" x14ac:dyDescent="0.25">
      <c r="A208" s="333"/>
      <c r="K208" s="333"/>
      <c r="U208" s="333"/>
      <c r="AE208" s="333"/>
      <c r="AO208" s="333"/>
      <c r="AY208" s="333"/>
      <c r="BI208" s="333"/>
      <c r="BJ208" s="333"/>
      <c r="BK208" s="333"/>
      <c r="BL208" s="333"/>
      <c r="BM208" s="333"/>
      <c r="BN208" s="333"/>
      <c r="BO208" s="333"/>
      <c r="BP208" s="333"/>
      <c r="BS208" s="333"/>
      <c r="CC208" s="333"/>
      <c r="CM208" s="333"/>
      <c r="CW208" s="333"/>
      <c r="DG208" s="333"/>
      <c r="DQ208" s="333"/>
      <c r="EA208" s="333"/>
      <c r="EK208" s="333"/>
      <c r="EU208" s="333"/>
      <c r="FE208" s="333"/>
      <c r="FO208" s="333"/>
      <c r="FY208" s="333"/>
      <c r="GI208" s="333"/>
      <c r="GS208" s="333"/>
      <c r="HC208" s="333"/>
      <c r="HM208" s="333"/>
      <c r="HW208" s="333"/>
      <c r="IG208" s="333"/>
    </row>
    <row r="209" s="3" customFormat="true" x14ac:dyDescent="0.25">
      <c r="A209" s="333"/>
      <c r="K209" s="333"/>
      <c r="U209" s="333"/>
      <c r="AE209" s="333"/>
      <c r="AO209" s="333"/>
      <c r="AY209" s="333"/>
      <c r="BI209" s="333"/>
      <c r="BJ209" s="333"/>
      <c r="BK209" s="333"/>
      <c r="BL209" s="333"/>
      <c r="BM209" s="333"/>
      <c r="BN209" s="333"/>
      <c r="BO209" s="333"/>
      <c r="BP209" s="333"/>
      <c r="BS209" s="333"/>
      <c r="CC209" s="333"/>
      <c r="CM209" s="333"/>
      <c r="CW209" s="333"/>
      <c r="DG209" s="333"/>
      <c r="DQ209" s="333"/>
      <c r="EA209" s="333"/>
      <c r="EK209" s="333"/>
      <c r="EU209" s="333"/>
      <c r="FE209" s="333"/>
      <c r="FO209" s="333"/>
      <c r="FY209" s="333"/>
      <c r="GI209" s="333"/>
      <c r="GS209" s="333"/>
      <c r="HC209" s="333"/>
      <c r="HM209" s="333"/>
      <c r="HW209" s="333"/>
      <c r="IG209" s="333"/>
    </row>
    <row r="210" s="3" customFormat="true" x14ac:dyDescent="0.25">
      <c r="A210" s="333"/>
      <c r="K210" s="333"/>
      <c r="U210" s="333"/>
      <c r="AE210" s="333"/>
      <c r="AO210" s="333"/>
      <c r="AY210" s="333"/>
      <c r="BI210" s="333"/>
      <c r="BJ210" s="333"/>
      <c r="BK210" s="333"/>
      <c r="BL210" s="333"/>
      <c r="BM210" s="333"/>
      <c r="BN210" s="333"/>
      <c r="BO210" s="333"/>
      <c r="BP210" s="333"/>
      <c r="BS210" s="333"/>
      <c r="CC210" s="333"/>
      <c r="CM210" s="333"/>
      <c r="CW210" s="333"/>
      <c r="DG210" s="333"/>
      <c r="DQ210" s="333"/>
      <c r="EA210" s="333"/>
      <c r="EK210" s="333"/>
      <c r="EU210" s="333"/>
      <c r="FE210" s="333"/>
      <c r="FO210" s="333"/>
      <c r="FY210" s="333"/>
      <c r="GI210" s="333"/>
      <c r="GS210" s="333"/>
      <c r="HC210" s="333"/>
      <c r="HM210" s="333"/>
      <c r="HW210" s="333"/>
      <c r="IG210" s="333"/>
    </row>
    <row r="211" s="3" customFormat="true" x14ac:dyDescent="0.25">
      <c r="A211" s="333"/>
      <c r="K211" s="333"/>
      <c r="U211" s="333"/>
      <c r="AE211" s="333"/>
      <c r="AO211" s="333"/>
      <c r="AY211" s="333"/>
      <c r="BI211" s="333"/>
      <c r="BJ211" s="333"/>
      <c r="BK211" s="333"/>
      <c r="BL211" s="333"/>
      <c r="BM211" s="333"/>
      <c r="BN211" s="333"/>
      <c r="BO211" s="333"/>
      <c r="BP211" s="333"/>
      <c r="BS211" s="333"/>
      <c r="CC211" s="333"/>
      <c r="CM211" s="333"/>
      <c r="CW211" s="333"/>
      <c r="DG211" s="333"/>
      <c r="DQ211" s="333"/>
      <c r="EA211" s="333"/>
      <c r="EK211" s="333"/>
      <c r="EU211" s="333"/>
      <c r="FE211" s="333"/>
      <c r="FO211" s="333"/>
      <c r="FY211" s="333"/>
      <c r="GI211" s="333"/>
      <c r="GS211" s="333"/>
      <c r="HC211" s="333"/>
      <c r="HM211" s="333"/>
      <c r="HW211" s="333"/>
      <c r="IG211" s="333"/>
    </row>
    <row r="212" s="3" customFormat="true" x14ac:dyDescent="0.25">
      <c r="A212" s="333"/>
      <c r="K212" s="333"/>
      <c r="U212" s="333"/>
      <c r="AE212" s="333"/>
      <c r="AO212" s="333"/>
      <c r="AY212" s="333"/>
      <c r="BI212" s="333"/>
      <c r="BJ212" s="333"/>
      <c r="BK212" s="333"/>
      <c r="BL212" s="333"/>
      <c r="BM212" s="333"/>
      <c r="BN212" s="333"/>
      <c r="BO212" s="333"/>
      <c r="BP212" s="333"/>
      <c r="BS212" s="333"/>
      <c r="CC212" s="333"/>
      <c r="CM212" s="333"/>
      <c r="CW212" s="333"/>
      <c r="DG212" s="333"/>
      <c r="DQ212" s="333"/>
      <c r="EA212" s="333"/>
      <c r="EK212" s="333"/>
      <c r="EU212" s="333"/>
      <c r="FE212" s="333"/>
      <c r="FO212" s="333"/>
      <c r="FY212" s="333"/>
      <c r="GI212" s="333"/>
      <c r="GS212" s="333"/>
      <c r="HC212" s="333"/>
      <c r="HM212" s="333"/>
      <c r="HW212" s="333"/>
      <c r="IG212" s="333"/>
    </row>
    <row r="213" s="3" customFormat="true" x14ac:dyDescent="0.25">
      <c r="A213" s="333"/>
      <c r="K213" s="333"/>
      <c r="U213" s="333"/>
      <c r="AE213" s="333"/>
      <c r="AO213" s="333"/>
      <c r="AY213" s="333"/>
      <c r="BI213" s="333"/>
      <c r="BJ213" s="333"/>
      <c r="BK213" s="333"/>
      <c r="BL213" s="333"/>
      <c r="BM213" s="333"/>
      <c r="BN213" s="333"/>
      <c r="BO213" s="333"/>
      <c r="BP213" s="333"/>
      <c r="BS213" s="333"/>
      <c r="CC213" s="333"/>
      <c r="CM213" s="333"/>
      <c r="CW213" s="333"/>
      <c r="DG213" s="333"/>
      <c r="DQ213" s="333"/>
      <c r="EA213" s="333"/>
      <c r="EK213" s="333"/>
      <c r="EU213" s="333"/>
      <c r="FE213" s="333"/>
      <c r="FO213" s="333"/>
      <c r="FY213" s="333"/>
      <c r="GI213" s="333"/>
      <c r="GS213" s="333"/>
      <c r="HC213" s="333"/>
      <c r="HM213" s="333"/>
      <c r="HW213" s="333"/>
      <c r="IG213" s="333"/>
    </row>
    <row r="214" s="3" customFormat="true" x14ac:dyDescent="0.25">
      <c r="A214" s="333"/>
      <c r="K214" s="333"/>
      <c r="U214" s="333"/>
      <c r="AE214" s="333"/>
      <c r="AO214" s="333"/>
      <c r="AY214" s="333"/>
      <c r="BI214" s="333"/>
      <c r="BJ214" s="333"/>
      <c r="BK214" s="333"/>
      <c r="BL214" s="333"/>
      <c r="BM214" s="333"/>
      <c r="BN214" s="333"/>
      <c r="BO214" s="333"/>
      <c r="BP214" s="333"/>
      <c r="BS214" s="333"/>
      <c r="CC214" s="333"/>
      <c r="CM214" s="333"/>
      <c r="CW214" s="333"/>
      <c r="DG214" s="333"/>
      <c r="DQ214" s="333"/>
      <c r="EA214" s="333"/>
      <c r="EK214" s="333"/>
      <c r="EU214" s="333"/>
      <c r="FE214" s="333"/>
      <c r="FO214" s="333"/>
      <c r="FY214" s="333"/>
      <c r="GI214" s="333"/>
      <c r="GS214" s="333"/>
      <c r="HC214" s="333"/>
      <c r="HM214" s="333"/>
      <c r="HW214" s="333"/>
      <c r="IG214" s="333"/>
    </row>
    <row r="215" s="3" customFormat="true" x14ac:dyDescent="0.25">
      <c r="A215" s="333"/>
      <c r="K215" s="333"/>
      <c r="U215" s="333"/>
      <c r="AE215" s="333"/>
      <c r="AO215" s="333"/>
      <c r="AY215" s="333"/>
      <c r="BI215" s="333"/>
      <c r="BJ215" s="333"/>
      <c r="BK215" s="333"/>
      <c r="BL215" s="333"/>
      <c r="BM215" s="333"/>
      <c r="BN215" s="333"/>
      <c r="BO215" s="333"/>
      <c r="BP215" s="333"/>
      <c r="BS215" s="333"/>
      <c r="CC215" s="333"/>
      <c r="CM215" s="333"/>
      <c r="CW215" s="333"/>
      <c r="DG215" s="333"/>
      <c r="DQ215" s="333"/>
      <c r="EA215" s="333"/>
      <c r="EK215" s="333"/>
      <c r="EU215" s="333"/>
      <c r="FE215" s="333"/>
      <c r="FO215" s="333"/>
      <c r="FY215" s="333"/>
      <c r="GI215" s="333"/>
      <c r="GS215" s="333"/>
      <c r="HC215" s="333"/>
      <c r="HM215" s="333"/>
      <c r="HW215" s="333"/>
      <c r="IG215" s="333"/>
    </row>
    <row r="216" s="3" customFormat="true" x14ac:dyDescent="0.25">
      <c r="A216" s="333"/>
      <c r="K216" s="333"/>
      <c r="U216" s="333"/>
      <c r="AE216" s="333"/>
      <c r="AO216" s="333"/>
      <c r="AY216" s="333"/>
      <c r="BI216" s="333"/>
      <c r="BJ216" s="333"/>
      <c r="BK216" s="333"/>
      <c r="BL216" s="333"/>
      <c r="BM216" s="333"/>
      <c r="BN216" s="333"/>
      <c r="BO216" s="333"/>
      <c r="BP216" s="333"/>
      <c r="BS216" s="333"/>
      <c r="CC216" s="333"/>
      <c r="CM216" s="333"/>
      <c r="CW216" s="333"/>
      <c r="DG216" s="333"/>
      <c r="DQ216" s="333"/>
      <c r="EA216" s="333"/>
      <c r="EK216" s="333"/>
      <c r="EU216" s="333"/>
      <c r="FE216" s="333"/>
      <c r="FO216" s="333"/>
      <c r="FY216" s="333"/>
      <c r="GI216" s="333"/>
      <c r="GS216" s="333"/>
      <c r="HC216" s="333"/>
      <c r="HM216" s="333"/>
      <c r="HW216" s="333"/>
      <c r="IG216" s="333"/>
    </row>
    <row r="217" s="3" customFormat="true" x14ac:dyDescent="0.25">
      <c r="A217" s="333"/>
      <c r="K217" s="333"/>
      <c r="U217" s="333"/>
      <c r="AE217" s="333"/>
      <c r="AO217" s="333"/>
      <c r="AY217" s="333"/>
      <c r="BI217" s="333"/>
      <c r="BJ217" s="333"/>
      <c r="BK217" s="333"/>
      <c r="BL217" s="333"/>
      <c r="BM217" s="333"/>
      <c r="BN217" s="333"/>
      <c r="BO217" s="333"/>
      <c r="BP217" s="333"/>
      <c r="BS217" s="333"/>
      <c r="CC217" s="333"/>
      <c r="CM217" s="333"/>
      <c r="CW217" s="333"/>
      <c r="DG217" s="333"/>
      <c r="DQ217" s="333"/>
      <c r="EA217" s="333"/>
      <c r="EK217" s="333"/>
      <c r="EU217" s="333"/>
      <c r="FE217" s="333"/>
      <c r="FO217" s="333"/>
      <c r="FY217" s="333"/>
      <c r="GI217" s="333"/>
      <c r="GS217" s="333"/>
      <c r="HC217" s="333"/>
      <c r="HM217" s="333"/>
      <c r="HW217" s="333"/>
      <c r="IG217" s="333"/>
    </row>
    <row r="218" s="3" customFormat="true" x14ac:dyDescent="0.25">
      <c r="A218" s="333"/>
      <c r="K218" s="333"/>
      <c r="U218" s="333"/>
      <c r="AE218" s="333"/>
      <c r="AO218" s="333"/>
      <c r="AY218" s="333"/>
      <c r="BI218" s="333"/>
      <c r="BJ218" s="333"/>
      <c r="BK218" s="333"/>
      <c r="BL218" s="333"/>
      <c r="BM218" s="333"/>
      <c r="BN218" s="333"/>
      <c r="BO218" s="333"/>
      <c r="BP218" s="333"/>
      <c r="BS218" s="333"/>
      <c r="CC218" s="333"/>
      <c r="CM218" s="333"/>
      <c r="CW218" s="333"/>
      <c r="DG218" s="333"/>
      <c r="DQ218" s="333"/>
      <c r="EA218" s="333"/>
      <c r="EK218" s="333"/>
      <c r="EU218" s="333"/>
      <c r="FE218" s="333"/>
      <c r="FO218" s="333"/>
      <c r="FY218" s="333"/>
      <c r="GI218" s="333"/>
      <c r="GS218" s="333"/>
      <c r="HC218" s="333"/>
      <c r="HM218" s="333"/>
      <c r="HW218" s="333"/>
      <c r="IG218" s="333"/>
    </row>
    <row r="219" s="3" customFormat="true" x14ac:dyDescent="0.25">
      <c r="A219" s="333"/>
      <c r="K219" s="333"/>
      <c r="U219" s="333"/>
      <c r="AE219" s="333"/>
      <c r="AO219" s="333"/>
      <c r="AY219" s="333"/>
      <c r="BI219" s="333"/>
      <c r="BJ219" s="333"/>
      <c r="BK219" s="333"/>
      <c r="BL219" s="333"/>
      <c r="BM219" s="333"/>
      <c r="BN219" s="333"/>
      <c r="BO219" s="333"/>
      <c r="BP219" s="333"/>
      <c r="BS219" s="333"/>
      <c r="CC219" s="333"/>
      <c r="CM219" s="333"/>
      <c r="CW219" s="333"/>
      <c r="DG219" s="333"/>
      <c r="DQ219" s="333"/>
      <c r="EA219" s="333"/>
      <c r="EK219" s="333"/>
      <c r="EU219" s="333"/>
      <c r="FE219" s="333"/>
      <c r="FO219" s="333"/>
      <c r="FY219" s="333"/>
      <c r="GI219" s="333"/>
      <c r="GS219" s="333"/>
      <c r="HC219" s="333"/>
      <c r="HM219" s="333"/>
      <c r="HW219" s="333"/>
      <c r="IG219" s="333"/>
    </row>
    <row r="220" s="3" customFormat="true" x14ac:dyDescent="0.25">
      <c r="A220" s="333"/>
      <c r="K220" s="333"/>
      <c r="U220" s="333"/>
      <c r="AE220" s="333"/>
      <c r="AO220" s="333"/>
      <c r="AY220" s="333"/>
      <c r="BI220" s="333"/>
      <c r="BJ220" s="333"/>
      <c r="BK220" s="333"/>
      <c r="BL220" s="333"/>
      <c r="BM220" s="333"/>
      <c r="BN220" s="333"/>
      <c r="BO220" s="333"/>
      <c r="BP220" s="333"/>
      <c r="BS220" s="333"/>
      <c r="CC220" s="333"/>
      <c r="CM220" s="333"/>
      <c r="CW220" s="333"/>
      <c r="DG220" s="333"/>
      <c r="DQ220" s="333"/>
      <c r="EA220" s="333"/>
      <c r="EK220" s="333"/>
      <c r="EU220" s="333"/>
      <c r="FE220" s="333"/>
      <c r="FO220" s="333"/>
      <c r="FY220" s="333"/>
      <c r="GI220" s="333"/>
      <c r="GS220" s="333"/>
      <c r="HC220" s="333"/>
      <c r="HM220" s="333"/>
      <c r="HW220" s="333"/>
      <c r="IG220" s="333"/>
    </row>
    <row r="221" s="3" customFormat="true" x14ac:dyDescent="0.25">
      <c r="A221" s="333"/>
      <c r="K221" s="333"/>
      <c r="U221" s="333"/>
      <c r="AE221" s="333"/>
      <c r="AO221" s="333"/>
      <c r="AY221" s="333"/>
      <c r="BI221" s="333"/>
      <c r="BJ221" s="333"/>
      <c r="BK221" s="333"/>
      <c r="BL221" s="333"/>
      <c r="BM221" s="333"/>
      <c r="BN221" s="333"/>
      <c r="BO221" s="333"/>
      <c r="BP221" s="333"/>
      <c r="BS221" s="333"/>
      <c r="CC221" s="333"/>
      <c r="CM221" s="333"/>
      <c r="CW221" s="333"/>
      <c r="DG221" s="333"/>
      <c r="DQ221" s="333"/>
      <c r="EA221" s="333"/>
      <c r="EK221" s="333"/>
      <c r="EU221" s="333"/>
      <c r="FE221" s="333"/>
      <c r="FO221" s="333"/>
      <c r="FY221" s="333"/>
      <c r="GI221" s="333"/>
      <c r="GS221" s="333"/>
      <c r="HC221" s="333"/>
      <c r="HM221" s="333"/>
      <c r="HW221" s="333"/>
      <c r="IG221" s="333"/>
    </row>
    <row r="222" s="3" customFormat="true" x14ac:dyDescent="0.25">
      <c r="A222" s="333"/>
      <c r="K222" s="333"/>
      <c r="U222" s="333"/>
      <c r="AE222" s="333"/>
      <c r="AO222" s="333"/>
      <c r="AY222" s="333"/>
      <c r="BI222" s="333"/>
      <c r="BJ222" s="333"/>
      <c r="BK222" s="333"/>
      <c r="BL222" s="333"/>
      <c r="BM222" s="333"/>
      <c r="BN222" s="333"/>
      <c r="BO222" s="333"/>
      <c r="BP222" s="333"/>
      <c r="BS222" s="333"/>
      <c r="CC222" s="333"/>
      <c r="CM222" s="333"/>
      <c r="CW222" s="333"/>
      <c r="DG222" s="333"/>
      <c r="DQ222" s="333"/>
      <c r="EA222" s="333"/>
      <c r="EK222" s="333"/>
      <c r="EU222" s="333"/>
      <c r="FE222" s="333"/>
      <c r="FO222" s="333"/>
      <c r="FY222" s="333"/>
      <c r="GI222" s="333"/>
      <c r="GS222" s="333"/>
      <c r="HC222" s="333"/>
      <c r="HM222" s="333"/>
      <c r="HW222" s="333"/>
      <c r="IG222" s="333"/>
    </row>
    <row r="223" s="3" customFormat="true" x14ac:dyDescent="0.25">
      <c r="A223" s="333"/>
      <c r="K223" s="333"/>
      <c r="U223" s="333"/>
      <c r="AE223" s="333"/>
      <c r="AO223" s="333"/>
      <c r="AY223" s="333"/>
      <c r="BI223" s="333"/>
      <c r="BJ223" s="333"/>
      <c r="BK223" s="333"/>
      <c r="BL223" s="333"/>
      <c r="BM223" s="333"/>
      <c r="BN223" s="333"/>
      <c r="BO223" s="333"/>
      <c r="BP223" s="333"/>
      <c r="BS223" s="333"/>
      <c r="CC223" s="333"/>
      <c r="CM223" s="333"/>
      <c r="CW223" s="333"/>
      <c r="DG223" s="333"/>
      <c r="DQ223" s="333"/>
      <c r="EA223" s="333"/>
      <c r="EK223" s="333"/>
      <c r="EU223" s="333"/>
      <c r="FE223" s="333"/>
      <c r="FO223" s="333"/>
      <c r="FY223" s="333"/>
      <c r="GI223" s="333"/>
      <c r="GS223" s="333"/>
      <c r="HC223" s="333"/>
      <c r="HM223" s="333"/>
      <c r="HW223" s="333"/>
      <c r="IG223" s="333"/>
    </row>
    <row r="224" s="3" customFormat="true" x14ac:dyDescent="0.25">
      <c r="A224" s="333"/>
      <c r="K224" s="333"/>
      <c r="U224" s="333"/>
      <c r="AE224" s="333"/>
      <c r="AO224" s="333"/>
      <c r="AY224" s="333"/>
      <c r="BI224" s="333"/>
      <c r="BJ224" s="333"/>
      <c r="BK224" s="333"/>
      <c r="BL224" s="333"/>
      <c r="BM224" s="333"/>
      <c r="BN224" s="333"/>
      <c r="BO224" s="333"/>
      <c r="BP224" s="333"/>
      <c r="BS224" s="333"/>
      <c r="CC224" s="333"/>
      <c r="CM224" s="333"/>
      <c r="CW224" s="333"/>
      <c r="DG224" s="333"/>
      <c r="DQ224" s="333"/>
      <c r="EA224" s="333"/>
      <c r="EK224" s="333"/>
      <c r="EU224" s="333"/>
      <c r="FE224" s="333"/>
      <c r="FO224" s="333"/>
      <c r="FY224" s="333"/>
      <c r="GI224" s="333"/>
      <c r="GS224" s="333"/>
      <c r="HC224" s="333"/>
      <c r="HM224" s="333"/>
      <c r="HW224" s="333"/>
      <c r="IG224" s="333"/>
    </row>
    <row r="225" s="3" customFormat="true" x14ac:dyDescent="0.25">
      <c r="A225" s="333"/>
      <c r="K225" s="333"/>
      <c r="U225" s="333"/>
      <c r="AE225" s="333"/>
      <c r="AO225" s="333"/>
      <c r="AY225" s="333"/>
      <c r="BI225" s="333"/>
      <c r="BJ225" s="333"/>
      <c r="BK225" s="333"/>
      <c r="BL225" s="333"/>
      <c r="BM225" s="333"/>
      <c r="BN225" s="333"/>
      <c r="BO225" s="333"/>
      <c r="BP225" s="333"/>
      <c r="BS225" s="333"/>
      <c r="CC225" s="333"/>
      <c r="CM225" s="333"/>
      <c r="CW225" s="333"/>
      <c r="DG225" s="333"/>
      <c r="DQ225" s="333"/>
      <c r="EA225" s="333"/>
      <c r="EK225" s="333"/>
      <c r="EU225" s="333"/>
      <c r="FE225" s="333"/>
      <c r="FO225" s="333"/>
      <c r="FY225" s="333"/>
      <c r="GI225" s="333"/>
      <c r="GS225" s="333"/>
      <c r="HC225" s="333"/>
      <c r="HM225" s="333"/>
      <c r="HW225" s="333"/>
      <c r="IG225" s="333"/>
    </row>
    <row r="226" s="3" customFormat="true" x14ac:dyDescent="0.25">
      <c r="A226" s="333"/>
      <c r="K226" s="333"/>
      <c r="U226" s="333"/>
      <c r="AE226" s="333"/>
      <c r="AO226" s="333"/>
      <c r="AY226" s="333"/>
      <c r="BI226" s="333"/>
      <c r="BJ226" s="333"/>
      <c r="BK226" s="333"/>
      <c r="BL226" s="333"/>
      <c r="BM226" s="333"/>
      <c r="BN226" s="333"/>
      <c r="BO226" s="333"/>
      <c r="BP226" s="333"/>
      <c r="BS226" s="333"/>
      <c r="CC226" s="333"/>
      <c r="CM226" s="333"/>
      <c r="CW226" s="333"/>
      <c r="DG226" s="333"/>
      <c r="DQ226" s="333"/>
      <c r="EA226" s="333"/>
      <c r="EK226" s="333"/>
      <c r="EU226" s="333"/>
      <c r="FE226" s="333"/>
      <c r="FO226" s="333"/>
      <c r="FY226" s="333"/>
      <c r="GI226" s="333"/>
      <c r="GS226" s="333"/>
      <c r="HC226" s="333"/>
      <c r="HM226" s="333"/>
      <c r="HW226" s="333"/>
      <c r="IG226" s="333"/>
    </row>
    <row r="227" s="3" customFormat="true" x14ac:dyDescent="0.25">
      <c r="A227" s="333"/>
      <c r="K227" s="333"/>
      <c r="U227" s="333"/>
      <c r="AE227" s="333"/>
      <c r="AO227" s="333"/>
      <c r="AY227" s="333"/>
      <c r="BI227" s="333"/>
      <c r="BJ227" s="333"/>
      <c r="BK227" s="333"/>
      <c r="BL227" s="333"/>
      <c r="BM227" s="333"/>
      <c r="BN227" s="333"/>
      <c r="BO227" s="333"/>
      <c r="BP227" s="333"/>
      <c r="BS227" s="333"/>
      <c r="CC227" s="333"/>
      <c r="CM227" s="333"/>
      <c r="CW227" s="333"/>
      <c r="DG227" s="333"/>
      <c r="DQ227" s="333"/>
      <c r="EA227" s="333"/>
      <c r="EK227" s="333"/>
      <c r="EU227" s="333"/>
      <c r="FE227" s="333"/>
      <c r="FO227" s="333"/>
      <c r="FY227" s="333"/>
      <c r="GI227" s="333"/>
      <c r="GS227" s="333"/>
      <c r="HC227" s="333"/>
      <c r="HM227" s="333"/>
      <c r="HW227" s="333"/>
      <c r="IG227" s="333"/>
    </row>
    <row r="228" s="3" customFormat="true" x14ac:dyDescent="0.25">
      <c r="A228" s="333"/>
      <c r="K228" s="333"/>
      <c r="U228" s="333"/>
      <c r="AE228" s="333"/>
      <c r="AO228" s="333"/>
      <c r="AY228" s="333"/>
      <c r="BI228" s="333"/>
      <c r="BJ228" s="333"/>
      <c r="BK228" s="333"/>
      <c r="BL228" s="333"/>
      <c r="BM228" s="333"/>
      <c r="BN228" s="333"/>
      <c r="BO228" s="333"/>
      <c r="BP228" s="333"/>
      <c r="BS228" s="333"/>
      <c r="CC228" s="333"/>
      <c r="CM228" s="333"/>
      <c r="CW228" s="333"/>
      <c r="DG228" s="333"/>
      <c r="DQ228" s="333"/>
      <c r="EA228" s="333"/>
      <c r="EK228" s="333"/>
      <c r="EU228" s="333"/>
      <c r="FE228" s="333"/>
      <c r="FO228" s="333"/>
      <c r="FY228" s="333"/>
      <c r="GI228" s="333"/>
      <c r="GS228" s="333"/>
      <c r="HC228" s="333"/>
      <c r="HM228" s="333"/>
      <c r="HW228" s="333"/>
      <c r="IG228" s="333"/>
    </row>
    <row r="229" s="3" customFormat="true" x14ac:dyDescent="0.25">
      <c r="A229" s="333"/>
      <c r="K229" s="333"/>
      <c r="U229" s="333"/>
      <c r="AE229" s="333"/>
      <c r="AO229" s="333"/>
      <c r="AY229" s="333"/>
      <c r="BI229" s="333"/>
      <c r="BJ229" s="333"/>
      <c r="BK229" s="333"/>
      <c r="BL229" s="333"/>
      <c r="BM229" s="333"/>
      <c r="BN229" s="333"/>
      <c r="BO229" s="333"/>
      <c r="BP229" s="333"/>
      <c r="BS229" s="333"/>
      <c r="CC229" s="333"/>
      <c r="CM229" s="333"/>
      <c r="CW229" s="333"/>
      <c r="DG229" s="333"/>
      <c r="DQ229" s="333"/>
      <c r="EA229" s="333"/>
      <c r="EK229" s="333"/>
      <c r="EU229" s="333"/>
      <c r="FE229" s="333"/>
      <c r="FO229" s="333"/>
      <c r="FY229" s="333"/>
      <c r="GI229" s="333"/>
      <c r="GS229" s="333"/>
      <c r="HC229" s="333"/>
      <c r="HM229" s="333"/>
      <c r="HW229" s="333"/>
      <c r="IG229" s="333"/>
    </row>
    <row r="230" s="3" customFormat="true" x14ac:dyDescent="0.25">
      <c r="A230" s="333"/>
      <c r="K230" s="333"/>
      <c r="U230" s="333"/>
      <c r="AE230" s="333"/>
      <c r="AO230" s="333"/>
      <c r="AY230" s="333"/>
      <c r="BI230" s="333"/>
      <c r="BJ230" s="333"/>
      <c r="BK230" s="333"/>
      <c r="BL230" s="333"/>
      <c r="BM230" s="333"/>
      <c r="BN230" s="333"/>
      <c r="BO230" s="333"/>
      <c r="BP230" s="333"/>
      <c r="BS230" s="333"/>
      <c r="CC230" s="333"/>
      <c r="CM230" s="333"/>
      <c r="CW230" s="333"/>
      <c r="DG230" s="333"/>
      <c r="DQ230" s="333"/>
      <c r="EA230" s="333"/>
      <c r="EK230" s="333"/>
      <c r="EU230" s="333"/>
      <c r="FE230" s="333"/>
      <c r="FO230" s="333"/>
      <c r="FY230" s="333"/>
      <c r="GI230" s="333"/>
      <c r="GS230" s="333"/>
      <c r="HC230" s="333"/>
      <c r="HM230" s="333"/>
      <c r="HW230" s="333"/>
      <c r="IG230" s="333"/>
    </row>
    <row r="231" s="3" customFormat="true" x14ac:dyDescent="0.25">
      <c r="A231" s="333"/>
      <c r="K231" s="333"/>
      <c r="U231" s="333"/>
      <c r="AE231" s="333"/>
      <c r="AO231" s="333"/>
      <c r="AY231" s="333"/>
      <c r="BI231" s="333"/>
      <c r="BJ231" s="333"/>
      <c r="BK231" s="333"/>
      <c r="BL231" s="333"/>
      <c r="BM231" s="333"/>
      <c r="BN231" s="333"/>
      <c r="BO231" s="333"/>
      <c r="BP231" s="333"/>
      <c r="BS231" s="333"/>
      <c r="CC231" s="333"/>
      <c r="CM231" s="333"/>
      <c r="CW231" s="333"/>
      <c r="DG231" s="333"/>
      <c r="DQ231" s="333"/>
      <c r="EA231" s="333"/>
      <c r="EK231" s="333"/>
      <c r="EU231" s="333"/>
      <c r="FE231" s="333"/>
      <c r="FO231" s="333"/>
      <c r="FY231" s="333"/>
      <c r="GI231" s="333"/>
      <c r="GS231" s="333"/>
      <c r="HC231" s="333"/>
      <c r="HM231" s="333"/>
      <c r="HW231" s="333"/>
      <c r="IG231" s="333"/>
    </row>
    <row r="232" s="3" customFormat="true" x14ac:dyDescent="0.25">
      <c r="A232" s="333"/>
      <c r="K232" s="333"/>
      <c r="U232" s="333"/>
      <c r="AE232" s="333"/>
      <c r="AO232" s="333"/>
      <c r="AY232" s="333"/>
      <c r="BI232" s="333"/>
      <c r="BJ232" s="333"/>
      <c r="BK232" s="333"/>
      <c r="BL232" s="333"/>
      <c r="BM232" s="333"/>
      <c r="BN232" s="333"/>
      <c r="BO232" s="333"/>
      <c r="BP232" s="333"/>
      <c r="BS232" s="333"/>
      <c r="CC232" s="333"/>
      <c r="CM232" s="333"/>
      <c r="CW232" s="333"/>
      <c r="DG232" s="333"/>
      <c r="DQ232" s="333"/>
      <c r="EA232" s="333"/>
      <c r="EK232" s="333"/>
      <c r="EU232" s="333"/>
      <c r="FE232" s="333"/>
      <c r="FO232" s="333"/>
      <c r="FY232" s="333"/>
      <c r="GI232" s="333"/>
      <c r="GS232" s="333"/>
      <c r="HC232" s="333"/>
      <c r="HM232" s="333"/>
      <c r="HW232" s="333"/>
      <c r="IG232" s="333"/>
    </row>
    <row r="233" s="3" customFormat="true" x14ac:dyDescent="0.25">
      <c r="A233" s="333"/>
      <c r="K233" s="333"/>
      <c r="U233" s="333"/>
      <c r="AE233" s="333"/>
      <c r="AO233" s="333"/>
      <c r="AY233" s="333"/>
      <c r="BI233" s="333"/>
      <c r="BJ233" s="333"/>
      <c r="BK233" s="333"/>
      <c r="BL233" s="333"/>
      <c r="BM233" s="333"/>
      <c r="BN233" s="333"/>
      <c r="BO233" s="333"/>
      <c r="BP233" s="333"/>
      <c r="BS233" s="333"/>
      <c r="CC233" s="333"/>
      <c r="CM233" s="333"/>
      <c r="CW233" s="333"/>
      <c r="DG233" s="333"/>
      <c r="DQ233" s="333"/>
      <c r="EA233" s="333"/>
      <c r="EK233" s="333"/>
      <c r="EU233" s="333"/>
      <c r="FE233" s="333"/>
      <c r="FO233" s="333"/>
      <c r="FY233" s="333"/>
      <c r="GI233" s="333"/>
      <c r="GS233" s="333"/>
      <c r="HC233" s="333"/>
      <c r="HM233" s="333"/>
      <c r="HW233" s="333"/>
      <c r="IG233" s="333"/>
    </row>
    <row r="234" s="3" customFormat="true" x14ac:dyDescent="0.25">
      <c r="A234" s="333"/>
      <c r="K234" s="333"/>
      <c r="U234" s="333"/>
      <c r="AE234" s="333"/>
      <c r="AO234" s="333"/>
      <c r="AY234" s="333"/>
      <c r="BI234" s="333"/>
      <c r="BJ234" s="333"/>
      <c r="BK234" s="333"/>
      <c r="BL234" s="333"/>
      <c r="BM234" s="333"/>
      <c r="BN234" s="333"/>
      <c r="BO234" s="333"/>
      <c r="BP234" s="333"/>
      <c r="BS234" s="333"/>
      <c r="CC234" s="333"/>
      <c r="CM234" s="333"/>
      <c r="CW234" s="333"/>
      <c r="DG234" s="333"/>
      <c r="DQ234" s="333"/>
      <c r="EA234" s="333"/>
      <c r="EK234" s="333"/>
      <c r="EU234" s="333"/>
      <c r="FE234" s="333"/>
      <c r="FO234" s="333"/>
      <c r="FY234" s="333"/>
      <c r="GI234" s="333"/>
      <c r="GS234" s="333"/>
      <c r="HC234" s="333"/>
      <c r="HM234" s="333"/>
      <c r="HW234" s="333"/>
      <c r="IG234" s="333"/>
    </row>
    <row r="235" s="3" customFormat="true" x14ac:dyDescent="0.25">
      <c r="A235" s="333"/>
      <c r="K235" s="333"/>
      <c r="U235" s="333"/>
      <c r="AE235" s="333"/>
      <c r="AO235" s="333"/>
      <c r="AY235" s="333"/>
      <c r="BI235" s="333"/>
      <c r="BJ235" s="333"/>
      <c r="BK235" s="333"/>
      <c r="BL235" s="333"/>
      <c r="BM235" s="333"/>
      <c r="BN235" s="333"/>
      <c r="BO235" s="333"/>
      <c r="BP235" s="333"/>
      <c r="BS235" s="333"/>
      <c r="CC235" s="333"/>
      <c r="CM235" s="333"/>
      <c r="CW235" s="333"/>
      <c r="DG235" s="333"/>
      <c r="DQ235" s="333"/>
      <c r="EA235" s="333"/>
      <c r="EK235" s="333"/>
      <c r="EU235" s="333"/>
      <c r="FE235" s="333"/>
      <c r="FO235" s="333"/>
      <c r="FY235" s="333"/>
      <c r="GI235" s="333"/>
      <c r="GS235" s="333"/>
      <c r="HC235" s="333"/>
      <c r="HM235" s="333"/>
      <c r="HW235" s="333"/>
      <c r="IG235" s="333"/>
    </row>
    <row r="236" s="3" customFormat="true" x14ac:dyDescent="0.25">
      <c r="A236" s="333"/>
      <c r="K236" s="333"/>
      <c r="U236" s="333"/>
      <c r="AE236" s="333"/>
      <c r="AO236" s="333"/>
      <c r="AY236" s="333"/>
      <c r="BI236" s="333"/>
      <c r="BJ236" s="333"/>
      <c r="BK236" s="333"/>
      <c r="BL236" s="333"/>
      <c r="BM236" s="333"/>
      <c r="BN236" s="333"/>
      <c r="BO236" s="333"/>
      <c r="BP236" s="333"/>
      <c r="BS236" s="333"/>
      <c r="CC236" s="333"/>
      <c r="CM236" s="333"/>
      <c r="CW236" s="333"/>
      <c r="DG236" s="333"/>
      <c r="DQ236" s="333"/>
      <c r="EA236" s="333"/>
      <c r="EK236" s="333"/>
      <c r="EU236" s="333"/>
      <c r="FE236" s="333"/>
      <c r="FO236" s="333"/>
      <c r="FY236" s="333"/>
      <c r="GI236" s="333"/>
      <c r="GS236" s="333"/>
      <c r="HC236" s="333"/>
      <c r="HM236" s="333"/>
      <c r="HW236" s="333"/>
      <c r="IG236" s="333"/>
    </row>
    <row r="237" s="3" customFormat="true" x14ac:dyDescent="0.25">
      <c r="A237" s="333"/>
      <c r="K237" s="333"/>
      <c r="U237" s="333"/>
      <c r="AE237" s="333"/>
      <c r="AO237" s="333"/>
      <c r="AY237" s="333"/>
      <c r="BI237" s="333"/>
      <c r="BJ237" s="333"/>
      <c r="BK237" s="333"/>
      <c r="BL237" s="333"/>
      <c r="BM237" s="333"/>
      <c r="BN237" s="333"/>
      <c r="BO237" s="333"/>
      <c r="BP237" s="333"/>
      <c r="BS237" s="333"/>
      <c r="CC237" s="333"/>
      <c r="CM237" s="333"/>
      <c r="CW237" s="333"/>
      <c r="DG237" s="333"/>
      <c r="DQ237" s="333"/>
      <c r="EA237" s="333"/>
      <c r="EK237" s="333"/>
      <c r="EU237" s="333"/>
      <c r="FE237" s="333"/>
      <c r="FO237" s="333"/>
      <c r="FY237" s="333"/>
      <c r="GI237" s="333"/>
      <c r="GS237" s="333"/>
      <c r="HC237" s="333"/>
      <c r="HM237" s="333"/>
      <c r="HW237" s="333"/>
      <c r="IG237" s="333"/>
    </row>
    <row r="238" s="3" customFormat="true" x14ac:dyDescent="0.25">
      <c r="A238" s="333"/>
      <c r="K238" s="333"/>
      <c r="U238" s="333"/>
      <c r="AE238" s="333"/>
      <c r="AO238" s="333"/>
      <c r="AY238" s="333"/>
      <c r="BI238" s="333"/>
      <c r="BJ238" s="333"/>
      <c r="BK238" s="333"/>
      <c r="BL238" s="333"/>
      <c r="BM238" s="333"/>
      <c r="BN238" s="333"/>
      <c r="BO238" s="333"/>
      <c r="BP238" s="333"/>
      <c r="BS238" s="333"/>
      <c r="CC238" s="333"/>
      <c r="CM238" s="333"/>
      <c r="CW238" s="333"/>
      <c r="DG238" s="333"/>
      <c r="DQ238" s="333"/>
      <c r="EA238" s="333"/>
      <c r="EK238" s="333"/>
      <c r="EU238" s="333"/>
      <c r="FE238" s="333"/>
      <c r="FO238" s="333"/>
      <c r="FY238" s="333"/>
      <c r="GI238" s="333"/>
      <c r="GS238" s="333"/>
      <c r="HC238" s="333"/>
      <c r="HM238" s="333"/>
      <c r="HW238" s="333"/>
      <c r="IG238" s="333"/>
    </row>
    <row r="239" s="3" customFormat="true" x14ac:dyDescent="0.25">
      <c r="A239" s="333"/>
      <c r="K239" s="333"/>
      <c r="U239" s="333"/>
      <c r="AE239" s="333"/>
      <c r="AO239" s="333"/>
      <c r="AY239" s="333"/>
      <c r="BI239" s="333"/>
      <c r="BJ239" s="333"/>
      <c r="BK239" s="333"/>
      <c r="BL239" s="333"/>
      <c r="BM239" s="333"/>
      <c r="BN239" s="333"/>
      <c r="BO239" s="333"/>
      <c r="BP239" s="333"/>
      <c r="BS239" s="333"/>
      <c r="CC239" s="333"/>
      <c r="CM239" s="333"/>
      <c r="CW239" s="333"/>
      <c r="DG239" s="333"/>
      <c r="DQ239" s="333"/>
      <c r="EA239" s="333"/>
      <c r="EK239" s="333"/>
      <c r="EU239" s="333"/>
      <c r="FE239" s="333"/>
      <c r="FO239" s="333"/>
      <c r="FY239" s="333"/>
      <c r="GI239" s="333"/>
      <c r="GS239" s="333"/>
      <c r="HC239" s="333"/>
      <c r="HM239" s="333"/>
      <c r="HW239" s="333"/>
      <c r="IG239" s="333"/>
    </row>
    <row r="240" s="3" customFormat="true" x14ac:dyDescent="0.25">
      <c r="A240" s="333"/>
      <c r="K240" s="333"/>
      <c r="U240" s="333"/>
      <c r="AE240" s="333"/>
      <c r="AO240" s="333"/>
      <c r="AY240" s="333"/>
      <c r="BI240" s="333"/>
      <c r="BJ240" s="333"/>
      <c r="BK240" s="333"/>
      <c r="BL240" s="333"/>
      <c r="BM240" s="333"/>
      <c r="BN240" s="333"/>
      <c r="BO240" s="333"/>
      <c r="BP240" s="333"/>
      <c r="BS240" s="333"/>
      <c r="CC240" s="333"/>
      <c r="CM240" s="333"/>
      <c r="CW240" s="333"/>
      <c r="DG240" s="333"/>
      <c r="DQ240" s="333"/>
      <c r="EA240" s="333"/>
      <c r="EK240" s="333"/>
      <c r="EU240" s="333"/>
      <c r="FE240" s="333"/>
      <c r="FO240" s="333"/>
      <c r="FY240" s="333"/>
      <c r="GI240" s="333"/>
      <c r="GS240" s="333"/>
      <c r="HC240" s="333"/>
      <c r="HM240" s="333"/>
      <c r="HW240" s="333"/>
      <c r="IG240" s="333"/>
    </row>
    <row r="241" s="3" customFormat="true" x14ac:dyDescent="0.25">
      <c r="A241" s="333"/>
      <c r="K241" s="333"/>
      <c r="U241" s="333"/>
      <c r="AE241" s="333"/>
      <c r="AO241" s="333"/>
      <c r="AY241" s="333"/>
      <c r="BI241" s="333"/>
      <c r="BJ241" s="333"/>
      <c r="BK241" s="333"/>
      <c r="BL241" s="333"/>
      <c r="BM241" s="333"/>
      <c r="BN241" s="333"/>
      <c r="BO241" s="333"/>
      <c r="BP241" s="333"/>
      <c r="BS241" s="333"/>
      <c r="CC241" s="333"/>
      <c r="CM241" s="333"/>
      <c r="CW241" s="333"/>
      <c r="DG241" s="333"/>
      <c r="DQ241" s="333"/>
      <c r="EA241" s="333"/>
      <c r="EK241" s="333"/>
      <c r="EU241" s="333"/>
      <c r="FE241" s="333"/>
      <c r="FO241" s="333"/>
      <c r="FY241" s="333"/>
      <c r="GI241" s="333"/>
      <c r="GS241" s="333"/>
      <c r="HC241" s="333"/>
      <c r="HM241" s="333"/>
      <c r="HW241" s="333"/>
      <c r="IG241" s="333"/>
    </row>
    <row r="242" s="3" customFormat="true" x14ac:dyDescent="0.25">
      <c r="A242" s="333"/>
      <c r="K242" s="333"/>
      <c r="U242" s="333"/>
      <c r="AE242" s="333"/>
      <c r="AO242" s="333"/>
      <c r="AY242" s="333"/>
      <c r="BI242" s="333"/>
      <c r="BJ242" s="333"/>
      <c r="BK242" s="333"/>
      <c r="BL242" s="333"/>
      <c r="BM242" s="333"/>
      <c r="BN242" s="333"/>
      <c r="BO242" s="333"/>
      <c r="BP242" s="333"/>
      <c r="BS242" s="333"/>
      <c r="CC242" s="333"/>
      <c r="CM242" s="333"/>
      <c r="CW242" s="333"/>
      <c r="DG242" s="333"/>
      <c r="DQ242" s="333"/>
      <c r="EA242" s="333"/>
      <c r="EK242" s="333"/>
      <c r="EU242" s="333"/>
      <c r="FE242" s="333"/>
      <c r="FO242" s="333"/>
      <c r="FY242" s="333"/>
      <c r="GI242" s="333"/>
      <c r="GS242" s="333"/>
      <c r="HC242" s="333"/>
      <c r="HM242" s="333"/>
      <c r="HW242" s="333"/>
      <c r="IG242" s="333"/>
    </row>
    <row r="243" s="3" customFormat="true" x14ac:dyDescent="0.25">
      <c r="A243" s="333"/>
      <c r="K243" s="333"/>
      <c r="U243" s="333"/>
      <c r="AE243" s="333"/>
      <c r="AO243" s="333"/>
      <c r="AY243" s="333"/>
      <c r="BI243" s="333"/>
      <c r="BJ243" s="333"/>
      <c r="BK243" s="333"/>
      <c r="BL243" s="333"/>
      <c r="BM243" s="333"/>
      <c r="BN243" s="333"/>
      <c r="BO243" s="333"/>
      <c r="BP243" s="333"/>
      <c r="BS243" s="333"/>
      <c r="CC243" s="333"/>
      <c r="CM243" s="333"/>
      <c r="CW243" s="333"/>
      <c r="DG243" s="333"/>
      <c r="DQ243" s="333"/>
      <c r="EA243" s="333"/>
      <c r="EK243" s="333"/>
      <c r="EU243" s="333"/>
      <c r="FE243" s="333"/>
      <c r="FO243" s="333"/>
      <c r="FY243" s="333"/>
      <c r="GI243" s="333"/>
      <c r="GS243" s="333"/>
      <c r="HC243" s="333"/>
      <c r="HM243" s="333"/>
      <c r="HW243" s="333"/>
      <c r="IG243" s="333"/>
    </row>
    <row r="244" s="3" customFormat="true" x14ac:dyDescent="0.25">
      <c r="A244" s="333"/>
      <c r="K244" s="333"/>
      <c r="U244" s="333"/>
      <c r="AE244" s="333"/>
      <c r="AO244" s="333"/>
      <c r="AY244" s="333"/>
      <c r="BI244" s="333"/>
      <c r="BJ244" s="333"/>
      <c r="BK244" s="333"/>
      <c r="BL244" s="333"/>
      <c r="BM244" s="333"/>
      <c r="BN244" s="333"/>
      <c r="BO244" s="333"/>
      <c r="BP244" s="333"/>
      <c r="BS244" s="333"/>
      <c r="CC244" s="333"/>
      <c r="CM244" s="333"/>
      <c r="CW244" s="333"/>
      <c r="DG244" s="333"/>
      <c r="DQ244" s="333"/>
      <c r="EA244" s="333"/>
      <c r="EK244" s="333"/>
      <c r="EU244" s="333"/>
      <c r="FE244" s="333"/>
      <c r="FO244" s="333"/>
      <c r="FY244" s="333"/>
      <c r="GI244" s="333"/>
      <c r="GS244" s="333"/>
      <c r="HC244" s="333"/>
      <c r="HM244" s="333"/>
      <c r="HW244" s="333"/>
      <c r="IG244" s="333"/>
    </row>
    <row r="245" s="3" customFormat="true" x14ac:dyDescent="0.25">
      <c r="A245" s="333"/>
      <c r="K245" s="333"/>
      <c r="U245" s="333"/>
      <c r="AE245" s="333"/>
      <c r="AO245" s="333"/>
      <c r="AY245" s="333"/>
      <c r="BI245" s="333"/>
      <c r="BJ245" s="333"/>
      <c r="BK245" s="333"/>
      <c r="BL245" s="333"/>
      <c r="BM245" s="333"/>
      <c r="BN245" s="333"/>
      <c r="BO245" s="333"/>
      <c r="BP245" s="333"/>
      <c r="BS245" s="333"/>
      <c r="CC245" s="333"/>
      <c r="CM245" s="333"/>
      <c r="CW245" s="333"/>
      <c r="DG245" s="333"/>
      <c r="DQ245" s="333"/>
      <c r="EA245" s="333"/>
      <c r="EK245" s="333"/>
      <c r="EU245" s="333"/>
      <c r="FE245" s="333"/>
      <c r="FO245" s="333"/>
      <c r="FY245" s="333"/>
      <c r="GI245" s="333"/>
      <c r="GS245" s="333"/>
      <c r="HC245" s="333"/>
      <c r="HM245" s="333"/>
      <c r="HW245" s="333"/>
      <c r="IG245" s="333"/>
    </row>
    <row r="246" s="3" customFormat="true" x14ac:dyDescent="0.25">
      <c r="A246" s="333"/>
      <c r="K246" s="333"/>
      <c r="U246" s="333"/>
      <c r="AE246" s="333"/>
      <c r="AO246" s="333"/>
      <c r="AY246" s="333"/>
      <c r="BI246" s="333"/>
      <c r="BJ246" s="333"/>
      <c r="BK246" s="333"/>
      <c r="BL246" s="333"/>
      <c r="BM246" s="333"/>
      <c r="BN246" s="333"/>
      <c r="BO246" s="333"/>
      <c r="BP246" s="333"/>
      <c r="BS246" s="333"/>
      <c r="CC246" s="333"/>
      <c r="CM246" s="333"/>
      <c r="CW246" s="333"/>
      <c r="DG246" s="333"/>
      <c r="DQ246" s="333"/>
      <c r="EA246" s="333"/>
      <c r="EK246" s="333"/>
      <c r="EU246" s="333"/>
      <c r="FE246" s="333"/>
      <c r="FO246" s="333"/>
      <c r="FY246" s="333"/>
      <c r="GI246" s="333"/>
      <c r="GS246" s="333"/>
      <c r="HC246" s="333"/>
      <c r="HM246" s="333"/>
      <c r="HW246" s="333"/>
      <c r="IG246" s="333"/>
    </row>
    <row r="247" s="3" customFormat="true" x14ac:dyDescent="0.25">
      <c r="A247" s="333"/>
      <c r="K247" s="333"/>
      <c r="U247" s="333"/>
      <c r="AE247" s="333"/>
      <c r="AO247" s="333"/>
      <c r="AY247" s="333"/>
      <c r="BI247" s="333"/>
      <c r="BJ247" s="333"/>
      <c r="BK247" s="333"/>
      <c r="BL247" s="333"/>
      <c r="BM247" s="333"/>
      <c r="BN247" s="333"/>
      <c r="BO247" s="333"/>
      <c r="BP247" s="333"/>
      <c r="BS247" s="333"/>
      <c r="CC247" s="333"/>
      <c r="CM247" s="333"/>
      <c r="CW247" s="333"/>
      <c r="DG247" s="333"/>
      <c r="DQ247" s="333"/>
      <c r="EA247" s="333"/>
      <c r="EK247" s="333"/>
      <c r="EU247" s="333"/>
      <c r="FE247" s="333"/>
      <c r="FO247" s="333"/>
      <c r="FY247" s="333"/>
      <c r="GI247" s="333"/>
      <c r="GS247" s="333"/>
      <c r="HC247" s="333"/>
      <c r="HM247" s="333"/>
      <c r="HW247" s="333"/>
      <c r="IG247" s="333"/>
    </row>
    <row r="248" s="3" customFormat="true" x14ac:dyDescent="0.25">
      <c r="A248" s="333"/>
      <c r="K248" s="333"/>
      <c r="U248" s="333"/>
      <c r="AE248" s="333"/>
      <c r="AO248" s="333"/>
      <c r="AY248" s="333"/>
      <c r="BI248" s="333"/>
      <c r="BJ248" s="333"/>
      <c r="BK248" s="333"/>
      <c r="BL248" s="333"/>
      <c r="BM248" s="333"/>
      <c r="BN248" s="333"/>
      <c r="BO248" s="333"/>
      <c r="BP248" s="333"/>
      <c r="BS248" s="333"/>
      <c r="CC248" s="333"/>
      <c r="CM248" s="333"/>
      <c r="CW248" s="333"/>
      <c r="DG248" s="333"/>
      <c r="DQ248" s="333"/>
      <c r="EA248" s="333"/>
      <c r="EK248" s="333"/>
      <c r="EU248" s="333"/>
      <c r="FE248" s="333"/>
      <c r="FO248" s="333"/>
      <c r="FY248" s="333"/>
      <c r="GI248" s="333"/>
      <c r="GS248" s="333"/>
      <c r="HC248" s="333"/>
      <c r="HM248" s="333"/>
      <c r="HW248" s="333"/>
      <c r="IG248" s="333"/>
    </row>
    <row r="249" s="3" customFormat="true" x14ac:dyDescent="0.25">
      <c r="A249" s="333"/>
      <c r="K249" s="333"/>
      <c r="U249" s="333"/>
      <c r="AE249" s="333"/>
      <c r="AO249" s="333"/>
      <c r="AY249" s="333"/>
      <c r="BI249" s="333"/>
      <c r="BJ249" s="333"/>
      <c r="BK249" s="333"/>
      <c r="BL249" s="333"/>
      <c r="BM249" s="333"/>
      <c r="BN249" s="333"/>
      <c r="BO249" s="333"/>
      <c r="BP249" s="333"/>
      <c r="BS249" s="333"/>
      <c r="CC249" s="333"/>
      <c r="CM249" s="333"/>
      <c r="CW249" s="333"/>
      <c r="DG249" s="333"/>
      <c r="DQ249" s="333"/>
      <c r="EA249" s="333"/>
      <c r="EK249" s="333"/>
      <c r="EU249" s="333"/>
      <c r="FE249" s="333"/>
      <c r="FO249" s="333"/>
      <c r="FY249" s="333"/>
      <c r="GI249" s="333"/>
      <c r="GS249" s="333"/>
      <c r="HC249" s="333"/>
      <c r="HM249" s="333"/>
      <c r="HW249" s="333"/>
      <c r="IG249" s="333"/>
    </row>
    <row r="250" s="3" customFormat="true" x14ac:dyDescent="0.25">
      <c r="A250" s="333"/>
      <c r="K250" s="333"/>
      <c r="U250" s="333"/>
      <c r="AE250" s="333"/>
      <c r="AO250" s="333"/>
      <c r="AY250" s="333"/>
      <c r="BI250" s="333"/>
      <c r="BJ250" s="333"/>
      <c r="BK250" s="333"/>
      <c r="BL250" s="333"/>
      <c r="BM250" s="333"/>
      <c r="BN250" s="333"/>
      <c r="BO250" s="333"/>
      <c r="BP250" s="333"/>
      <c r="BS250" s="333"/>
      <c r="CC250" s="333"/>
      <c r="CM250" s="333"/>
      <c r="CW250" s="333"/>
      <c r="DG250" s="333"/>
      <c r="DQ250" s="333"/>
      <c r="EA250" s="333"/>
      <c r="EK250" s="333"/>
      <c r="EU250" s="333"/>
      <c r="FE250" s="333"/>
      <c r="FO250" s="333"/>
      <c r="FY250" s="333"/>
      <c r="GI250" s="333"/>
      <c r="GS250" s="333"/>
      <c r="HC250" s="333"/>
      <c r="HM250" s="333"/>
      <c r="HW250" s="333"/>
      <c r="IG250" s="333"/>
    </row>
    <row r="251" s="3" customFormat="true" x14ac:dyDescent="0.25">
      <c r="A251" s="333"/>
      <c r="K251" s="333"/>
      <c r="U251" s="333"/>
      <c r="AE251" s="333"/>
      <c r="AO251" s="333"/>
      <c r="AY251" s="333"/>
      <c r="BI251" s="333"/>
      <c r="BJ251" s="333"/>
      <c r="BK251" s="333"/>
      <c r="BL251" s="333"/>
      <c r="BM251" s="333"/>
      <c r="BN251" s="333"/>
      <c r="BO251" s="333"/>
      <c r="BP251" s="333"/>
      <c r="BS251" s="333"/>
      <c r="CC251" s="333"/>
      <c r="CM251" s="333"/>
      <c r="CW251" s="333"/>
      <c r="DG251" s="333"/>
      <c r="DQ251" s="333"/>
      <c r="EA251" s="333"/>
      <c r="EK251" s="333"/>
      <c r="EU251" s="333"/>
      <c r="FE251" s="333"/>
      <c r="FO251" s="333"/>
      <c r="FY251" s="333"/>
      <c r="GI251" s="333"/>
      <c r="GS251" s="333"/>
      <c r="HC251" s="333"/>
      <c r="HM251" s="333"/>
      <c r="HW251" s="333"/>
      <c r="IG251" s="333"/>
    </row>
    <row r="252" s="3" customFormat="true" x14ac:dyDescent="0.25">
      <c r="A252" s="333"/>
      <c r="K252" s="333"/>
      <c r="U252" s="333"/>
      <c r="AE252" s="333"/>
      <c r="AO252" s="333"/>
      <c r="AY252" s="333"/>
      <c r="BI252" s="333"/>
      <c r="BJ252" s="333"/>
      <c r="BK252" s="333"/>
      <c r="BL252" s="333"/>
      <c r="BM252" s="333"/>
      <c r="BN252" s="333"/>
      <c r="BO252" s="333"/>
      <c r="BP252" s="333"/>
      <c r="BS252" s="333"/>
      <c r="CC252" s="333"/>
      <c r="CM252" s="333"/>
      <c r="CW252" s="333"/>
      <c r="DG252" s="333"/>
      <c r="DQ252" s="333"/>
      <c r="EA252" s="333"/>
      <c r="EK252" s="333"/>
      <c r="EU252" s="333"/>
      <c r="FE252" s="333"/>
      <c r="FO252" s="333"/>
      <c r="FY252" s="333"/>
      <c r="GI252" s="333"/>
      <c r="GS252" s="333"/>
      <c r="HC252" s="333"/>
      <c r="HM252" s="333"/>
      <c r="HW252" s="333"/>
      <c r="IG252" s="333"/>
    </row>
    <row r="253" s="3" customFormat="true" x14ac:dyDescent="0.25">
      <c r="A253" s="333"/>
      <c r="K253" s="333"/>
      <c r="U253" s="333"/>
      <c r="AE253" s="333"/>
      <c r="AO253" s="333"/>
      <c r="AY253" s="333"/>
      <c r="BI253" s="333"/>
      <c r="BJ253" s="333"/>
      <c r="BK253" s="333"/>
      <c r="BL253" s="333"/>
      <c r="BM253" s="333"/>
      <c r="BN253" s="333"/>
      <c r="BO253" s="333"/>
      <c r="BP253" s="333"/>
      <c r="BS253" s="333"/>
      <c r="CC253" s="333"/>
      <c r="CM253" s="333"/>
      <c r="CW253" s="333"/>
      <c r="DG253" s="333"/>
      <c r="DQ253" s="333"/>
      <c r="EA253" s="333"/>
      <c r="EK253" s="333"/>
      <c r="EU253" s="333"/>
      <c r="FE253" s="333"/>
      <c r="FO253" s="333"/>
      <c r="FY253" s="333"/>
      <c r="GI253" s="333"/>
      <c r="GS253" s="333"/>
      <c r="HC253" s="333"/>
      <c r="HM253" s="333"/>
      <c r="HW253" s="333"/>
      <c r="IG253" s="333"/>
    </row>
    <row r="254" s="3" customFormat="true" x14ac:dyDescent="0.25">
      <c r="A254" s="333"/>
      <c r="K254" s="333"/>
      <c r="U254" s="333"/>
      <c r="AE254" s="333"/>
      <c r="AO254" s="333"/>
      <c r="AY254" s="333"/>
      <c r="BI254" s="333"/>
      <c r="BJ254" s="333"/>
      <c r="BK254" s="333"/>
      <c r="BL254" s="333"/>
      <c r="BM254" s="333"/>
      <c r="BN254" s="333"/>
      <c r="BO254" s="333"/>
      <c r="BP254" s="333"/>
      <c r="BS254" s="333"/>
      <c r="CC254" s="333"/>
      <c r="CM254" s="333"/>
      <c r="CW254" s="333"/>
      <c r="DG254" s="333"/>
      <c r="DQ254" s="333"/>
      <c r="EA254" s="333"/>
      <c r="EK254" s="333"/>
      <c r="EU254" s="333"/>
      <c r="FE254" s="333"/>
      <c r="FO254" s="333"/>
      <c r="FY254" s="333"/>
      <c r="GI254" s="333"/>
      <c r="GS254" s="333"/>
      <c r="HC254" s="333"/>
      <c r="HM254" s="333"/>
      <c r="HW254" s="333"/>
      <c r="IG254" s="333"/>
    </row>
    <row r="255" s="3" customFormat="true" x14ac:dyDescent="0.25">
      <c r="A255" s="333"/>
      <c r="K255" s="333"/>
      <c r="U255" s="333"/>
      <c r="AE255" s="333"/>
      <c r="AO255" s="333"/>
      <c r="AY255" s="333"/>
      <c r="BI255" s="333"/>
      <c r="BJ255" s="333"/>
      <c r="BK255" s="333"/>
      <c r="BL255" s="333"/>
      <c r="BM255" s="333"/>
      <c r="BN255" s="333"/>
      <c r="BO255" s="333"/>
      <c r="BP255" s="333"/>
      <c r="BS255" s="333"/>
      <c r="CC255" s="333"/>
      <c r="CM255" s="333"/>
      <c r="CW255" s="333"/>
      <c r="DG255" s="333"/>
      <c r="DQ255" s="333"/>
      <c r="EA255" s="333"/>
      <c r="EK255" s="333"/>
      <c r="EU255" s="333"/>
      <c r="FE255" s="333"/>
      <c r="FO255" s="333"/>
      <c r="FY255" s="333"/>
      <c r="GI255" s="333"/>
      <c r="GS255" s="333"/>
      <c r="HC255" s="333"/>
      <c r="HM255" s="333"/>
      <c r="HW255" s="333"/>
      <c r="IG255" s="333"/>
    </row>
    <row r="256" s="3" customFormat="true" x14ac:dyDescent="0.25">
      <c r="A256" s="333"/>
      <c r="K256" s="333"/>
      <c r="U256" s="333"/>
      <c r="AE256" s="333"/>
      <c r="AO256" s="333"/>
      <c r="AY256" s="333"/>
      <c r="BI256" s="333"/>
      <c r="BJ256" s="333"/>
      <c r="BK256" s="333"/>
      <c r="BL256" s="333"/>
      <c r="BM256" s="333"/>
      <c r="BN256" s="333"/>
      <c r="BO256" s="333"/>
      <c r="BP256" s="333"/>
      <c r="BS256" s="333"/>
      <c r="CC256" s="333"/>
      <c r="CM256" s="333"/>
      <c r="CW256" s="333"/>
      <c r="DG256" s="333"/>
      <c r="DQ256" s="333"/>
      <c r="EA256" s="333"/>
      <c r="EK256" s="333"/>
      <c r="EU256" s="333"/>
      <c r="FE256" s="333"/>
      <c r="FO256" s="333"/>
      <c r="FY256" s="333"/>
      <c r="GI256" s="333"/>
      <c r="GS256" s="333"/>
      <c r="HC256" s="333"/>
      <c r="HM256" s="333"/>
      <c r="HW256" s="333"/>
      <c r="IG256" s="333"/>
    </row>
    <row r="257" s="3" customFormat="true" x14ac:dyDescent="0.25">
      <c r="A257" s="333"/>
      <c r="K257" s="333"/>
      <c r="U257" s="333"/>
      <c r="AE257" s="333"/>
      <c r="AO257" s="333"/>
      <c r="AY257" s="333"/>
      <c r="BI257" s="333"/>
      <c r="BJ257" s="333"/>
      <c r="BK257" s="333"/>
      <c r="BL257" s="333"/>
      <c r="BM257" s="333"/>
      <c r="BN257" s="333"/>
      <c r="BO257" s="333"/>
      <c r="BP257" s="333"/>
      <c r="BS257" s="333"/>
      <c r="CC257" s="333"/>
      <c r="CM257" s="333"/>
      <c r="CW257" s="333"/>
      <c r="DG257" s="333"/>
      <c r="DQ257" s="333"/>
      <c r="EA257" s="333"/>
      <c r="EK257" s="333"/>
      <c r="EU257" s="333"/>
      <c r="FE257" s="333"/>
      <c r="FO257" s="333"/>
      <c r="FY257" s="333"/>
      <c r="GI257" s="333"/>
      <c r="GS257" s="333"/>
      <c r="HC257" s="333"/>
      <c r="HM257" s="333"/>
      <c r="HW257" s="333"/>
      <c r="IG257" s="333"/>
    </row>
    <row r="258" s="3" customFormat="true" x14ac:dyDescent="0.25">
      <c r="A258" s="333"/>
      <c r="K258" s="333"/>
      <c r="U258" s="333"/>
      <c r="AE258" s="333"/>
      <c r="AO258" s="333"/>
      <c r="AY258" s="333"/>
      <c r="BI258" s="333"/>
      <c r="BJ258" s="333"/>
      <c r="BK258" s="333"/>
      <c r="BL258" s="333"/>
      <c r="BM258" s="333"/>
      <c r="BN258" s="333"/>
      <c r="BO258" s="333"/>
      <c r="BP258" s="333"/>
      <c r="BS258" s="333"/>
      <c r="CC258" s="333"/>
      <c r="CM258" s="333"/>
      <c r="CW258" s="333"/>
      <c r="DG258" s="333"/>
      <c r="DQ258" s="333"/>
      <c r="EA258" s="333"/>
      <c r="EK258" s="333"/>
      <c r="EU258" s="333"/>
      <c r="FE258" s="333"/>
      <c r="FO258" s="333"/>
      <c r="FY258" s="333"/>
      <c r="GI258" s="333"/>
      <c r="GS258" s="333"/>
      <c r="HC258" s="333"/>
      <c r="HM258" s="333"/>
      <c r="HW258" s="333"/>
      <c r="IG258" s="333"/>
    </row>
    <row r="259" s="3" customFormat="true" x14ac:dyDescent="0.25">
      <c r="A259" s="333"/>
      <c r="K259" s="333"/>
      <c r="U259" s="333"/>
      <c r="AE259" s="333"/>
      <c r="AO259" s="333"/>
      <c r="AY259" s="333"/>
      <c r="BI259" s="333"/>
      <c r="BJ259" s="333"/>
      <c r="BK259" s="333"/>
      <c r="BL259" s="333"/>
      <c r="BM259" s="333"/>
      <c r="BN259" s="333"/>
      <c r="BO259" s="333"/>
      <c r="BP259" s="333"/>
      <c r="BS259" s="333"/>
      <c r="CC259" s="333"/>
      <c r="CM259" s="333"/>
      <c r="CW259" s="333"/>
      <c r="DG259" s="333"/>
      <c r="DQ259" s="333"/>
      <c r="EA259" s="333"/>
      <c r="EK259" s="333"/>
      <c r="EU259" s="333"/>
      <c r="FE259" s="333"/>
      <c r="FO259" s="333"/>
      <c r="FY259" s="333"/>
      <c r="GI259" s="333"/>
      <c r="GS259" s="333"/>
      <c r="HC259" s="333"/>
      <c r="HM259" s="333"/>
      <c r="HW259" s="333"/>
      <c r="IG259" s="333"/>
    </row>
    <row r="260" s="3" customFormat="true" x14ac:dyDescent="0.25">
      <c r="A260" s="333"/>
      <c r="K260" s="333"/>
      <c r="U260" s="333"/>
      <c r="AE260" s="333"/>
      <c r="AO260" s="333"/>
      <c r="AY260" s="333"/>
      <c r="BI260" s="333"/>
      <c r="BJ260" s="333"/>
      <c r="BK260" s="333"/>
      <c r="BL260" s="333"/>
      <c r="BM260" s="333"/>
      <c r="BN260" s="333"/>
      <c r="BO260" s="333"/>
      <c r="BP260" s="333"/>
      <c r="BS260" s="333"/>
      <c r="CC260" s="333"/>
      <c r="CM260" s="333"/>
      <c r="CW260" s="333"/>
      <c r="DG260" s="333"/>
      <c r="DQ260" s="333"/>
      <c r="EA260" s="333"/>
      <c r="EK260" s="333"/>
      <c r="EU260" s="333"/>
      <c r="FE260" s="333"/>
      <c r="FO260" s="333"/>
      <c r="FY260" s="333"/>
      <c r="GI260" s="333"/>
      <c r="GS260" s="333"/>
      <c r="HC260" s="333"/>
      <c r="HM260" s="333"/>
      <c r="HW260" s="333"/>
      <c r="IG260" s="333"/>
    </row>
    <row r="261" s="3" customFormat="true" x14ac:dyDescent="0.25">
      <c r="A261" s="333"/>
      <c r="K261" s="333"/>
      <c r="U261" s="333"/>
      <c r="AE261" s="333"/>
      <c r="AO261" s="333"/>
      <c r="AY261" s="333"/>
      <c r="BI261" s="333"/>
      <c r="BJ261" s="333"/>
      <c r="BK261" s="333"/>
      <c r="BL261" s="333"/>
      <c r="BM261" s="333"/>
      <c r="BN261" s="333"/>
      <c r="BO261" s="333"/>
      <c r="BP261" s="333"/>
      <c r="BS261" s="333"/>
      <c r="CC261" s="333"/>
      <c r="CM261" s="333"/>
      <c r="CW261" s="333"/>
      <c r="DG261" s="333"/>
      <c r="DQ261" s="333"/>
      <c r="EA261" s="333"/>
      <c r="EK261" s="333"/>
      <c r="EU261" s="333"/>
      <c r="FE261" s="333"/>
      <c r="FO261" s="333"/>
      <c r="FY261" s="333"/>
      <c r="GI261" s="333"/>
      <c r="GS261" s="333"/>
      <c r="HC261" s="333"/>
      <c r="HM261" s="333"/>
      <c r="HW261" s="333"/>
      <c r="IG261" s="333"/>
    </row>
    <row r="262" s="3" customFormat="true" x14ac:dyDescent="0.25">
      <c r="A262" s="333"/>
      <c r="K262" s="333"/>
      <c r="U262" s="333"/>
      <c r="AE262" s="333"/>
      <c r="AO262" s="333"/>
      <c r="AY262" s="333"/>
      <c r="BI262" s="333"/>
      <c r="BJ262" s="333"/>
      <c r="BK262" s="333"/>
      <c r="BL262" s="333"/>
      <c r="BM262" s="333"/>
      <c r="BN262" s="333"/>
      <c r="BO262" s="333"/>
      <c r="BP262" s="333"/>
      <c r="BS262" s="333"/>
      <c r="CC262" s="333"/>
      <c r="CM262" s="333"/>
      <c r="CW262" s="333"/>
      <c r="DG262" s="333"/>
      <c r="DQ262" s="333"/>
      <c r="EA262" s="333"/>
      <c r="EK262" s="333"/>
      <c r="EU262" s="333"/>
      <c r="FE262" s="333"/>
      <c r="FO262" s="333"/>
      <c r="FY262" s="333"/>
      <c r="GI262" s="333"/>
      <c r="GS262" s="333"/>
      <c r="HC262" s="333"/>
      <c r="HM262" s="333"/>
      <c r="HW262" s="333"/>
      <c r="IG262" s="333"/>
    </row>
    <row r="263" s="3" customFormat="true" x14ac:dyDescent="0.25">
      <c r="A263" s="333"/>
      <c r="K263" s="333"/>
      <c r="U263" s="333"/>
      <c r="AE263" s="333"/>
      <c r="AO263" s="333"/>
      <c r="AY263" s="333"/>
      <c r="BI263" s="333"/>
      <c r="BJ263" s="333"/>
      <c r="BK263" s="333"/>
      <c r="BL263" s="333"/>
      <c r="BM263" s="333"/>
      <c r="BN263" s="333"/>
      <c r="BO263" s="333"/>
      <c r="BP263" s="333"/>
      <c r="BS263" s="333"/>
      <c r="CC263" s="333"/>
      <c r="CM263" s="333"/>
      <c r="CW263" s="333"/>
      <c r="DG263" s="333"/>
      <c r="DQ263" s="333"/>
      <c r="EA263" s="333"/>
      <c r="EK263" s="333"/>
      <c r="EU263" s="333"/>
      <c r="FE263" s="333"/>
      <c r="FO263" s="333"/>
      <c r="FY263" s="333"/>
      <c r="GI263" s="333"/>
      <c r="GS263" s="333"/>
      <c r="HC263" s="333"/>
      <c r="HM263" s="333"/>
      <c r="HW263" s="333"/>
      <c r="IG263" s="333"/>
    </row>
    <row r="264" s="3" customFormat="true" x14ac:dyDescent="0.25">
      <c r="A264" s="333"/>
      <c r="K264" s="333"/>
      <c r="U264" s="333"/>
      <c r="AE264" s="333"/>
      <c r="AO264" s="333"/>
      <c r="AY264" s="333"/>
      <c r="BI264" s="333"/>
      <c r="BJ264" s="333"/>
      <c r="BK264" s="333"/>
      <c r="BL264" s="333"/>
      <c r="BM264" s="333"/>
      <c r="BN264" s="333"/>
      <c r="BO264" s="333"/>
      <c r="BP264" s="333"/>
      <c r="BS264" s="333"/>
      <c r="CC264" s="333"/>
      <c r="CM264" s="333"/>
      <c r="CW264" s="333"/>
      <c r="DG264" s="333"/>
      <c r="DQ264" s="333"/>
      <c r="EA264" s="333"/>
      <c r="EK264" s="333"/>
      <c r="EU264" s="333"/>
      <c r="FE264" s="333"/>
      <c r="FO264" s="333"/>
      <c r="FY264" s="333"/>
      <c r="GI264" s="333"/>
      <c r="GS264" s="333"/>
      <c r="HC264" s="333"/>
      <c r="HM264" s="333"/>
      <c r="HW264" s="333"/>
      <c r="IG264" s="333"/>
    </row>
    <row r="265" s="3" customFormat="true" x14ac:dyDescent="0.25">
      <c r="A265" s="333"/>
      <c r="K265" s="333"/>
      <c r="U265" s="333"/>
      <c r="AE265" s="333"/>
      <c r="AO265" s="333"/>
      <c r="AY265" s="333"/>
      <c r="BI265" s="333"/>
      <c r="BJ265" s="333"/>
      <c r="BK265" s="333"/>
      <c r="BL265" s="333"/>
      <c r="BM265" s="333"/>
      <c r="BN265" s="333"/>
      <c r="BO265" s="333"/>
      <c r="BP265" s="333"/>
      <c r="BS265" s="333"/>
      <c r="CC265" s="333"/>
      <c r="CM265" s="333"/>
      <c r="CW265" s="333"/>
      <c r="DG265" s="333"/>
      <c r="DQ265" s="333"/>
      <c r="EA265" s="333"/>
      <c r="EK265" s="333"/>
      <c r="EU265" s="333"/>
      <c r="FE265" s="333"/>
      <c r="FO265" s="333"/>
      <c r="FY265" s="333"/>
      <c r="GI265" s="333"/>
      <c r="GS265" s="333"/>
      <c r="HC265" s="333"/>
      <c r="HM265" s="333"/>
      <c r="HW265" s="333"/>
      <c r="IG265" s="333"/>
    </row>
    <row r="266" s="3" customFormat="true" x14ac:dyDescent="0.25">
      <c r="A266" s="333"/>
      <c r="K266" s="333"/>
      <c r="U266" s="333"/>
      <c r="AE266" s="333"/>
      <c r="AO266" s="333"/>
      <c r="AY266" s="333"/>
      <c r="BI266" s="333"/>
      <c r="BJ266" s="333"/>
      <c r="BK266" s="333"/>
      <c r="BL266" s="333"/>
      <c r="BM266" s="333"/>
      <c r="BN266" s="333"/>
      <c r="BO266" s="333"/>
      <c r="BP266" s="333"/>
      <c r="BS266" s="333"/>
      <c r="CC266" s="333"/>
      <c r="CM266" s="333"/>
      <c r="CW266" s="333"/>
      <c r="DG266" s="333"/>
      <c r="DQ266" s="333"/>
      <c r="EA266" s="333"/>
      <c r="EK266" s="333"/>
      <c r="EU266" s="333"/>
      <c r="FE266" s="333"/>
      <c r="FO266" s="333"/>
      <c r="FY266" s="333"/>
      <c r="GI266" s="333"/>
      <c r="GS266" s="333"/>
      <c r="HC266" s="333"/>
      <c r="HM266" s="333"/>
      <c r="HW266" s="333"/>
      <c r="IG266" s="333"/>
    </row>
    <row r="267" s="3" customFormat="true" x14ac:dyDescent="0.25">
      <c r="A267" s="333"/>
      <c r="K267" s="333"/>
      <c r="U267" s="333"/>
      <c r="AE267" s="333"/>
      <c r="AO267" s="333"/>
      <c r="AY267" s="333"/>
      <c r="BI267" s="333"/>
      <c r="BJ267" s="333"/>
      <c r="BK267" s="333"/>
      <c r="BL267" s="333"/>
      <c r="BM267" s="333"/>
      <c r="BN267" s="333"/>
      <c r="BO267" s="333"/>
      <c r="BP267" s="333"/>
      <c r="BS267" s="333"/>
      <c r="CC267" s="333"/>
      <c r="CM267" s="333"/>
      <c r="CW267" s="333"/>
      <c r="DG267" s="333"/>
      <c r="DQ267" s="333"/>
      <c r="EA267" s="333"/>
      <c r="EK267" s="333"/>
      <c r="EU267" s="333"/>
      <c r="FE267" s="333"/>
      <c r="FO267" s="333"/>
      <c r="FY267" s="333"/>
      <c r="GI267" s="333"/>
      <c r="GS267" s="333"/>
      <c r="HC267" s="333"/>
      <c r="HM267" s="333"/>
      <c r="HW267" s="333"/>
      <c r="IG267" s="333"/>
    </row>
    <row r="268" s="3" customFormat="true" x14ac:dyDescent="0.25">
      <c r="A268" s="333"/>
      <c r="K268" s="333"/>
      <c r="U268" s="333"/>
      <c r="AE268" s="333"/>
      <c r="AO268" s="333"/>
      <c r="AY268" s="333"/>
      <c r="BI268" s="333"/>
      <c r="BJ268" s="333"/>
      <c r="BK268" s="333"/>
      <c r="BL268" s="333"/>
      <c r="BM268" s="333"/>
      <c r="BN268" s="333"/>
      <c r="BO268" s="333"/>
      <c r="BP268" s="333"/>
      <c r="BS268" s="333"/>
      <c r="CC268" s="333"/>
      <c r="CM268" s="333"/>
      <c r="CW268" s="333"/>
      <c r="DG268" s="333"/>
      <c r="DQ268" s="333"/>
      <c r="EA268" s="333"/>
      <c r="EK268" s="333"/>
      <c r="EU268" s="333"/>
      <c r="FE268" s="333"/>
      <c r="FO268" s="333"/>
      <c r="FY268" s="333"/>
      <c r="GI268" s="333"/>
      <c r="GS268" s="333"/>
      <c r="HC268" s="333"/>
      <c r="HM268" s="333"/>
      <c r="HW268" s="333"/>
      <c r="IG268" s="333"/>
    </row>
    <row r="269" s="3" customFormat="true" x14ac:dyDescent="0.25">
      <c r="A269" s="333"/>
      <c r="K269" s="333"/>
      <c r="U269" s="333"/>
      <c r="AE269" s="333"/>
      <c r="AO269" s="333"/>
      <c r="AY269" s="333"/>
      <c r="BI269" s="333"/>
      <c r="BJ269" s="333"/>
      <c r="BK269" s="333"/>
      <c r="BL269" s="333"/>
      <c r="BM269" s="333"/>
      <c r="BN269" s="333"/>
      <c r="BO269" s="333"/>
      <c r="BP269" s="333"/>
      <c r="BS269" s="333"/>
      <c r="CC269" s="333"/>
      <c r="CM269" s="333"/>
      <c r="CW269" s="333"/>
      <c r="DG269" s="333"/>
      <c r="DQ269" s="333"/>
      <c r="EA269" s="333"/>
      <c r="EK269" s="333"/>
      <c r="EU269" s="333"/>
      <c r="FE269" s="333"/>
      <c r="FO269" s="333"/>
      <c r="FY269" s="333"/>
      <c r="GI269" s="333"/>
      <c r="GS269" s="333"/>
      <c r="HC269" s="333"/>
      <c r="HM269" s="333"/>
      <c r="HW269" s="333"/>
      <c r="IG269" s="333"/>
    </row>
    <row r="270" s="3" customFormat="true" x14ac:dyDescent="0.25">
      <c r="A270" s="333"/>
      <c r="K270" s="333"/>
      <c r="U270" s="333"/>
      <c r="AE270" s="333"/>
      <c r="AO270" s="333"/>
      <c r="AY270" s="333"/>
      <c r="BI270" s="333"/>
      <c r="BJ270" s="333"/>
      <c r="BK270" s="333"/>
      <c r="BL270" s="333"/>
      <c r="BM270" s="333"/>
      <c r="BN270" s="333"/>
      <c r="BO270" s="333"/>
      <c r="BP270" s="333"/>
      <c r="BS270" s="333"/>
      <c r="CC270" s="333"/>
      <c r="CM270" s="333"/>
      <c r="CW270" s="333"/>
      <c r="DG270" s="333"/>
      <c r="DQ270" s="333"/>
      <c r="EA270" s="333"/>
      <c r="EK270" s="333"/>
      <c r="EU270" s="333"/>
      <c r="FE270" s="333"/>
      <c r="FO270" s="333"/>
      <c r="FY270" s="333"/>
      <c r="GI270" s="333"/>
      <c r="GS270" s="333"/>
      <c r="HC270" s="333"/>
      <c r="HM270" s="333"/>
      <c r="HW270" s="333"/>
      <c r="IG270" s="333"/>
    </row>
    <row r="271" s="3" customFormat="true" x14ac:dyDescent="0.25">
      <c r="A271" s="333"/>
      <c r="K271" s="333"/>
      <c r="U271" s="333"/>
      <c r="AE271" s="333"/>
      <c r="AO271" s="333"/>
      <c r="AY271" s="333"/>
      <c r="BI271" s="333"/>
      <c r="BJ271" s="333"/>
      <c r="BK271" s="333"/>
      <c r="BL271" s="333"/>
      <c r="BM271" s="333"/>
      <c r="BN271" s="333"/>
      <c r="BO271" s="333"/>
      <c r="BP271" s="333"/>
      <c r="BS271" s="333"/>
      <c r="CC271" s="333"/>
      <c r="CM271" s="333"/>
      <c r="CW271" s="333"/>
      <c r="DG271" s="333"/>
      <c r="DQ271" s="333"/>
      <c r="EA271" s="333"/>
      <c r="EK271" s="333"/>
      <c r="EU271" s="333"/>
      <c r="FE271" s="333"/>
      <c r="FO271" s="333"/>
      <c r="FY271" s="333"/>
      <c r="GI271" s="333"/>
      <c r="GS271" s="333"/>
      <c r="HC271" s="333"/>
      <c r="HM271" s="333"/>
      <c r="HW271" s="333"/>
      <c r="IG271" s="333"/>
    </row>
    <row r="272" s="3" customFormat="true" x14ac:dyDescent="0.25">
      <c r="A272" s="333"/>
      <c r="K272" s="333"/>
      <c r="U272" s="333"/>
      <c r="AE272" s="333"/>
      <c r="AO272" s="333"/>
      <c r="AY272" s="333"/>
      <c r="BI272" s="333"/>
      <c r="BJ272" s="333"/>
      <c r="BK272" s="333"/>
      <c r="BL272" s="333"/>
      <c r="BM272" s="333"/>
      <c r="BN272" s="333"/>
      <c r="BO272" s="333"/>
      <c r="BP272" s="333"/>
      <c r="BS272" s="333"/>
      <c r="CC272" s="333"/>
      <c r="CM272" s="333"/>
      <c r="CW272" s="333"/>
      <c r="DG272" s="333"/>
      <c r="DQ272" s="333"/>
      <c r="EA272" s="333"/>
      <c r="EK272" s="333"/>
      <c r="EU272" s="333"/>
      <c r="FE272" s="333"/>
      <c r="FO272" s="333"/>
      <c r="FY272" s="333"/>
      <c r="GI272" s="333"/>
      <c r="GS272" s="333"/>
      <c r="HC272" s="333"/>
      <c r="HM272" s="333"/>
      <c r="HW272" s="333"/>
      <c r="IG272" s="333"/>
    </row>
    <row r="273" s="3" customFormat="true" x14ac:dyDescent="0.25">
      <c r="A273" s="333"/>
      <c r="K273" s="333"/>
      <c r="U273" s="333"/>
      <c r="AE273" s="333"/>
      <c r="AO273" s="333"/>
      <c r="AY273" s="333"/>
      <c r="BI273" s="333"/>
      <c r="BJ273" s="333"/>
      <c r="BK273" s="333"/>
      <c r="BL273" s="333"/>
      <c r="BM273" s="333"/>
      <c r="BN273" s="333"/>
      <c r="BO273" s="333"/>
      <c r="BP273" s="333"/>
      <c r="BS273" s="333"/>
      <c r="CC273" s="333"/>
      <c r="CM273" s="333"/>
      <c r="CW273" s="333"/>
      <c r="DG273" s="333"/>
      <c r="DQ273" s="333"/>
      <c r="EA273" s="333"/>
      <c r="EK273" s="333"/>
      <c r="EU273" s="333"/>
      <c r="FE273" s="333"/>
      <c r="FO273" s="333"/>
      <c r="FY273" s="333"/>
      <c r="GI273" s="333"/>
      <c r="GS273" s="333"/>
      <c r="HC273" s="333"/>
      <c r="HM273" s="333"/>
      <c r="HW273" s="333"/>
      <c r="IG273" s="333"/>
    </row>
    <row r="274" s="3" customFormat="true" x14ac:dyDescent="0.25">
      <c r="A274" s="333"/>
      <c r="K274" s="333"/>
      <c r="U274" s="333"/>
      <c r="AE274" s="333"/>
      <c r="AO274" s="333"/>
      <c r="AY274" s="333"/>
      <c r="BI274" s="333"/>
      <c r="BJ274" s="333"/>
      <c r="BK274" s="333"/>
      <c r="BL274" s="333"/>
      <c r="BM274" s="333"/>
      <c r="BN274" s="333"/>
      <c r="BO274" s="333"/>
      <c r="BP274" s="333"/>
      <c r="BS274" s="333"/>
      <c r="CC274" s="333"/>
      <c r="CM274" s="333"/>
      <c r="CW274" s="333"/>
      <c r="DG274" s="333"/>
      <c r="DQ274" s="333"/>
      <c r="EA274" s="333"/>
      <c r="EK274" s="333"/>
      <c r="EU274" s="333"/>
      <c r="FE274" s="333"/>
      <c r="FO274" s="333"/>
      <c r="FY274" s="333"/>
      <c r="GI274" s="333"/>
      <c r="GS274" s="333"/>
      <c r="HC274" s="333"/>
      <c r="HM274" s="333"/>
      <c r="HW274" s="333"/>
      <c r="IG274" s="333"/>
    </row>
    <row r="275" s="3" customFormat="true" x14ac:dyDescent="0.25">
      <c r="A275" s="333"/>
      <c r="K275" s="333"/>
      <c r="U275" s="333"/>
      <c r="AE275" s="333"/>
      <c r="AO275" s="333"/>
      <c r="AY275" s="333"/>
      <c r="BI275" s="333"/>
      <c r="BJ275" s="333"/>
      <c r="BK275" s="333"/>
      <c r="BL275" s="333"/>
      <c r="BM275" s="333"/>
      <c r="BN275" s="333"/>
      <c r="BO275" s="333"/>
      <c r="BP275" s="333"/>
      <c r="BS275" s="333"/>
      <c r="CC275" s="333"/>
      <c r="CM275" s="333"/>
      <c r="CW275" s="333"/>
      <c r="DG275" s="333"/>
      <c r="DQ275" s="333"/>
      <c r="EA275" s="333"/>
      <c r="EK275" s="333"/>
      <c r="EU275" s="333"/>
      <c r="FE275" s="333"/>
      <c r="FO275" s="333"/>
      <c r="FY275" s="333"/>
      <c r="GI275" s="333"/>
      <c r="GS275" s="333"/>
      <c r="HC275" s="333"/>
      <c r="HM275" s="333"/>
      <c r="HW275" s="333"/>
      <c r="IG275" s="333"/>
    </row>
    <row r="276" s="3" customFormat="true" x14ac:dyDescent="0.25">
      <c r="A276" s="333"/>
      <c r="K276" s="333"/>
      <c r="U276" s="333"/>
      <c r="AE276" s="333"/>
      <c r="AO276" s="333"/>
      <c r="AY276" s="333"/>
      <c r="BI276" s="333"/>
      <c r="BJ276" s="333"/>
      <c r="BK276" s="333"/>
      <c r="BL276" s="333"/>
      <c r="BM276" s="333"/>
      <c r="BN276" s="333"/>
      <c r="BO276" s="333"/>
      <c r="BP276" s="333"/>
      <c r="BS276" s="333"/>
      <c r="CC276" s="333"/>
      <c r="CM276" s="333"/>
      <c r="CW276" s="333"/>
      <c r="DG276" s="333"/>
      <c r="DQ276" s="333"/>
      <c r="EA276" s="333"/>
      <c r="EK276" s="333"/>
      <c r="EU276" s="333"/>
      <c r="FE276" s="333"/>
      <c r="FO276" s="333"/>
      <c r="FY276" s="333"/>
      <c r="GI276" s="333"/>
      <c r="GS276" s="333"/>
      <c r="HC276" s="333"/>
      <c r="HM276" s="333"/>
      <c r="HW276" s="333"/>
      <c r="IG276" s="333"/>
    </row>
    <row r="277" s="3" customFormat="true" x14ac:dyDescent="0.25">
      <c r="A277" s="333"/>
      <c r="K277" s="333"/>
      <c r="U277" s="333"/>
      <c r="AE277" s="333"/>
      <c r="AO277" s="333"/>
      <c r="AY277" s="333"/>
      <c r="BI277" s="333"/>
      <c r="BJ277" s="333"/>
      <c r="BK277" s="333"/>
      <c r="BL277" s="333"/>
      <c r="BM277" s="333"/>
      <c r="BN277" s="333"/>
      <c r="BO277" s="333"/>
      <c r="BP277" s="333"/>
      <c r="BS277" s="333"/>
      <c r="CC277" s="333"/>
      <c r="CM277" s="333"/>
      <c r="CW277" s="333"/>
      <c r="DG277" s="333"/>
      <c r="DQ277" s="333"/>
      <c r="EA277" s="333"/>
      <c r="EK277" s="333"/>
      <c r="EU277" s="333"/>
      <c r="FE277" s="333"/>
      <c r="FO277" s="333"/>
      <c r="FY277" s="333"/>
      <c r="GI277" s="333"/>
      <c r="GS277" s="333"/>
      <c r="HC277" s="333"/>
      <c r="HM277" s="333"/>
      <c r="HW277" s="333"/>
      <c r="IG277" s="333"/>
    </row>
    <row r="278" s="3" customFormat="true" x14ac:dyDescent="0.25">
      <c r="A278" s="333"/>
      <c r="K278" s="333"/>
      <c r="U278" s="333"/>
      <c r="AE278" s="333"/>
      <c r="AO278" s="333"/>
      <c r="AY278" s="333"/>
      <c r="BI278" s="333"/>
      <c r="BJ278" s="333"/>
      <c r="BK278" s="333"/>
      <c r="BL278" s="333"/>
      <c r="BM278" s="333"/>
      <c r="BN278" s="333"/>
      <c r="BO278" s="333"/>
      <c r="BP278" s="333"/>
      <c r="BS278" s="333"/>
      <c r="CC278" s="333"/>
      <c r="CM278" s="333"/>
      <c r="CW278" s="333"/>
      <c r="DG278" s="333"/>
      <c r="DQ278" s="333"/>
      <c r="EA278" s="333"/>
      <c r="EK278" s="333"/>
      <c r="EU278" s="333"/>
      <c r="FE278" s="333"/>
      <c r="FO278" s="333"/>
      <c r="FY278" s="333"/>
      <c r="GI278" s="333"/>
      <c r="GS278" s="333"/>
      <c r="HC278" s="333"/>
      <c r="HM278" s="333"/>
      <c r="HW278" s="333"/>
      <c r="IG278" s="333"/>
    </row>
    <row r="279" s="3" customFormat="true" x14ac:dyDescent="0.25">
      <c r="A279" s="333"/>
      <c r="K279" s="333"/>
      <c r="U279" s="333"/>
      <c r="AE279" s="333"/>
      <c r="AO279" s="333"/>
      <c r="AY279" s="333"/>
      <c r="BI279" s="333"/>
      <c r="BJ279" s="333"/>
      <c r="BK279" s="333"/>
      <c r="BL279" s="333"/>
      <c r="BM279" s="333"/>
      <c r="BN279" s="333"/>
      <c r="BO279" s="333"/>
      <c r="BP279" s="333"/>
      <c r="BS279" s="333"/>
      <c r="CC279" s="333"/>
      <c r="CM279" s="333"/>
      <c r="CW279" s="333"/>
      <c r="DG279" s="333"/>
      <c r="DQ279" s="333"/>
      <c r="EA279" s="333"/>
      <c r="EK279" s="333"/>
      <c r="EU279" s="333"/>
      <c r="FE279" s="333"/>
      <c r="FO279" s="333"/>
      <c r="FY279" s="333"/>
      <c r="GI279" s="333"/>
      <c r="GS279" s="333"/>
      <c r="HC279" s="333"/>
      <c r="HM279" s="333"/>
      <c r="HW279" s="333"/>
      <c r="IG279" s="333"/>
    </row>
    <row r="280" s="3" customFormat="true" x14ac:dyDescent="0.25">
      <c r="A280" s="333"/>
      <c r="K280" s="333"/>
      <c r="U280" s="333"/>
      <c r="AE280" s="333"/>
      <c r="AO280" s="333"/>
      <c r="AY280" s="333"/>
      <c r="BI280" s="333"/>
      <c r="BJ280" s="333"/>
      <c r="BK280" s="333"/>
      <c r="BL280" s="333"/>
      <c r="BM280" s="333"/>
      <c r="BN280" s="333"/>
      <c r="BO280" s="333"/>
      <c r="BP280" s="333"/>
      <c r="BS280" s="333"/>
      <c r="CC280" s="333"/>
      <c r="CM280" s="333"/>
      <c r="CW280" s="333"/>
      <c r="DG280" s="333"/>
      <c r="DQ280" s="333"/>
      <c r="EA280" s="333"/>
      <c r="EK280" s="333"/>
      <c r="EU280" s="333"/>
      <c r="FE280" s="333"/>
      <c r="FO280" s="333"/>
      <c r="FY280" s="333"/>
      <c r="GI280" s="333"/>
      <c r="GS280" s="333"/>
      <c r="HC280" s="333"/>
      <c r="HM280" s="333"/>
      <c r="HW280" s="333"/>
      <c r="IG280" s="333"/>
    </row>
    <row r="281" s="3" customFormat="true" x14ac:dyDescent="0.25">
      <c r="A281" s="333"/>
      <c r="K281" s="333"/>
      <c r="U281" s="333"/>
      <c r="AE281" s="333"/>
      <c r="AO281" s="333"/>
      <c r="AY281" s="333"/>
      <c r="BI281" s="333"/>
      <c r="BJ281" s="333"/>
      <c r="BK281" s="333"/>
      <c r="BL281" s="333"/>
      <c r="BM281" s="333"/>
      <c r="BN281" s="333"/>
      <c r="BO281" s="333"/>
      <c r="BP281" s="333"/>
      <c r="BS281" s="333"/>
      <c r="CC281" s="333"/>
      <c r="CM281" s="333"/>
      <c r="CW281" s="333"/>
      <c r="DG281" s="333"/>
      <c r="DQ281" s="333"/>
      <c r="EA281" s="333"/>
      <c r="EK281" s="333"/>
      <c r="EU281" s="333"/>
      <c r="FE281" s="333"/>
      <c r="FO281" s="333"/>
      <c r="FY281" s="333"/>
      <c r="GI281" s="333"/>
      <c r="GS281" s="333"/>
      <c r="HC281" s="333"/>
      <c r="HM281" s="333"/>
      <c r="HW281" s="333"/>
      <c r="IG281" s="333"/>
    </row>
    <row r="282" s="3" customFormat="true" x14ac:dyDescent="0.25">
      <c r="A282" s="333"/>
      <c r="K282" s="333"/>
      <c r="U282" s="333"/>
      <c r="AE282" s="333"/>
      <c r="AO282" s="333"/>
      <c r="AY282" s="333"/>
      <c r="BI282" s="333"/>
      <c r="BJ282" s="333"/>
      <c r="BK282" s="333"/>
      <c r="BL282" s="333"/>
      <c r="BM282" s="333"/>
      <c r="BN282" s="333"/>
      <c r="BO282" s="333"/>
      <c r="BP282" s="333"/>
      <c r="BS282" s="333"/>
      <c r="CC282" s="333"/>
      <c r="CM282" s="333"/>
      <c r="CW282" s="333"/>
      <c r="DG282" s="333"/>
      <c r="DQ282" s="333"/>
      <c r="EA282" s="333"/>
      <c r="EK282" s="333"/>
      <c r="EU282" s="333"/>
      <c r="FE282" s="333"/>
      <c r="FO282" s="333"/>
      <c r="FY282" s="333"/>
      <c r="GI282" s="333"/>
      <c r="GS282" s="333"/>
      <c r="HC282" s="333"/>
      <c r="HM282" s="333"/>
      <c r="HW282" s="333"/>
      <c r="IG282" s="333"/>
    </row>
    <row r="283" s="3" customFormat="true" x14ac:dyDescent="0.25">
      <c r="A283" s="333"/>
      <c r="K283" s="333"/>
      <c r="U283" s="333"/>
      <c r="AE283" s="333"/>
      <c r="AO283" s="333"/>
      <c r="AY283" s="333"/>
      <c r="BI283" s="333"/>
      <c r="BJ283" s="333"/>
      <c r="BK283" s="333"/>
      <c r="BL283" s="333"/>
      <c r="BM283" s="333"/>
      <c r="BN283" s="333"/>
      <c r="BO283" s="333"/>
      <c r="BP283" s="333"/>
      <c r="BS283" s="333"/>
      <c r="CC283" s="333"/>
      <c r="CM283" s="333"/>
      <c r="CW283" s="333"/>
      <c r="DG283" s="333"/>
      <c r="DQ283" s="333"/>
      <c r="EA283" s="333"/>
      <c r="EK283" s="333"/>
      <c r="EU283" s="333"/>
      <c r="FE283" s="333"/>
      <c r="FO283" s="333"/>
      <c r="FY283" s="333"/>
      <c r="GI283" s="333"/>
      <c r="GS283" s="333"/>
      <c r="HC283" s="333"/>
      <c r="HM283" s="333"/>
      <c r="HW283" s="333"/>
      <c r="IG283" s="333"/>
    </row>
    <row r="284" s="3" customFormat="true" x14ac:dyDescent="0.25">
      <c r="A284" s="333"/>
      <c r="K284" s="333"/>
      <c r="U284" s="333"/>
      <c r="AE284" s="333"/>
      <c r="AO284" s="333"/>
      <c r="AY284" s="333"/>
      <c r="BI284" s="333"/>
      <c r="BJ284" s="333"/>
      <c r="BK284" s="333"/>
      <c r="BL284" s="333"/>
      <c r="BM284" s="333"/>
      <c r="BN284" s="333"/>
      <c r="BO284" s="333"/>
      <c r="BP284" s="333"/>
      <c r="BS284" s="333"/>
      <c r="CC284" s="333"/>
      <c r="CM284" s="333"/>
      <c r="CW284" s="333"/>
      <c r="DG284" s="333"/>
      <c r="DQ284" s="333"/>
      <c r="EA284" s="333"/>
      <c r="EK284" s="333"/>
      <c r="EU284" s="333"/>
      <c r="FE284" s="333"/>
      <c r="FO284" s="333"/>
      <c r="FY284" s="333"/>
      <c r="GI284" s="333"/>
      <c r="GS284" s="333"/>
      <c r="HC284" s="333"/>
      <c r="HM284" s="333"/>
      <c r="HW284" s="333"/>
      <c r="IG284" s="333"/>
    </row>
    <row r="285" s="3" customFormat="true" x14ac:dyDescent="0.25">
      <c r="A285" s="333"/>
      <c r="K285" s="333"/>
      <c r="U285" s="333"/>
      <c r="AE285" s="333"/>
      <c r="AO285" s="333"/>
      <c r="AY285" s="333"/>
      <c r="BI285" s="333"/>
      <c r="BJ285" s="333"/>
      <c r="BK285" s="333"/>
      <c r="BL285" s="333"/>
      <c r="BM285" s="333"/>
      <c r="BN285" s="333"/>
      <c r="BO285" s="333"/>
      <c r="BP285" s="333"/>
      <c r="BS285" s="333"/>
      <c r="CC285" s="333"/>
      <c r="CM285" s="333"/>
      <c r="CW285" s="333"/>
      <c r="DG285" s="333"/>
      <c r="DQ285" s="333"/>
      <c r="EA285" s="333"/>
      <c r="EK285" s="333"/>
      <c r="EU285" s="333"/>
      <c r="FE285" s="333"/>
      <c r="FO285" s="333"/>
      <c r="FY285" s="333"/>
      <c r="GI285" s="333"/>
      <c r="GS285" s="333"/>
      <c r="HC285" s="333"/>
      <c r="HM285" s="333"/>
      <c r="HW285" s="333"/>
      <c r="IG285" s="333"/>
    </row>
    <row r="286" s="3" customFormat="true" x14ac:dyDescent="0.25">
      <c r="A286" s="333"/>
      <c r="K286" s="333"/>
      <c r="U286" s="333"/>
      <c r="AE286" s="333"/>
      <c r="AO286" s="333"/>
      <c r="AY286" s="333"/>
      <c r="BI286" s="333"/>
      <c r="BJ286" s="333"/>
      <c r="BK286" s="333"/>
      <c r="BL286" s="333"/>
      <c r="BM286" s="333"/>
      <c r="BN286" s="333"/>
      <c r="BO286" s="333"/>
      <c r="BP286" s="333"/>
      <c r="BS286" s="333"/>
      <c r="CC286" s="333"/>
      <c r="CM286" s="333"/>
      <c r="CW286" s="333"/>
      <c r="DG286" s="333"/>
      <c r="DQ286" s="333"/>
      <c r="EA286" s="333"/>
      <c r="EK286" s="333"/>
      <c r="EU286" s="333"/>
      <c r="FE286" s="333"/>
      <c r="FO286" s="333"/>
      <c r="FY286" s="333"/>
      <c r="GI286" s="333"/>
      <c r="GS286" s="333"/>
      <c r="HC286" s="333"/>
      <c r="HM286" s="333"/>
      <c r="HW286" s="333"/>
      <c r="IG286" s="333"/>
    </row>
    <row r="287" s="3" customFormat="true" x14ac:dyDescent="0.25">
      <c r="A287" s="333"/>
      <c r="K287" s="333"/>
      <c r="U287" s="333"/>
      <c r="AE287" s="333"/>
      <c r="AO287" s="333"/>
      <c r="AY287" s="333"/>
      <c r="BI287" s="333"/>
      <c r="BJ287" s="333"/>
      <c r="BK287" s="333"/>
      <c r="BL287" s="333"/>
      <c r="BM287" s="333"/>
      <c r="BN287" s="333"/>
      <c r="BO287" s="333"/>
      <c r="BP287" s="333"/>
      <c r="BS287" s="333"/>
      <c r="CC287" s="333"/>
      <c r="CM287" s="333"/>
      <c r="CW287" s="333"/>
      <c r="DG287" s="333"/>
      <c r="DQ287" s="333"/>
      <c r="EA287" s="333"/>
      <c r="EK287" s="333"/>
      <c r="EU287" s="333"/>
      <c r="FE287" s="333"/>
      <c r="FO287" s="333"/>
      <c r="FY287" s="333"/>
      <c r="GI287" s="333"/>
      <c r="GS287" s="333"/>
      <c r="HC287" s="333"/>
      <c r="HM287" s="333"/>
      <c r="HW287" s="333"/>
      <c r="IG287" s="333"/>
    </row>
    <row r="288" s="3" customFormat="true" x14ac:dyDescent="0.25">
      <c r="A288" s="333"/>
      <c r="K288" s="333"/>
      <c r="U288" s="333"/>
      <c r="AE288" s="333"/>
      <c r="AO288" s="333"/>
      <c r="AY288" s="333"/>
      <c r="BI288" s="333"/>
      <c r="BJ288" s="333"/>
      <c r="BK288" s="333"/>
      <c r="BL288" s="333"/>
      <c r="BM288" s="333"/>
      <c r="BN288" s="333"/>
      <c r="BO288" s="333"/>
      <c r="BP288" s="333"/>
      <c r="BS288" s="333"/>
      <c r="CC288" s="333"/>
      <c r="CM288" s="333"/>
      <c r="CW288" s="333"/>
      <c r="DG288" s="333"/>
      <c r="DQ288" s="333"/>
      <c r="EA288" s="333"/>
      <c r="EK288" s="333"/>
      <c r="EU288" s="333"/>
      <c r="FE288" s="333"/>
      <c r="FO288" s="333"/>
      <c r="FY288" s="333"/>
      <c r="GI288" s="333"/>
      <c r="GS288" s="333"/>
      <c r="HC288" s="333"/>
      <c r="HM288" s="333"/>
      <c r="HW288" s="333"/>
      <c r="IG288" s="333"/>
    </row>
    <row r="289" s="3" customFormat="true" x14ac:dyDescent="0.25">
      <c r="A289" s="333"/>
      <c r="K289" s="333"/>
      <c r="U289" s="333"/>
      <c r="AE289" s="333"/>
      <c r="AO289" s="333"/>
      <c r="AY289" s="333"/>
      <c r="BI289" s="333"/>
      <c r="BJ289" s="333"/>
      <c r="BK289" s="333"/>
      <c r="BL289" s="333"/>
      <c r="BM289" s="333"/>
      <c r="BN289" s="333"/>
      <c r="BO289" s="333"/>
      <c r="BP289" s="333"/>
      <c r="BS289" s="333"/>
      <c r="CC289" s="333"/>
      <c r="CM289" s="333"/>
      <c r="CW289" s="333"/>
      <c r="DG289" s="333"/>
      <c r="DQ289" s="333"/>
      <c r="EA289" s="333"/>
      <c r="EK289" s="333"/>
      <c r="EU289" s="333"/>
      <c r="FE289" s="333"/>
      <c r="FO289" s="333"/>
      <c r="FY289" s="333"/>
      <c r="GI289" s="333"/>
      <c r="GS289" s="333"/>
      <c r="HC289" s="333"/>
      <c r="HM289" s="333"/>
      <c r="HW289" s="333"/>
      <c r="IG289" s="333"/>
    </row>
    <row r="290" s="3" customFormat="true" x14ac:dyDescent="0.25">
      <c r="A290" s="333"/>
      <c r="K290" s="333"/>
      <c r="U290" s="333"/>
      <c r="AE290" s="333"/>
      <c r="AO290" s="333"/>
      <c r="AY290" s="333"/>
      <c r="BI290" s="333"/>
      <c r="BJ290" s="333"/>
      <c r="BK290" s="333"/>
      <c r="BL290" s="333"/>
      <c r="BM290" s="333"/>
      <c r="BN290" s="333"/>
      <c r="BO290" s="333"/>
      <c r="BP290" s="333"/>
      <c r="BS290" s="333"/>
      <c r="CC290" s="333"/>
      <c r="CM290" s="333"/>
      <c r="CW290" s="333"/>
      <c r="DG290" s="333"/>
      <c r="DQ290" s="333"/>
      <c r="EA290" s="333"/>
      <c r="EK290" s="333"/>
      <c r="EU290" s="333"/>
      <c r="FE290" s="333"/>
      <c r="FO290" s="333"/>
      <c r="FY290" s="333"/>
      <c r="GI290" s="333"/>
      <c r="GS290" s="333"/>
      <c r="HC290" s="333"/>
      <c r="HM290" s="333"/>
      <c r="HW290" s="333"/>
      <c r="IG290" s="333"/>
    </row>
    <row r="291" s="3" customFormat="true" x14ac:dyDescent="0.25">
      <c r="A291" s="333"/>
      <c r="K291" s="333"/>
      <c r="U291" s="333"/>
      <c r="AE291" s="333"/>
      <c r="AO291" s="333"/>
      <c r="AY291" s="333"/>
      <c r="BI291" s="333"/>
      <c r="BJ291" s="333"/>
      <c r="BK291" s="333"/>
      <c r="BL291" s="333"/>
      <c r="BM291" s="333"/>
      <c r="BN291" s="333"/>
      <c r="BO291" s="333"/>
      <c r="BP291" s="333"/>
      <c r="BS291" s="333"/>
      <c r="CC291" s="333"/>
      <c r="CM291" s="333"/>
      <c r="CW291" s="333"/>
      <c r="DG291" s="333"/>
      <c r="DQ291" s="333"/>
      <c r="EA291" s="333"/>
      <c r="EK291" s="333"/>
      <c r="EU291" s="333"/>
      <c r="FE291" s="333"/>
      <c r="FO291" s="333"/>
      <c r="FY291" s="333"/>
      <c r="GI291" s="333"/>
      <c r="GS291" s="333"/>
      <c r="HC291" s="333"/>
      <c r="HM291" s="333"/>
      <c r="HW291" s="333"/>
      <c r="IG291" s="333"/>
    </row>
    <row r="292" s="3" customFormat="true" x14ac:dyDescent="0.25">
      <c r="A292" s="333"/>
      <c r="K292" s="333"/>
      <c r="U292" s="333"/>
      <c r="AE292" s="333"/>
      <c r="AO292" s="333"/>
      <c r="AY292" s="333"/>
      <c r="BI292" s="333"/>
      <c r="BJ292" s="333"/>
      <c r="BK292" s="333"/>
      <c r="BL292" s="333"/>
      <c r="BM292" s="333"/>
      <c r="BN292" s="333"/>
      <c r="BO292" s="333"/>
      <c r="BP292" s="333"/>
      <c r="BS292" s="333"/>
      <c r="CC292" s="333"/>
      <c r="CM292" s="333"/>
      <c r="CW292" s="333"/>
      <c r="DG292" s="333"/>
      <c r="DQ292" s="333"/>
      <c r="EA292" s="333"/>
      <c r="EK292" s="333"/>
      <c r="EU292" s="333"/>
      <c r="FE292" s="333"/>
      <c r="FO292" s="333"/>
      <c r="FY292" s="333"/>
      <c r="GI292" s="333"/>
      <c r="GS292" s="333"/>
      <c r="HC292" s="333"/>
      <c r="HM292" s="333"/>
      <c r="HW292" s="333"/>
      <c r="IG292" s="333"/>
    </row>
    <row r="293" s="3" customFormat="true" x14ac:dyDescent="0.25">
      <c r="A293" s="333"/>
      <c r="K293" s="333"/>
      <c r="U293" s="333"/>
      <c r="AE293" s="333"/>
      <c r="AO293" s="333"/>
      <c r="AY293" s="333"/>
      <c r="BI293" s="333"/>
      <c r="BJ293" s="333"/>
      <c r="BK293" s="333"/>
      <c r="BL293" s="333"/>
      <c r="BM293" s="333"/>
      <c r="BN293" s="333"/>
      <c r="BO293" s="333"/>
      <c r="BP293" s="333"/>
      <c r="BS293" s="333"/>
      <c r="CC293" s="333"/>
      <c r="CM293" s="333"/>
      <c r="CW293" s="333"/>
      <c r="DG293" s="333"/>
      <c r="DQ293" s="333"/>
      <c r="EA293" s="333"/>
      <c r="EK293" s="333"/>
      <c r="EU293" s="333"/>
      <c r="FE293" s="333"/>
      <c r="FO293" s="333"/>
      <c r="FY293" s="333"/>
      <c r="GI293" s="333"/>
      <c r="GS293" s="333"/>
      <c r="HC293" s="333"/>
      <c r="HM293" s="333"/>
      <c r="HW293" s="333"/>
      <c r="IG293" s="333"/>
    </row>
    <row r="294" s="3" customFormat="true" x14ac:dyDescent="0.25">
      <c r="A294" s="333"/>
      <c r="K294" s="333"/>
      <c r="U294" s="333"/>
      <c r="AE294" s="333"/>
      <c r="AO294" s="333"/>
      <c r="AY294" s="333"/>
      <c r="BI294" s="333"/>
      <c r="BJ294" s="333"/>
      <c r="BK294" s="333"/>
      <c r="BL294" s="333"/>
      <c r="BM294" s="333"/>
      <c r="BN294" s="333"/>
      <c r="BO294" s="333"/>
      <c r="BP294" s="333"/>
      <c r="BS294" s="333"/>
      <c r="CC294" s="333"/>
      <c r="CM294" s="333"/>
      <c r="CW294" s="333"/>
      <c r="DG294" s="333"/>
      <c r="DQ294" s="333"/>
      <c r="EA294" s="333"/>
      <c r="EK294" s="333"/>
      <c r="EU294" s="333"/>
      <c r="FE294" s="333"/>
      <c r="FO294" s="333"/>
      <c r="FY294" s="333"/>
      <c r="GI294" s="333"/>
      <c r="GS294" s="333"/>
      <c r="HC294" s="333"/>
      <c r="HM294" s="333"/>
      <c r="HW294" s="333"/>
      <c r="IG294" s="333"/>
    </row>
    <row r="295" s="3" customFormat="true" x14ac:dyDescent="0.25">
      <c r="A295" s="333"/>
      <c r="K295" s="333"/>
      <c r="U295" s="333"/>
      <c r="AE295" s="333"/>
      <c r="AO295" s="333"/>
      <c r="AY295" s="333"/>
      <c r="BI295" s="333"/>
      <c r="BJ295" s="333"/>
      <c r="BK295" s="333"/>
      <c r="BL295" s="333"/>
      <c r="BM295" s="333"/>
      <c r="BN295" s="333"/>
      <c r="BO295" s="333"/>
      <c r="BP295" s="333"/>
      <c r="BS295" s="333"/>
      <c r="CC295" s="333"/>
      <c r="CM295" s="333"/>
      <c r="CW295" s="333"/>
      <c r="DG295" s="333"/>
      <c r="DQ295" s="333"/>
      <c r="EA295" s="333"/>
      <c r="EK295" s="333"/>
      <c r="EU295" s="333"/>
      <c r="FE295" s="333"/>
      <c r="FO295" s="333"/>
      <c r="FY295" s="333"/>
      <c r="GI295" s="333"/>
      <c r="GS295" s="333"/>
      <c r="HC295" s="333"/>
      <c r="HM295" s="333"/>
      <c r="HW295" s="333"/>
      <c r="IG295" s="333"/>
    </row>
    <row r="296" s="3" customFormat="true" x14ac:dyDescent="0.25">
      <c r="A296" s="333"/>
      <c r="K296" s="333"/>
      <c r="U296" s="333"/>
      <c r="AE296" s="333"/>
      <c r="AO296" s="333"/>
      <c r="AY296" s="333"/>
      <c r="BI296" s="333"/>
      <c r="BJ296" s="333"/>
      <c r="BK296" s="333"/>
      <c r="BL296" s="333"/>
      <c r="BM296" s="333"/>
      <c r="BN296" s="333"/>
      <c r="BO296" s="333"/>
      <c r="BP296" s="333"/>
      <c r="BS296" s="333"/>
      <c r="CC296" s="333"/>
      <c r="CM296" s="333"/>
      <c r="CW296" s="333"/>
      <c r="DG296" s="333"/>
      <c r="DQ296" s="333"/>
      <c r="EA296" s="333"/>
      <c r="EK296" s="333"/>
      <c r="EU296" s="333"/>
      <c r="FE296" s="333"/>
      <c r="FO296" s="333"/>
      <c r="FY296" s="333"/>
      <c r="GI296" s="333"/>
      <c r="GS296" s="333"/>
      <c r="HC296" s="333"/>
      <c r="HM296" s="333"/>
      <c r="HW296" s="333"/>
      <c r="IG296" s="333"/>
    </row>
    <row r="297" s="3" customFormat="true" x14ac:dyDescent="0.25">
      <c r="A297" s="333"/>
      <c r="K297" s="333"/>
      <c r="U297" s="333"/>
      <c r="AE297" s="333"/>
      <c r="AO297" s="333"/>
      <c r="AY297" s="333"/>
      <c r="BI297" s="333"/>
      <c r="BJ297" s="333"/>
      <c r="BK297" s="333"/>
      <c r="BL297" s="333"/>
      <c r="BM297" s="333"/>
      <c r="BN297" s="333"/>
      <c r="BO297" s="333"/>
      <c r="BP297" s="333"/>
      <c r="BS297" s="333"/>
      <c r="CC297" s="333"/>
      <c r="CM297" s="333"/>
      <c r="CW297" s="333"/>
      <c r="DG297" s="333"/>
      <c r="DQ297" s="333"/>
      <c r="EA297" s="333"/>
      <c r="EK297" s="333"/>
      <c r="EU297" s="333"/>
      <c r="FE297" s="333"/>
      <c r="FO297" s="333"/>
      <c r="FY297" s="333"/>
      <c r="GI297" s="333"/>
      <c r="GS297" s="333"/>
      <c r="HC297" s="333"/>
      <c r="HM297" s="333"/>
      <c r="HW297" s="333"/>
      <c r="IG297" s="333"/>
    </row>
    <row r="298" s="3" customFormat="true" x14ac:dyDescent="0.25">
      <c r="A298" s="333"/>
      <c r="K298" s="333"/>
      <c r="U298" s="333"/>
      <c r="AE298" s="333"/>
      <c r="AO298" s="333"/>
      <c r="AY298" s="333"/>
      <c r="BI298" s="333"/>
      <c r="BJ298" s="333"/>
      <c r="BK298" s="333"/>
      <c r="BL298" s="333"/>
      <c r="BM298" s="333"/>
      <c r="BN298" s="333"/>
      <c r="BO298" s="333"/>
      <c r="BP298" s="333"/>
      <c r="BS298" s="333"/>
      <c r="CC298" s="333"/>
      <c r="CM298" s="333"/>
      <c r="CW298" s="333"/>
      <c r="DG298" s="333"/>
      <c r="DQ298" s="333"/>
      <c r="EA298" s="333"/>
      <c r="EK298" s="333"/>
      <c r="EU298" s="333"/>
      <c r="FE298" s="333"/>
      <c r="FO298" s="333"/>
      <c r="FY298" s="333"/>
      <c r="GI298" s="333"/>
      <c r="GS298" s="333"/>
      <c r="HC298" s="333"/>
      <c r="HM298" s="333"/>
      <c r="HW298" s="333"/>
      <c r="IG298" s="333"/>
    </row>
    <row r="299" s="3" customFormat="true" x14ac:dyDescent="0.25">
      <c r="A299" s="333"/>
      <c r="K299" s="333"/>
      <c r="U299" s="333"/>
      <c r="AE299" s="333"/>
      <c r="AO299" s="333"/>
      <c r="AY299" s="333"/>
      <c r="BI299" s="333"/>
      <c r="BJ299" s="333"/>
      <c r="BK299" s="333"/>
      <c r="BL299" s="333"/>
      <c r="BM299" s="333"/>
      <c r="BN299" s="333"/>
      <c r="BO299" s="333"/>
      <c r="BP299" s="333"/>
      <c r="BS299" s="333"/>
      <c r="CC299" s="333"/>
      <c r="CM299" s="333"/>
      <c r="CW299" s="333"/>
      <c r="DG299" s="333"/>
      <c r="DQ299" s="333"/>
      <c r="EA299" s="333"/>
      <c r="EK299" s="333"/>
      <c r="EU299" s="333"/>
      <c r="FE299" s="333"/>
      <c r="FO299" s="333"/>
      <c r="FY299" s="333"/>
      <c r="GI299" s="333"/>
      <c r="GS299" s="333"/>
      <c r="HC299" s="333"/>
      <c r="HM299" s="333"/>
      <c r="HW299" s="333"/>
      <c r="IG299" s="333"/>
    </row>
    <row r="300" s="3" customFormat="true" x14ac:dyDescent="0.25">
      <c r="A300" s="333"/>
      <c r="K300" s="333"/>
      <c r="U300" s="333"/>
      <c r="AE300" s="333"/>
      <c r="AO300" s="333"/>
      <c r="AY300" s="333"/>
      <c r="BI300" s="333"/>
      <c r="BJ300" s="333"/>
      <c r="BK300" s="333"/>
      <c r="BL300" s="333"/>
      <c r="BM300" s="333"/>
      <c r="BN300" s="333"/>
      <c r="BO300" s="333"/>
      <c r="BP300" s="333"/>
      <c r="BS300" s="333"/>
      <c r="CC300" s="333"/>
      <c r="CM300" s="333"/>
      <c r="CW300" s="333"/>
      <c r="DG300" s="333"/>
      <c r="DQ300" s="333"/>
      <c r="EA300" s="333"/>
      <c r="EK300" s="333"/>
      <c r="EU300" s="333"/>
      <c r="FE300" s="333"/>
      <c r="FO300" s="333"/>
      <c r="FY300" s="333"/>
      <c r="GI300" s="333"/>
      <c r="GS300" s="333"/>
      <c r="HC300" s="333"/>
      <c r="HM300" s="333"/>
      <c r="HW300" s="333"/>
      <c r="IG300" s="333"/>
    </row>
    <row r="301" s="3" customFormat="true" x14ac:dyDescent="0.25">
      <c r="A301" s="333"/>
      <c r="K301" s="333"/>
      <c r="U301" s="333"/>
      <c r="AE301" s="333"/>
      <c r="AO301" s="333"/>
      <c r="AY301" s="333"/>
      <c r="BI301" s="333"/>
      <c r="BJ301" s="333"/>
      <c r="BK301" s="333"/>
      <c r="BL301" s="333"/>
      <c r="BM301" s="333"/>
      <c r="BN301" s="333"/>
      <c r="BO301" s="333"/>
      <c r="BP301" s="333"/>
      <c r="BS301" s="333"/>
      <c r="CC301" s="333"/>
      <c r="CM301" s="333"/>
      <c r="CW301" s="333"/>
      <c r="DG301" s="333"/>
      <c r="DQ301" s="333"/>
      <c r="EA301" s="333"/>
      <c r="EK301" s="333"/>
      <c r="EU301" s="333"/>
      <c r="FE301" s="333"/>
      <c r="FO301" s="333"/>
      <c r="FY301" s="333"/>
      <c r="GI301" s="333"/>
      <c r="GS301" s="333"/>
      <c r="HC301" s="333"/>
      <c r="HM301" s="333"/>
      <c r="HW301" s="333"/>
      <c r="IG301" s="333"/>
    </row>
    <row r="302" s="3" customFormat="true" x14ac:dyDescent="0.25">
      <c r="A302" s="333"/>
      <c r="K302" s="333"/>
      <c r="U302" s="333"/>
      <c r="AE302" s="333"/>
      <c r="AO302" s="333"/>
      <c r="AY302" s="333"/>
      <c r="BI302" s="333"/>
      <c r="BJ302" s="333"/>
      <c r="BK302" s="333"/>
      <c r="BL302" s="333"/>
      <c r="BM302" s="333"/>
      <c r="BN302" s="333"/>
      <c r="BO302" s="333"/>
      <c r="BP302" s="333"/>
      <c r="BS302" s="333"/>
      <c r="CC302" s="333"/>
      <c r="CM302" s="333"/>
      <c r="CW302" s="333"/>
      <c r="DG302" s="333"/>
      <c r="DQ302" s="333"/>
      <c r="EA302" s="333"/>
      <c r="EK302" s="333"/>
      <c r="EU302" s="333"/>
      <c r="FE302" s="333"/>
      <c r="FO302" s="333"/>
      <c r="FY302" s="333"/>
      <c r="GI302" s="333"/>
      <c r="GS302" s="333"/>
      <c r="HC302" s="333"/>
      <c r="HM302" s="333"/>
      <c r="HW302" s="333"/>
      <c r="IG302" s="333"/>
    </row>
    <row r="303" s="3" customFormat="true" x14ac:dyDescent="0.25">
      <c r="A303" s="333"/>
      <c r="K303" s="333"/>
      <c r="U303" s="333"/>
      <c r="AE303" s="333"/>
      <c r="AO303" s="333"/>
      <c r="AY303" s="333"/>
      <c r="BI303" s="333"/>
      <c r="BJ303" s="333"/>
      <c r="BK303" s="333"/>
      <c r="BL303" s="333"/>
      <c r="BM303" s="333"/>
      <c r="BN303" s="333"/>
      <c r="BO303" s="333"/>
      <c r="BP303" s="333"/>
      <c r="BS303" s="333"/>
      <c r="CC303" s="333"/>
      <c r="CM303" s="333"/>
      <c r="CW303" s="333"/>
      <c r="DG303" s="333"/>
      <c r="DQ303" s="333"/>
      <c r="EA303" s="333"/>
      <c r="EK303" s="333"/>
      <c r="EU303" s="333"/>
      <c r="FE303" s="333"/>
      <c r="FO303" s="333"/>
      <c r="FY303" s="333"/>
      <c r="GI303" s="333"/>
      <c r="GS303" s="333"/>
      <c r="HC303" s="333"/>
      <c r="HM303" s="333"/>
      <c r="HW303" s="333"/>
      <c r="IG303" s="333"/>
    </row>
    <row r="304" s="3" customFormat="true" x14ac:dyDescent="0.25">
      <c r="A304" s="333"/>
      <c r="K304" s="333"/>
      <c r="U304" s="333"/>
      <c r="AE304" s="333"/>
      <c r="AO304" s="333"/>
      <c r="AY304" s="333"/>
      <c r="BI304" s="333"/>
      <c r="BJ304" s="333"/>
      <c r="BK304" s="333"/>
      <c r="BL304" s="333"/>
      <c r="BM304" s="333"/>
      <c r="BN304" s="333"/>
      <c r="BO304" s="333"/>
      <c r="BP304" s="333"/>
      <c r="BS304" s="333"/>
      <c r="CC304" s="333"/>
      <c r="CM304" s="333"/>
      <c r="CW304" s="333"/>
      <c r="DG304" s="333"/>
      <c r="DQ304" s="333"/>
      <c r="EA304" s="333"/>
      <c r="EK304" s="333"/>
      <c r="EU304" s="333"/>
      <c r="FE304" s="333"/>
      <c r="FO304" s="333"/>
      <c r="FY304" s="333"/>
      <c r="GI304" s="333"/>
      <c r="GS304" s="333"/>
      <c r="HC304" s="333"/>
      <c r="HM304" s="333"/>
      <c r="HW304" s="333"/>
      <c r="IG304" s="333"/>
    </row>
    <row r="305" s="3" customFormat="true" x14ac:dyDescent="0.25">
      <c r="A305" s="333"/>
      <c r="K305" s="333"/>
      <c r="U305" s="333"/>
      <c r="AE305" s="333"/>
      <c r="AO305" s="333"/>
      <c r="AY305" s="333"/>
      <c r="BI305" s="333"/>
      <c r="BJ305" s="333"/>
      <c r="BK305" s="333"/>
      <c r="BL305" s="333"/>
      <c r="BM305" s="333"/>
      <c r="BN305" s="333"/>
      <c r="BO305" s="333"/>
      <c r="BP305" s="333"/>
      <c r="BS305" s="333"/>
      <c r="CC305" s="333"/>
      <c r="CM305" s="333"/>
      <c r="CW305" s="333"/>
      <c r="DG305" s="333"/>
      <c r="DQ305" s="333"/>
      <c r="EA305" s="333"/>
      <c r="EK305" s="333"/>
      <c r="EU305" s="333"/>
      <c r="FE305" s="333"/>
      <c r="FO305" s="333"/>
      <c r="FY305" s="333"/>
      <c r="GI305" s="333"/>
      <c r="GS305" s="333"/>
      <c r="HC305" s="333"/>
      <c r="HM305" s="333"/>
      <c r="HW305" s="333"/>
      <c r="IG305" s="333"/>
    </row>
    <row r="306" s="3" customFormat="true" x14ac:dyDescent="0.25">
      <c r="A306" s="333"/>
      <c r="K306" s="333"/>
      <c r="U306" s="333"/>
      <c r="AE306" s="333"/>
      <c r="AO306" s="333"/>
      <c r="AY306" s="333"/>
      <c r="BI306" s="333"/>
      <c r="BJ306" s="333"/>
      <c r="BK306" s="333"/>
      <c r="BL306" s="333"/>
      <c r="BM306" s="333"/>
      <c r="BN306" s="333"/>
      <c r="BO306" s="333"/>
      <c r="BP306" s="333"/>
      <c r="BS306" s="333"/>
      <c r="CC306" s="333"/>
      <c r="CM306" s="333"/>
      <c r="CW306" s="333"/>
      <c r="DG306" s="333"/>
      <c r="DQ306" s="333"/>
      <c r="EA306" s="333"/>
      <c r="EK306" s="333"/>
      <c r="EU306" s="333"/>
      <c r="FE306" s="333"/>
      <c r="FO306" s="333"/>
      <c r="FY306" s="333"/>
      <c r="GI306" s="333"/>
      <c r="GS306" s="333"/>
      <c r="HC306" s="333"/>
      <c r="HM306" s="333"/>
      <c r="HW306" s="333"/>
      <c r="IG306" s="333"/>
    </row>
    <row r="307" s="3" customFormat="true" x14ac:dyDescent="0.25">
      <c r="A307" s="333"/>
      <c r="K307" s="333"/>
      <c r="U307" s="333"/>
      <c r="AE307" s="333"/>
      <c r="AO307" s="333"/>
      <c r="AY307" s="333"/>
      <c r="BI307" s="333"/>
      <c r="BJ307" s="333"/>
      <c r="BK307" s="333"/>
      <c r="BL307" s="333"/>
      <c r="BM307" s="333"/>
      <c r="BN307" s="333"/>
      <c r="BO307" s="333"/>
      <c r="BP307" s="333"/>
      <c r="BS307" s="333"/>
      <c r="CC307" s="333"/>
      <c r="CM307" s="333"/>
      <c r="CW307" s="333"/>
      <c r="DG307" s="333"/>
      <c r="DQ307" s="333"/>
      <c r="EA307" s="333"/>
      <c r="EK307" s="333"/>
      <c r="EU307" s="333"/>
      <c r="FE307" s="333"/>
      <c r="FO307" s="333"/>
      <c r="FY307" s="333"/>
      <c r="GI307" s="333"/>
      <c r="GS307" s="333"/>
      <c r="HC307" s="333"/>
      <c r="HM307" s="333"/>
      <c r="HW307" s="333"/>
      <c r="IG307" s="333"/>
    </row>
    <row r="308" s="3" customFormat="true" x14ac:dyDescent="0.25">
      <c r="A308" s="333"/>
      <c r="K308" s="333"/>
      <c r="U308" s="333"/>
      <c r="AE308" s="333"/>
      <c r="AO308" s="333"/>
      <c r="AY308" s="333"/>
      <c r="BI308" s="333"/>
      <c r="BJ308" s="333"/>
      <c r="BK308" s="333"/>
      <c r="BL308" s="333"/>
      <c r="BM308" s="333"/>
      <c r="BN308" s="333"/>
      <c r="BO308" s="333"/>
      <c r="BP308" s="333"/>
      <c r="BS308" s="333"/>
      <c r="CC308" s="333"/>
      <c r="CM308" s="333"/>
      <c r="CW308" s="333"/>
      <c r="DG308" s="333"/>
      <c r="DQ308" s="333"/>
      <c r="EA308" s="333"/>
      <c r="EK308" s="333"/>
      <c r="EU308" s="333"/>
      <c r="FE308" s="333"/>
      <c r="FO308" s="333"/>
      <c r="FY308" s="333"/>
      <c r="GI308" s="333"/>
      <c r="GS308" s="333"/>
      <c r="HC308" s="333"/>
      <c r="HM308" s="333"/>
      <c r="HW308" s="333"/>
      <c r="IG308" s="333"/>
    </row>
    <row r="309" s="3" customFormat="true" x14ac:dyDescent="0.25">
      <c r="A309" s="333"/>
      <c r="K309" s="333"/>
      <c r="U309" s="333"/>
      <c r="AE309" s="333"/>
      <c r="AO309" s="333"/>
      <c r="AY309" s="333"/>
      <c r="BI309" s="333"/>
      <c r="BJ309" s="333"/>
      <c r="BK309" s="333"/>
      <c r="BL309" s="333"/>
      <c r="BM309" s="333"/>
      <c r="BN309" s="333"/>
      <c r="BO309" s="333"/>
      <c r="BP309" s="333"/>
      <c r="BS309" s="333"/>
      <c r="CC309" s="333"/>
      <c r="CM309" s="333"/>
      <c r="CW309" s="333"/>
      <c r="DG309" s="333"/>
      <c r="DQ309" s="333"/>
      <c r="EA309" s="333"/>
      <c r="EK309" s="333"/>
      <c r="EU309" s="333"/>
      <c r="FE309" s="333"/>
      <c r="FO309" s="333"/>
      <c r="FY309" s="333"/>
      <c r="GI309" s="333"/>
      <c r="GS309" s="333"/>
      <c r="HC309" s="333"/>
      <c r="HM309" s="333"/>
      <c r="HW309" s="333"/>
      <c r="IG309" s="333"/>
    </row>
    <row r="310" s="3" customFormat="true" x14ac:dyDescent="0.25">
      <c r="A310" s="333"/>
      <c r="K310" s="333"/>
      <c r="U310" s="333"/>
      <c r="AE310" s="333"/>
      <c r="AO310" s="333"/>
      <c r="AY310" s="333"/>
      <c r="BI310" s="333"/>
      <c r="BJ310" s="333"/>
      <c r="BK310" s="333"/>
      <c r="BL310" s="333"/>
      <c r="BM310" s="333"/>
      <c r="BN310" s="333"/>
      <c r="BO310" s="333"/>
      <c r="BP310" s="333"/>
      <c r="BS310" s="333"/>
      <c r="CC310" s="333"/>
      <c r="CM310" s="333"/>
      <c r="CW310" s="333"/>
      <c r="DG310" s="333"/>
      <c r="DQ310" s="333"/>
      <c r="EA310" s="333"/>
      <c r="EK310" s="333"/>
      <c r="EU310" s="333"/>
      <c r="FE310" s="333"/>
      <c r="FO310" s="333"/>
      <c r="FY310" s="333"/>
      <c r="GI310" s="333"/>
      <c r="GS310" s="333"/>
      <c r="HC310" s="333"/>
      <c r="HM310" s="333"/>
      <c r="HW310" s="333"/>
      <c r="IG310" s="333"/>
    </row>
    <row r="311" s="3" customFormat="true" x14ac:dyDescent="0.25">
      <c r="A311" s="333"/>
      <c r="K311" s="333"/>
      <c r="U311" s="333"/>
      <c r="AE311" s="333"/>
      <c r="AO311" s="333"/>
      <c r="AY311" s="333"/>
      <c r="BI311" s="333"/>
      <c r="BJ311" s="333"/>
      <c r="BK311" s="333"/>
      <c r="BL311" s="333"/>
      <c r="BM311" s="333"/>
      <c r="BN311" s="333"/>
      <c r="BO311" s="333"/>
      <c r="BP311" s="333"/>
      <c r="BS311" s="333"/>
      <c r="CC311" s="333"/>
      <c r="CM311" s="333"/>
      <c r="CW311" s="333"/>
      <c r="DG311" s="333"/>
      <c r="DQ311" s="333"/>
      <c r="EA311" s="333"/>
      <c r="EK311" s="333"/>
      <c r="EU311" s="333"/>
      <c r="FE311" s="333"/>
      <c r="FO311" s="333"/>
      <c r="FY311" s="333"/>
      <c r="GI311" s="333"/>
      <c r="GS311" s="333"/>
      <c r="HC311" s="333"/>
      <c r="HM311" s="333"/>
      <c r="HW311" s="333"/>
      <c r="IG311" s="333"/>
    </row>
    <row r="312" s="3" customFormat="true" x14ac:dyDescent="0.25">
      <c r="A312" s="333"/>
      <c r="K312" s="333"/>
      <c r="U312" s="333"/>
      <c r="AE312" s="333"/>
      <c r="AO312" s="333"/>
      <c r="AY312" s="333"/>
      <c r="BI312" s="333"/>
      <c r="BJ312" s="333"/>
      <c r="BK312" s="333"/>
      <c r="BL312" s="333"/>
      <c r="BM312" s="333"/>
      <c r="BN312" s="333"/>
      <c r="BO312" s="333"/>
      <c r="BP312" s="333"/>
      <c r="BS312" s="333"/>
      <c r="CC312" s="333"/>
      <c r="CM312" s="333"/>
      <c r="CW312" s="333"/>
      <c r="DG312" s="333"/>
      <c r="DQ312" s="333"/>
      <c r="EA312" s="333"/>
      <c r="EK312" s="333"/>
      <c r="EU312" s="333"/>
      <c r="FE312" s="333"/>
      <c r="FO312" s="333"/>
      <c r="FY312" s="333"/>
      <c r="GI312" s="333"/>
      <c r="GS312" s="333"/>
      <c r="HC312" s="333"/>
      <c r="HM312" s="333"/>
      <c r="HW312" s="333"/>
      <c r="IG312" s="333"/>
    </row>
    <row r="313" s="3" customFormat="true" x14ac:dyDescent="0.25">
      <c r="A313" s="333"/>
      <c r="K313" s="333"/>
      <c r="U313" s="333"/>
      <c r="AE313" s="333"/>
      <c r="AO313" s="333"/>
      <c r="AY313" s="333"/>
      <c r="BI313" s="333"/>
      <c r="BJ313" s="333"/>
      <c r="BK313" s="333"/>
      <c r="BL313" s="333"/>
      <c r="BM313" s="333"/>
      <c r="BN313" s="333"/>
      <c r="BO313" s="333"/>
      <c r="BP313" s="333"/>
      <c r="BS313" s="333"/>
      <c r="CC313" s="333"/>
      <c r="CM313" s="333"/>
      <c r="CW313" s="333"/>
      <c r="DG313" s="333"/>
      <c r="DQ313" s="333"/>
      <c r="EA313" s="333"/>
      <c r="EK313" s="333"/>
      <c r="EU313" s="333"/>
      <c r="FE313" s="333"/>
      <c r="FO313" s="333"/>
      <c r="FY313" s="333"/>
      <c r="GI313" s="333"/>
      <c r="GS313" s="333"/>
      <c r="HC313" s="333"/>
      <c r="HM313" s="333"/>
      <c r="HW313" s="333"/>
      <c r="IG313" s="333"/>
    </row>
    <row r="314" s="3" customFormat="true" x14ac:dyDescent="0.25">
      <c r="A314" s="333"/>
      <c r="K314" s="333"/>
      <c r="U314" s="333"/>
      <c r="AE314" s="333"/>
      <c r="AO314" s="333"/>
      <c r="AY314" s="333"/>
      <c r="BI314" s="333"/>
      <c r="BJ314" s="333"/>
      <c r="BK314" s="333"/>
      <c r="BL314" s="333"/>
      <c r="BM314" s="333"/>
      <c r="BN314" s="333"/>
      <c r="BO314" s="333"/>
      <c r="BP314" s="333"/>
      <c r="BS314" s="333"/>
      <c r="CC314" s="333"/>
      <c r="CM314" s="333"/>
      <c r="CW314" s="333"/>
      <c r="DG314" s="333"/>
      <c r="DQ314" s="333"/>
      <c r="EA314" s="333"/>
      <c r="EK314" s="333"/>
      <c r="EU314" s="333"/>
      <c r="FE314" s="333"/>
      <c r="FO314" s="333"/>
      <c r="FY314" s="333"/>
      <c r="GI314" s="333"/>
      <c r="GS314" s="333"/>
      <c r="HC314" s="333"/>
      <c r="HM314" s="333"/>
      <c r="HW314" s="333"/>
      <c r="IG314" s="333"/>
    </row>
    <row r="315" s="3" customFormat="true" x14ac:dyDescent="0.25">
      <c r="A315" s="333"/>
      <c r="K315" s="333"/>
      <c r="U315" s="333"/>
      <c r="AE315" s="333"/>
      <c r="AO315" s="333"/>
      <c r="AY315" s="333"/>
      <c r="BI315" s="333"/>
      <c r="BJ315" s="333"/>
      <c r="BK315" s="333"/>
      <c r="BL315" s="333"/>
      <c r="BM315" s="333"/>
      <c r="BN315" s="333"/>
      <c r="BO315" s="333"/>
      <c r="BP315" s="333"/>
      <c r="BS315" s="333"/>
      <c r="CC315" s="333"/>
      <c r="CM315" s="333"/>
      <c r="CW315" s="333"/>
      <c r="DG315" s="333"/>
      <c r="DQ315" s="333"/>
      <c r="EA315" s="333"/>
      <c r="EK315" s="333"/>
      <c r="EU315" s="333"/>
      <c r="FE315" s="333"/>
      <c r="FO315" s="333"/>
      <c r="FY315" s="333"/>
      <c r="GI315" s="333"/>
      <c r="GS315" s="333"/>
      <c r="HC315" s="333"/>
      <c r="HM315" s="333"/>
      <c r="HW315" s="333"/>
      <c r="IG315" s="333"/>
    </row>
    <row r="316" s="3" customFormat="true" x14ac:dyDescent="0.25">
      <c r="A316" s="333"/>
      <c r="K316" s="333"/>
      <c r="U316" s="333"/>
      <c r="AE316" s="333"/>
      <c r="AO316" s="333"/>
      <c r="AY316" s="333"/>
      <c r="BI316" s="333"/>
      <c r="BJ316" s="333"/>
      <c r="BK316" s="333"/>
      <c r="BL316" s="333"/>
      <c r="BM316" s="333"/>
      <c r="BN316" s="333"/>
      <c r="BO316" s="333"/>
      <c r="BP316" s="333"/>
      <c r="BS316" s="333"/>
      <c r="CC316" s="333"/>
      <c r="CM316" s="333"/>
      <c r="CW316" s="333"/>
      <c r="DG316" s="333"/>
      <c r="DQ316" s="333"/>
      <c r="EA316" s="333"/>
      <c r="EK316" s="333"/>
      <c r="EU316" s="333"/>
      <c r="FE316" s="333"/>
      <c r="FO316" s="333"/>
      <c r="FY316" s="333"/>
      <c r="GI316" s="333"/>
      <c r="GS316" s="333"/>
      <c r="HC316" s="333"/>
      <c r="HM316" s="333"/>
      <c r="HW316" s="333"/>
      <c r="IG316" s="333"/>
    </row>
    <row r="317" s="3" customFormat="true" x14ac:dyDescent="0.25">
      <c r="A317" s="333"/>
      <c r="K317" s="333"/>
      <c r="U317" s="333"/>
      <c r="AE317" s="333"/>
      <c r="AO317" s="333"/>
      <c r="AY317" s="333"/>
      <c r="BI317" s="333"/>
      <c r="BJ317" s="333"/>
      <c r="BK317" s="333"/>
      <c r="BL317" s="333"/>
      <c r="BM317" s="333"/>
      <c r="BN317" s="333"/>
      <c r="BO317" s="333"/>
      <c r="BP317" s="333"/>
      <c r="BS317" s="333"/>
      <c r="CC317" s="333"/>
      <c r="CM317" s="333"/>
      <c r="CW317" s="333"/>
      <c r="DG317" s="333"/>
      <c r="DQ317" s="333"/>
      <c r="EA317" s="333"/>
      <c r="EK317" s="333"/>
      <c r="EU317" s="333"/>
      <c r="FE317" s="333"/>
      <c r="FO317" s="333"/>
      <c r="FY317" s="333"/>
      <c r="GI317" s="333"/>
      <c r="GS317" s="333"/>
      <c r="HC317" s="333"/>
      <c r="HM317" s="333"/>
      <c r="HW317" s="333"/>
      <c r="IG317" s="333"/>
    </row>
    <row r="318" s="3" customFormat="true" x14ac:dyDescent="0.25">
      <c r="A318" s="333"/>
      <c r="K318" s="333"/>
      <c r="U318" s="333"/>
      <c r="AE318" s="333"/>
      <c r="AO318" s="333"/>
      <c r="AY318" s="333"/>
      <c r="BI318" s="333"/>
      <c r="BJ318" s="333"/>
      <c r="BK318" s="333"/>
      <c r="BL318" s="333"/>
      <c r="BM318" s="333"/>
      <c r="BN318" s="333"/>
      <c r="BO318" s="333"/>
      <c r="BP318" s="333"/>
      <c r="BS318" s="333"/>
      <c r="CC318" s="333"/>
      <c r="CM318" s="333"/>
      <c r="CW318" s="333"/>
      <c r="DG318" s="333"/>
      <c r="DQ318" s="333"/>
      <c r="EA318" s="333"/>
      <c r="EK318" s="333"/>
      <c r="EU318" s="333"/>
      <c r="FE318" s="333"/>
      <c r="FO318" s="333"/>
      <c r="FY318" s="333"/>
      <c r="GI318" s="333"/>
      <c r="GS318" s="333"/>
      <c r="HC318" s="333"/>
      <c r="HM318" s="333"/>
      <c r="HW318" s="333"/>
      <c r="IG318" s="333"/>
    </row>
    <row r="319" s="3" customFormat="true" x14ac:dyDescent="0.25">
      <c r="A319" s="333"/>
      <c r="K319" s="333"/>
      <c r="U319" s="333"/>
      <c r="AE319" s="333"/>
      <c r="AO319" s="333"/>
      <c r="AY319" s="333"/>
      <c r="BI319" s="333"/>
      <c r="BJ319" s="333"/>
      <c r="BK319" s="333"/>
      <c r="BL319" s="333"/>
      <c r="BM319" s="333"/>
      <c r="BN319" s="333"/>
      <c r="BO319" s="333"/>
      <c r="BP319" s="333"/>
      <c r="BS319" s="333"/>
      <c r="CC319" s="333"/>
      <c r="CM319" s="333"/>
      <c r="CW319" s="333"/>
      <c r="DG319" s="333"/>
      <c r="DQ319" s="333"/>
      <c r="EA319" s="333"/>
      <c r="EK319" s="333"/>
      <c r="EU319" s="333"/>
      <c r="FE319" s="333"/>
      <c r="FO319" s="333"/>
      <c r="FY319" s="333"/>
      <c r="GI319" s="333"/>
      <c r="GS319" s="333"/>
      <c r="HC319" s="333"/>
      <c r="HM319" s="333"/>
      <c r="HW319" s="333"/>
      <c r="IG319" s="333"/>
    </row>
    <row r="320" s="3" customFormat="true" x14ac:dyDescent="0.25">
      <c r="A320" s="333"/>
      <c r="K320" s="333"/>
      <c r="U320" s="333"/>
      <c r="AE320" s="333"/>
      <c r="AO320" s="333"/>
      <c r="AY320" s="333"/>
      <c r="BI320" s="333"/>
      <c r="BJ320" s="333"/>
      <c r="BK320" s="333"/>
      <c r="BL320" s="333"/>
      <c r="BM320" s="333"/>
      <c r="BN320" s="333"/>
      <c r="BO320" s="333"/>
      <c r="BP320" s="333"/>
      <c r="BS320" s="333"/>
      <c r="CC320" s="333"/>
      <c r="CM320" s="333"/>
      <c r="CW320" s="333"/>
      <c r="DG320" s="333"/>
      <c r="DQ320" s="333"/>
      <c r="EA320" s="333"/>
      <c r="EK320" s="333"/>
      <c r="EU320" s="333"/>
      <c r="FE320" s="333"/>
      <c r="FO320" s="333"/>
      <c r="FY320" s="333"/>
      <c r="GI320" s="333"/>
      <c r="GS320" s="333"/>
      <c r="HC320" s="333"/>
      <c r="HM320" s="333"/>
      <c r="HW320" s="333"/>
      <c r="IG320" s="333"/>
    </row>
    <row r="321" s="3" customFormat="true" x14ac:dyDescent="0.25">
      <c r="A321" s="333"/>
      <c r="K321" s="333"/>
      <c r="U321" s="333"/>
      <c r="AE321" s="333"/>
      <c r="AO321" s="333"/>
      <c r="AY321" s="333"/>
      <c r="BI321" s="333"/>
      <c r="BJ321" s="333"/>
      <c r="BK321" s="333"/>
      <c r="BL321" s="333"/>
      <c r="BM321" s="333"/>
      <c r="BN321" s="333"/>
      <c r="BO321" s="333"/>
      <c r="BP321" s="333"/>
      <c r="BS321" s="333"/>
      <c r="CC321" s="333"/>
      <c r="CM321" s="333"/>
      <c r="CW321" s="333"/>
      <c r="DG321" s="333"/>
      <c r="DQ321" s="333"/>
      <c r="EA321" s="333"/>
      <c r="EK321" s="333"/>
      <c r="EU321" s="333"/>
      <c r="FE321" s="333"/>
      <c r="FO321" s="333"/>
      <c r="FY321" s="333"/>
      <c r="GI321" s="333"/>
      <c r="GS321" s="333"/>
      <c r="HC321" s="333"/>
      <c r="HM321" s="333"/>
      <c r="HW321" s="333"/>
      <c r="IG321" s="333"/>
    </row>
    <row r="322" s="3" customFormat="true" x14ac:dyDescent="0.25">
      <c r="A322" s="333"/>
      <c r="K322" s="333"/>
      <c r="U322" s="333"/>
      <c r="AE322" s="333"/>
      <c r="AO322" s="333"/>
      <c r="AY322" s="333"/>
      <c r="BI322" s="333"/>
      <c r="BJ322" s="333"/>
      <c r="BK322" s="333"/>
      <c r="BL322" s="333"/>
      <c r="BM322" s="333"/>
      <c r="BN322" s="333"/>
      <c r="BO322" s="333"/>
      <c r="BP322" s="333"/>
      <c r="BS322" s="333"/>
      <c r="CC322" s="333"/>
      <c r="CM322" s="333"/>
      <c r="CW322" s="333"/>
      <c r="DG322" s="333"/>
      <c r="DQ322" s="333"/>
      <c r="EA322" s="333"/>
      <c r="EK322" s="333"/>
      <c r="EU322" s="333"/>
      <c r="FE322" s="333"/>
      <c r="FO322" s="333"/>
      <c r="FY322" s="333"/>
      <c r="GI322" s="333"/>
      <c r="GS322" s="333"/>
      <c r="HC322" s="333"/>
      <c r="HM322" s="333"/>
      <c r="HW322" s="333"/>
      <c r="IG322" s="333"/>
    </row>
    <row r="323" s="3" customFormat="true" x14ac:dyDescent="0.25">
      <c r="A323" s="333"/>
      <c r="K323" s="333"/>
      <c r="U323" s="333"/>
      <c r="AE323" s="333"/>
      <c r="AO323" s="333"/>
      <c r="AY323" s="333"/>
      <c r="BI323" s="333"/>
      <c r="BJ323" s="333"/>
      <c r="BK323" s="333"/>
      <c r="BL323" s="333"/>
      <c r="BM323" s="333"/>
      <c r="BN323" s="333"/>
      <c r="BO323" s="333"/>
      <c r="BP323" s="333"/>
      <c r="BS323" s="333"/>
      <c r="CC323" s="333"/>
      <c r="CM323" s="333"/>
      <c r="CW323" s="333"/>
      <c r="DG323" s="333"/>
      <c r="DQ323" s="333"/>
      <c r="EA323" s="333"/>
      <c r="EK323" s="333"/>
      <c r="EU323" s="333"/>
      <c r="FE323" s="333"/>
      <c r="FO323" s="333"/>
      <c r="FY323" s="333"/>
      <c r="GI323" s="333"/>
      <c r="GS323" s="333"/>
      <c r="HC323" s="333"/>
      <c r="HM323" s="333"/>
      <c r="HW323" s="333"/>
      <c r="IG323" s="333"/>
    </row>
    <row r="324" s="3" customFormat="true" x14ac:dyDescent="0.25">
      <c r="A324" s="333"/>
      <c r="K324" s="333"/>
      <c r="U324" s="333"/>
      <c r="AE324" s="333"/>
      <c r="AO324" s="333"/>
      <c r="AY324" s="333"/>
      <c r="BI324" s="333"/>
      <c r="BJ324" s="333"/>
      <c r="BK324" s="333"/>
      <c r="BL324" s="333"/>
      <c r="BM324" s="333"/>
      <c r="BN324" s="333"/>
      <c r="BO324" s="333"/>
      <c r="BP324" s="333"/>
      <c r="BS324" s="333"/>
      <c r="CC324" s="333"/>
      <c r="CM324" s="333"/>
      <c r="CW324" s="333"/>
      <c r="DG324" s="333"/>
      <c r="DQ324" s="333"/>
      <c r="EA324" s="333"/>
      <c r="EK324" s="333"/>
      <c r="EU324" s="333"/>
      <c r="FE324" s="333"/>
      <c r="FO324" s="333"/>
      <c r="FY324" s="333"/>
      <c r="GI324" s="333"/>
      <c r="GS324" s="333"/>
      <c r="HC324" s="333"/>
      <c r="HM324" s="333"/>
      <c r="HW324" s="333"/>
      <c r="IG324" s="333"/>
    </row>
    <row r="325" s="3" customFormat="true" x14ac:dyDescent="0.25">
      <c r="A325" s="333"/>
      <c r="K325" s="333"/>
      <c r="U325" s="333"/>
      <c r="AE325" s="333"/>
      <c r="AO325" s="333"/>
      <c r="AY325" s="333"/>
      <c r="BI325" s="333"/>
      <c r="BJ325" s="333"/>
      <c r="BK325" s="333"/>
      <c r="BL325" s="333"/>
      <c r="BM325" s="333"/>
      <c r="BN325" s="333"/>
      <c r="BO325" s="333"/>
      <c r="BP325" s="333"/>
      <c r="BS325" s="333"/>
      <c r="CC325" s="333"/>
      <c r="CM325" s="333"/>
      <c r="CW325" s="333"/>
      <c r="DG325" s="333"/>
      <c r="DQ325" s="333"/>
      <c r="EA325" s="333"/>
      <c r="EK325" s="333"/>
      <c r="EU325" s="333"/>
      <c r="FE325" s="333"/>
      <c r="FO325" s="333"/>
      <c r="FY325" s="333"/>
      <c r="GI325" s="333"/>
      <c r="GS325" s="333"/>
      <c r="HC325" s="333"/>
      <c r="HM325" s="333"/>
      <c r="HW325" s="333"/>
      <c r="IG325" s="333"/>
    </row>
    <row r="326" s="3" customFormat="true" x14ac:dyDescent="0.25">
      <c r="A326" s="333"/>
      <c r="K326" s="333"/>
      <c r="U326" s="333"/>
      <c r="AE326" s="333"/>
      <c r="AO326" s="333"/>
      <c r="AY326" s="333"/>
      <c r="BI326" s="333"/>
      <c r="BJ326" s="333"/>
      <c r="BK326" s="333"/>
      <c r="BL326" s="333"/>
      <c r="BM326" s="333"/>
      <c r="BN326" s="333"/>
      <c r="BO326" s="333"/>
      <c r="BP326" s="333"/>
      <c r="BS326" s="333"/>
      <c r="CC326" s="333"/>
      <c r="CM326" s="333"/>
      <c r="CW326" s="333"/>
      <c r="DG326" s="333"/>
      <c r="DQ326" s="333"/>
      <c r="EA326" s="333"/>
      <c r="EK326" s="333"/>
      <c r="EU326" s="333"/>
      <c r="FE326" s="333"/>
      <c r="FO326" s="333"/>
      <c r="FY326" s="333"/>
      <c r="GI326" s="333"/>
      <c r="GS326" s="333"/>
      <c r="HC326" s="333"/>
      <c r="HM326" s="333"/>
      <c r="HW326" s="333"/>
      <c r="IG326" s="333"/>
    </row>
    <row r="327" s="3" customFormat="true" x14ac:dyDescent="0.25">
      <c r="A327" s="333"/>
      <c r="K327" s="333"/>
      <c r="U327" s="333"/>
      <c r="AE327" s="333"/>
      <c r="AO327" s="333"/>
      <c r="AY327" s="333"/>
      <c r="BI327" s="333"/>
      <c r="BJ327" s="333"/>
      <c r="BK327" s="333"/>
      <c r="BL327" s="333"/>
      <c r="BM327" s="333"/>
      <c r="BN327" s="333"/>
      <c r="BO327" s="333"/>
      <c r="BP327" s="333"/>
      <c r="BS327" s="333"/>
      <c r="CC327" s="333"/>
      <c r="CM327" s="333"/>
      <c r="CW327" s="333"/>
      <c r="DG327" s="333"/>
      <c r="DQ327" s="333"/>
      <c r="EA327" s="333"/>
      <c r="EK327" s="333"/>
      <c r="EU327" s="333"/>
      <c r="FE327" s="333"/>
      <c r="FO327" s="333"/>
      <c r="FY327" s="333"/>
      <c r="GI327" s="333"/>
      <c r="GS327" s="333"/>
      <c r="HC327" s="333"/>
      <c r="HM327" s="333"/>
      <c r="HW327" s="333"/>
      <c r="IG327" s="333"/>
    </row>
    <row r="328" s="3" customFormat="true" x14ac:dyDescent="0.25">
      <c r="A328" s="333"/>
      <c r="K328" s="333"/>
      <c r="U328" s="333"/>
      <c r="AE328" s="333"/>
      <c r="AO328" s="333"/>
      <c r="AY328" s="333"/>
      <c r="BI328" s="333"/>
      <c r="BJ328" s="333"/>
      <c r="BK328" s="333"/>
      <c r="BL328" s="333"/>
      <c r="BM328" s="333"/>
      <c r="BN328" s="333"/>
      <c r="BO328" s="333"/>
      <c r="BP328" s="333"/>
      <c r="BS328" s="333"/>
      <c r="CC328" s="333"/>
      <c r="CM328" s="333"/>
      <c r="CW328" s="333"/>
      <c r="DG328" s="333"/>
      <c r="DQ328" s="333"/>
      <c r="EA328" s="333"/>
      <c r="EK328" s="333"/>
      <c r="EU328" s="333"/>
      <c r="FE328" s="333"/>
      <c r="FO328" s="333"/>
      <c r="FY328" s="333"/>
      <c r="GI328" s="333"/>
      <c r="GS328" s="333"/>
      <c r="HC328" s="333"/>
      <c r="HM328" s="333"/>
      <c r="HW328" s="333"/>
      <c r="IG328" s="333"/>
    </row>
    <row r="329" s="3" customFormat="true" x14ac:dyDescent="0.25">
      <c r="A329" s="333"/>
      <c r="K329" s="333"/>
      <c r="U329" s="333"/>
      <c r="AE329" s="333"/>
      <c r="AO329" s="333"/>
      <c r="AY329" s="333"/>
      <c r="BI329" s="333"/>
      <c r="BJ329" s="333"/>
      <c r="BK329" s="333"/>
      <c r="BL329" s="333"/>
      <c r="BM329" s="333"/>
      <c r="BN329" s="333"/>
      <c r="BO329" s="333"/>
      <c r="BP329" s="333"/>
      <c r="BS329" s="333"/>
      <c r="CC329" s="333"/>
      <c r="CM329" s="333"/>
      <c r="CW329" s="333"/>
      <c r="DG329" s="333"/>
      <c r="DQ329" s="333"/>
      <c r="EA329" s="333"/>
      <c r="EK329" s="333"/>
      <c r="EU329" s="333"/>
      <c r="FE329" s="333"/>
      <c r="FO329" s="333"/>
      <c r="FY329" s="333"/>
      <c r="GI329" s="333"/>
      <c r="GS329" s="333"/>
      <c r="HC329" s="333"/>
      <c r="HM329" s="333"/>
      <c r="HW329" s="333"/>
      <c r="IG329" s="333"/>
    </row>
    <row r="330" s="3" customFormat="true" x14ac:dyDescent="0.25">
      <c r="A330" s="333"/>
      <c r="K330" s="333"/>
      <c r="U330" s="333"/>
      <c r="AE330" s="333"/>
      <c r="AO330" s="333"/>
      <c r="AY330" s="333"/>
      <c r="BI330" s="333"/>
      <c r="BJ330" s="333"/>
      <c r="BK330" s="333"/>
      <c r="BL330" s="333"/>
      <c r="BM330" s="333"/>
      <c r="BN330" s="333"/>
      <c r="BO330" s="333"/>
      <c r="BP330" s="333"/>
      <c r="BS330" s="333"/>
      <c r="CC330" s="333"/>
      <c r="CM330" s="333"/>
      <c r="CW330" s="333"/>
      <c r="DG330" s="333"/>
      <c r="DQ330" s="333"/>
      <c r="EA330" s="333"/>
      <c r="EK330" s="333"/>
      <c r="EU330" s="333"/>
      <c r="FE330" s="333"/>
      <c r="FO330" s="333"/>
      <c r="FY330" s="333"/>
      <c r="GI330" s="333"/>
      <c r="GS330" s="333"/>
      <c r="HC330" s="333"/>
      <c r="HM330" s="333"/>
      <c r="HW330" s="333"/>
      <c r="IG330" s="333"/>
    </row>
    <row r="331" s="3" customFormat="true" x14ac:dyDescent="0.25">
      <c r="A331" s="333"/>
      <c r="K331" s="333"/>
      <c r="U331" s="333"/>
      <c r="AE331" s="333"/>
      <c r="AO331" s="333"/>
      <c r="AY331" s="333"/>
      <c r="BI331" s="333"/>
      <c r="BJ331" s="333"/>
      <c r="BK331" s="333"/>
      <c r="BL331" s="333"/>
      <c r="BM331" s="333"/>
      <c r="BN331" s="333"/>
      <c r="BO331" s="333"/>
      <c r="BP331" s="333"/>
      <c r="BS331" s="333"/>
      <c r="CC331" s="333"/>
      <c r="CM331" s="333"/>
      <c r="CW331" s="333"/>
      <c r="DG331" s="333"/>
      <c r="DQ331" s="333"/>
      <c r="EA331" s="333"/>
      <c r="EK331" s="333"/>
      <c r="EU331" s="333"/>
      <c r="FE331" s="333"/>
      <c r="FO331" s="333"/>
      <c r="FY331" s="333"/>
      <c r="GI331" s="333"/>
      <c r="GS331" s="333"/>
      <c r="HC331" s="333"/>
      <c r="HM331" s="333"/>
      <c r="HW331" s="333"/>
      <c r="IG331" s="333"/>
    </row>
    <row r="332" s="3" customFormat="true" x14ac:dyDescent="0.25">
      <c r="A332" s="333"/>
      <c r="K332" s="333"/>
      <c r="U332" s="333"/>
      <c r="AE332" s="333"/>
      <c r="AO332" s="333"/>
      <c r="AY332" s="333"/>
      <c r="BI332" s="333"/>
      <c r="BJ332" s="333"/>
      <c r="BK332" s="333"/>
      <c r="BL332" s="333"/>
      <c r="BM332" s="333"/>
      <c r="BN332" s="333"/>
      <c r="BO332" s="333"/>
      <c r="BP332" s="333"/>
      <c r="BS332" s="333"/>
      <c r="CC332" s="333"/>
      <c r="CM332" s="333"/>
      <c r="CW332" s="333"/>
      <c r="DG332" s="333"/>
      <c r="DQ332" s="333"/>
      <c r="EA332" s="333"/>
      <c r="EK332" s="333"/>
      <c r="EU332" s="333"/>
      <c r="FE332" s="333"/>
      <c r="FO332" s="333"/>
      <c r="FY332" s="333"/>
      <c r="GI332" s="333"/>
      <c r="GS332" s="333"/>
      <c r="HC332" s="333"/>
      <c r="HM332" s="333"/>
      <c r="HW332" s="333"/>
      <c r="IG332" s="333"/>
    </row>
    <row r="333" s="3" customFormat="true" x14ac:dyDescent="0.25">
      <c r="A333" s="333"/>
      <c r="K333" s="333"/>
      <c r="U333" s="333"/>
      <c r="AE333" s="333"/>
      <c r="AO333" s="333"/>
      <c r="AY333" s="333"/>
      <c r="BI333" s="333"/>
      <c r="BJ333" s="333"/>
      <c r="BK333" s="333"/>
      <c r="BL333" s="333"/>
      <c r="BM333" s="333"/>
      <c r="BN333" s="333"/>
      <c r="BO333" s="333"/>
      <c r="BP333" s="333"/>
      <c r="BS333" s="333"/>
      <c r="CC333" s="333"/>
      <c r="CM333" s="333"/>
      <c r="CW333" s="333"/>
      <c r="DG333" s="333"/>
      <c r="DQ333" s="333"/>
      <c r="EA333" s="333"/>
      <c r="EK333" s="333"/>
      <c r="EU333" s="333"/>
      <c r="FE333" s="333"/>
      <c r="FO333" s="333"/>
      <c r="FY333" s="333"/>
      <c r="GI333" s="333"/>
      <c r="GS333" s="333"/>
      <c r="HC333" s="333"/>
      <c r="HM333" s="333"/>
      <c r="HW333" s="333"/>
      <c r="IG333" s="333"/>
    </row>
    <row r="334" s="3" customFormat="true" x14ac:dyDescent="0.25">
      <c r="A334" s="333"/>
      <c r="K334" s="333"/>
      <c r="U334" s="333"/>
      <c r="AE334" s="333"/>
      <c r="AO334" s="333"/>
      <c r="AY334" s="333"/>
      <c r="BI334" s="333"/>
      <c r="BJ334" s="333"/>
      <c r="BK334" s="333"/>
      <c r="BL334" s="333"/>
      <c r="BM334" s="333"/>
      <c r="BN334" s="333"/>
      <c r="BO334" s="333"/>
      <c r="BP334" s="333"/>
      <c r="BS334" s="333"/>
      <c r="CC334" s="333"/>
      <c r="CM334" s="333"/>
      <c r="CW334" s="333"/>
      <c r="DG334" s="333"/>
      <c r="DQ334" s="333"/>
      <c r="EA334" s="333"/>
      <c r="EK334" s="333"/>
      <c r="EU334" s="333"/>
      <c r="FE334" s="333"/>
      <c r="FO334" s="333"/>
      <c r="FY334" s="333"/>
      <c r="GI334" s="333"/>
      <c r="GS334" s="333"/>
      <c r="HC334" s="333"/>
      <c r="HM334" s="333"/>
      <c r="HW334" s="333"/>
      <c r="IG334" s="333"/>
    </row>
    <row r="335" s="3" customFormat="true" x14ac:dyDescent="0.25">
      <c r="A335" s="333"/>
      <c r="K335" s="333"/>
      <c r="U335" s="333"/>
      <c r="AE335" s="333"/>
      <c r="AO335" s="333"/>
      <c r="AY335" s="333"/>
      <c r="BI335" s="333"/>
      <c r="BJ335" s="333"/>
      <c r="BK335" s="333"/>
      <c r="BL335" s="333"/>
      <c r="BM335" s="333"/>
      <c r="BN335" s="333"/>
      <c r="BO335" s="333"/>
      <c r="BP335" s="333"/>
      <c r="BS335" s="333"/>
      <c r="CC335" s="333"/>
      <c r="CM335" s="333"/>
      <c r="CW335" s="333"/>
      <c r="DG335" s="333"/>
      <c r="DQ335" s="333"/>
      <c r="EA335" s="333"/>
      <c r="EK335" s="333"/>
      <c r="EU335" s="333"/>
      <c r="FE335" s="333"/>
      <c r="FO335" s="333"/>
      <c r="FY335" s="333"/>
      <c r="GI335" s="333"/>
      <c r="GS335" s="333"/>
      <c r="HC335" s="333"/>
      <c r="HM335" s="333"/>
      <c r="HW335" s="333"/>
      <c r="IG335" s="333"/>
    </row>
    <row r="336" s="3" customFormat="true" x14ac:dyDescent="0.25">
      <c r="A336" s="333"/>
      <c r="K336" s="333"/>
      <c r="U336" s="333"/>
      <c r="AE336" s="333"/>
      <c r="AO336" s="333"/>
      <c r="AY336" s="333"/>
      <c r="BI336" s="333"/>
      <c r="BJ336" s="333"/>
      <c r="BK336" s="333"/>
      <c r="BL336" s="333"/>
      <c r="BM336" s="333"/>
      <c r="BN336" s="333"/>
      <c r="BO336" s="333"/>
      <c r="BP336" s="333"/>
      <c r="BS336" s="333"/>
      <c r="CC336" s="333"/>
      <c r="CM336" s="333"/>
      <c r="CW336" s="333"/>
      <c r="DG336" s="333"/>
      <c r="DQ336" s="333"/>
      <c r="EA336" s="333"/>
      <c r="EK336" s="333"/>
      <c r="EU336" s="333"/>
      <c r="FE336" s="333"/>
      <c r="FO336" s="333"/>
      <c r="FY336" s="333"/>
      <c r="GI336" s="333"/>
      <c r="GS336" s="333"/>
      <c r="HC336" s="333"/>
      <c r="HM336" s="333"/>
      <c r="HW336" s="333"/>
      <c r="IG336" s="333"/>
    </row>
    <row r="337" s="3" customFormat="true" x14ac:dyDescent="0.25">
      <c r="A337" s="333"/>
      <c r="K337" s="333"/>
      <c r="U337" s="333"/>
      <c r="AE337" s="333"/>
      <c r="AO337" s="333"/>
      <c r="AY337" s="333"/>
      <c r="BI337" s="333"/>
      <c r="BJ337" s="333"/>
      <c r="BK337" s="333"/>
      <c r="BL337" s="333"/>
      <c r="BM337" s="333"/>
      <c r="BN337" s="333"/>
      <c r="BO337" s="333"/>
      <c r="BP337" s="333"/>
      <c r="BS337" s="333"/>
      <c r="CC337" s="333"/>
      <c r="CM337" s="333"/>
      <c r="CW337" s="333"/>
      <c r="DG337" s="333"/>
      <c r="DQ337" s="333"/>
      <c r="EA337" s="333"/>
      <c r="EK337" s="333"/>
      <c r="EU337" s="333"/>
      <c r="FE337" s="333"/>
      <c r="FO337" s="333"/>
      <c r="FY337" s="333"/>
      <c r="GI337" s="333"/>
      <c r="GS337" s="333"/>
      <c r="HC337" s="333"/>
      <c r="HM337" s="333"/>
      <c r="HW337" s="333"/>
      <c r="IG337" s="333"/>
    </row>
    <row r="338" s="3" customFormat="true" x14ac:dyDescent="0.25">
      <c r="A338" s="333"/>
      <c r="K338" s="333"/>
      <c r="U338" s="333"/>
      <c r="AE338" s="333"/>
      <c r="AO338" s="333"/>
      <c r="AY338" s="333"/>
      <c r="BI338" s="333"/>
      <c r="BJ338" s="333"/>
      <c r="BK338" s="333"/>
      <c r="BL338" s="333"/>
      <c r="BM338" s="333"/>
      <c r="BN338" s="333"/>
      <c r="BO338" s="333"/>
      <c r="BP338" s="333"/>
      <c r="BS338" s="333"/>
      <c r="CC338" s="333"/>
      <c r="CM338" s="333"/>
      <c r="CW338" s="333"/>
      <c r="DG338" s="333"/>
      <c r="DQ338" s="333"/>
      <c r="EA338" s="333"/>
      <c r="EK338" s="333"/>
      <c r="EU338" s="333"/>
      <c r="FE338" s="333"/>
      <c r="FO338" s="333"/>
      <c r="FY338" s="333"/>
      <c r="GI338" s="333"/>
      <c r="GS338" s="333"/>
      <c r="HC338" s="333"/>
      <c r="HM338" s="333"/>
      <c r="HW338" s="333"/>
      <c r="IG338" s="333"/>
    </row>
    <row r="339" s="3" customFormat="true" x14ac:dyDescent="0.25">
      <c r="A339" s="333"/>
      <c r="K339" s="333"/>
      <c r="U339" s="333"/>
      <c r="AE339" s="333"/>
      <c r="AO339" s="333"/>
      <c r="AY339" s="333"/>
      <c r="BI339" s="333"/>
      <c r="BJ339" s="333"/>
      <c r="BK339" s="333"/>
      <c r="BL339" s="333"/>
      <c r="BM339" s="333"/>
      <c r="BN339" s="333"/>
      <c r="BO339" s="333"/>
      <c r="BP339" s="333"/>
      <c r="BS339" s="333"/>
      <c r="CC339" s="333"/>
      <c r="CM339" s="333"/>
      <c r="CW339" s="333"/>
      <c r="DG339" s="333"/>
      <c r="DQ339" s="333"/>
      <c r="EA339" s="333"/>
      <c r="EK339" s="333"/>
      <c r="EU339" s="333"/>
      <c r="FE339" s="333"/>
      <c r="FO339" s="333"/>
      <c r="FY339" s="333"/>
      <c r="GI339" s="333"/>
      <c r="GS339" s="333"/>
      <c r="HC339" s="333"/>
      <c r="HM339" s="333"/>
      <c r="HW339" s="333"/>
      <c r="IG339" s="333"/>
    </row>
    <row r="340" s="3" customFormat="true" x14ac:dyDescent="0.25">
      <c r="A340" s="333"/>
      <c r="K340" s="333"/>
      <c r="U340" s="333"/>
      <c r="AE340" s="333"/>
      <c r="AO340" s="333"/>
      <c r="AY340" s="333"/>
      <c r="BI340" s="333"/>
      <c r="BJ340" s="333"/>
      <c r="BK340" s="333"/>
      <c r="BL340" s="333"/>
      <c r="BM340" s="333"/>
      <c r="BN340" s="333"/>
      <c r="BO340" s="333"/>
      <c r="BP340" s="333"/>
      <c r="BS340" s="333"/>
      <c r="CC340" s="333"/>
      <c r="CM340" s="333"/>
      <c r="CW340" s="333"/>
      <c r="DG340" s="333"/>
      <c r="DQ340" s="333"/>
      <c r="EA340" s="333"/>
      <c r="EK340" s="333"/>
      <c r="EU340" s="333"/>
      <c r="FE340" s="333"/>
      <c r="FO340" s="333"/>
      <c r="FY340" s="333"/>
      <c r="GI340" s="333"/>
      <c r="GS340" s="333"/>
      <c r="HC340" s="333"/>
      <c r="HM340" s="333"/>
      <c r="HW340" s="333"/>
      <c r="IG340" s="333"/>
    </row>
    <row r="341" s="3" customFormat="true" x14ac:dyDescent="0.25">
      <c r="A341" s="333"/>
      <c r="K341" s="333"/>
      <c r="U341" s="333"/>
      <c r="AE341" s="333"/>
      <c r="AO341" s="333"/>
      <c r="AY341" s="333"/>
      <c r="BI341" s="333"/>
      <c r="BJ341" s="333"/>
      <c r="BK341" s="333"/>
      <c r="BL341" s="333"/>
      <c r="BM341" s="333"/>
      <c r="BN341" s="333"/>
      <c r="BO341" s="333"/>
      <c r="BP341" s="333"/>
      <c r="BS341" s="333"/>
      <c r="CC341" s="333"/>
      <c r="CM341" s="333"/>
      <c r="CW341" s="333"/>
      <c r="DG341" s="333"/>
      <c r="DQ341" s="333"/>
      <c r="EA341" s="333"/>
      <c r="EK341" s="333"/>
      <c r="EU341" s="333"/>
      <c r="FE341" s="333"/>
      <c r="FO341" s="333"/>
      <c r="FY341" s="333"/>
      <c r="GI341" s="333"/>
      <c r="GS341" s="333"/>
      <c r="HC341" s="333"/>
      <c r="HM341" s="333"/>
      <c r="HW341" s="333"/>
      <c r="IG341" s="333"/>
    </row>
    <row r="342" s="3" customFormat="true" x14ac:dyDescent="0.25">
      <c r="A342" s="333"/>
      <c r="K342" s="333"/>
      <c r="U342" s="333"/>
      <c r="AE342" s="333"/>
      <c r="AO342" s="333"/>
      <c r="AY342" s="333"/>
      <c r="BI342" s="333"/>
      <c r="BJ342" s="333"/>
      <c r="BK342" s="333"/>
      <c r="BL342" s="333"/>
      <c r="BM342" s="333"/>
      <c r="BN342" s="333"/>
      <c r="BO342" s="333"/>
      <c r="BP342" s="333"/>
      <c r="BS342" s="333"/>
      <c r="CC342" s="333"/>
      <c r="CM342" s="333"/>
      <c r="CW342" s="333"/>
      <c r="DG342" s="333"/>
      <c r="DQ342" s="333"/>
      <c r="EA342" s="333"/>
      <c r="EK342" s="333"/>
      <c r="EU342" s="333"/>
      <c r="FE342" s="333"/>
      <c r="FO342" s="333"/>
      <c r="FY342" s="333"/>
      <c r="GI342" s="333"/>
      <c r="GS342" s="333"/>
      <c r="HC342" s="333"/>
      <c r="HM342" s="333"/>
      <c r="HW342" s="333"/>
      <c r="IG342" s="333"/>
    </row>
    <row r="343" s="3" customFormat="true" x14ac:dyDescent="0.25">
      <c r="A343" s="333"/>
      <c r="K343" s="333"/>
      <c r="U343" s="333"/>
      <c r="AE343" s="333"/>
      <c r="AO343" s="333"/>
      <c r="AY343" s="333"/>
      <c r="BI343" s="333"/>
      <c r="BJ343" s="333"/>
      <c r="BK343" s="333"/>
      <c r="BL343" s="333"/>
      <c r="BM343" s="333"/>
      <c r="BN343" s="333"/>
      <c r="BO343" s="333"/>
      <c r="BP343" s="333"/>
      <c r="BS343" s="333"/>
      <c r="CC343" s="333"/>
      <c r="CM343" s="333"/>
      <c r="CW343" s="333"/>
      <c r="DG343" s="333"/>
      <c r="DQ343" s="333"/>
      <c r="EA343" s="333"/>
      <c r="EK343" s="333"/>
      <c r="EU343" s="333"/>
      <c r="FE343" s="333"/>
      <c r="FO343" s="333"/>
      <c r="FY343" s="333"/>
      <c r="GI343" s="333"/>
      <c r="GS343" s="333"/>
      <c r="HC343" s="333"/>
      <c r="HM343" s="333"/>
      <c r="HW343" s="333"/>
      <c r="IG343" s="333"/>
    </row>
    <row r="344" s="3" customFormat="true" x14ac:dyDescent="0.25">
      <c r="A344" s="333"/>
      <c r="K344" s="333"/>
      <c r="U344" s="333"/>
      <c r="AE344" s="333"/>
      <c r="AO344" s="333"/>
      <c r="AY344" s="333"/>
      <c r="BI344" s="333"/>
      <c r="BJ344" s="333"/>
      <c r="BK344" s="333"/>
      <c r="BL344" s="333"/>
      <c r="BM344" s="333"/>
      <c r="BN344" s="333"/>
      <c r="BO344" s="333"/>
      <c r="BP344" s="333"/>
      <c r="BS344" s="333"/>
      <c r="CC344" s="333"/>
      <c r="CM344" s="333"/>
      <c r="CW344" s="333"/>
      <c r="DG344" s="333"/>
      <c r="DQ344" s="333"/>
      <c r="EA344" s="333"/>
      <c r="EK344" s="333"/>
      <c r="EU344" s="333"/>
      <c r="FE344" s="333"/>
      <c r="FO344" s="333"/>
      <c r="FY344" s="333"/>
      <c r="GI344" s="333"/>
      <c r="GS344" s="333"/>
      <c r="HC344" s="333"/>
      <c r="HM344" s="333"/>
      <c r="HW344" s="333"/>
      <c r="IG344" s="333"/>
    </row>
    <row r="345" s="3" customFormat="true" x14ac:dyDescent="0.25">
      <c r="A345" s="333"/>
      <c r="K345" s="333"/>
      <c r="U345" s="333"/>
      <c r="AE345" s="333"/>
      <c r="AO345" s="333"/>
      <c r="AY345" s="333"/>
      <c r="BI345" s="333"/>
      <c r="BJ345" s="333"/>
      <c r="BK345" s="333"/>
      <c r="BL345" s="333"/>
      <c r="BM345" s="333"/>
      <c r="BN345" s="333"/>
      <c r="BO345" s="333"/>
      <c r="BP345" s="333"/>
      <c r="BS345" s="333"/>
      <c r="CC345" s="333"/>
      <c r="CM345" s="333"/>
      <c r="CW345" s="333"/>
      <c r="DG345" s="333"/>
      <c r="DQ345" s="333"/>
      <c r="EA345" s="333"/>
      <c r="EK345" s="333"/>
      <c r="EU345" s="333"/>
      <c r="FE345" s="333"/>
      <c r="FO345" s="333"/>
      <c r="FY345" s="333"/>
      <c r="GI345" s="333"/>
      <c r="GS345" s="333"/>
      <c r="HC345" s="333"/>
      <c r="HM345" s="333"/>
      <c r="HW345" s="333"/>
      <c r="IG345" s="333"/>
    </row>
    <row r="346" s="3" customFormat="true" x14ac:dyDescent="0.25">
      <c r="A346" s="333"/>
      <c r="K346" s="333"/>
      <c r="U346" s="333"/>
      <c r="AE346" s="333"/>
      <c r="AO346" s="333"/>
      <c r="AY346" s="333"/>
      <c r="BI346" s="333"/>
      <c r="BJ346" s="333"/>
      <c r="BK346" s="333"/>
      <c r="BL346" s="333"/>
      <c r="BM346" s="333"/>
      <c r="BN346" s="333"/>
      <c r="BO346" s="333"/>
      <c r="BP346" s="333"/>
      <c r="BS346" s="333"/>
      <c r="CC346" s="333"/>
      <c r="CM346" s="333"/>
      <c r="CW346" s="333"/>
      <c r="DG346" s="333"/>
      <c r="DQ346" s="333"/>
      <c r="EA346" s="333"/>
      <c r="EK346" s="333"/>
      <c r="EU346" s="333"/>
      <c r="FE346" s="333"/>
      <c r="FO346" s="333"/>
      <c r="FY346" s="333"/>
      <c r="GI346" s="333"/>
      <c r="GS346" s="333"/>
      <c r="HC346" s="333"/>
      <c r="HM346" s="333"/>
      <c r="HW346" s="333"/>
      <c r="IG346" s="333"/>
    </row>
    <row r="347" s="3" customFormat="true" x14ac:dyDescent="0.25">
      <c r="A347" s="333"/>
      <c r="K347" s="333"/>
      <c r="U347" s="333"/>
      <c r="AE347" s="333"/>
      <c r="AO347" s="333"/>
      <c r="AY347" s="333"/>
      <c r="BI347" s="333"/>
      <c r="BJ347" s="333"/>
      <c r="BK347" s="333"/>
      <c r="BL347" s="333"/>
      <c r="BM347" s="333"/>
      <c r="BN347" s="333"/>
      <c r="BO347" s="333"/>
      <c r="BP347" s="333"/>
      <c r="BS347" s="333"/>
      <c r="CC347" s="333"/>
      <c r="CM347" s="333"/>
      <c r="CW347" s="333"/>
      <c r="DG347" s="333"/>
      <c r="DQ347" s="333"/>
      <c r="EA347" s="333"/>
      <c r="EK347" s="333"/>
      <c r="EU347" s="333"/>
      <c r="FE347" s="333"/>
      <c r="FO347" s="333"/>
      <c r="FY347" s="333"/>
      <c r="GI347" s="333"/>
      <c r="GS347" s="333"/>
      <c r="HC347" s="333"/>
      <c r="HM347" s="333"/>
      <c r="HW347" s="333"/>
      <c r="IG347" s="333"/>
    </row>
    <row r="348" s="3" customFormat="true" x14ac:dyDescent="0.25">
      <c r="A348" s="333"/>
      <c r="K348" s="333"/>
      <c r="U348" s="333"/>
      <c r="AE348" s="333"/>
      <c r="AO348" s="333"/>
      <c r="AY348" s="333"/>
      <c r="BI348" s="333"/>
      <c r="BJ348" s="333"/>
      <c r="BK348" s="333"/>
      <c r="BL348" s="333"/>
      <c r="BM348" s="333"/>
      <c r="BN348" s="333"/>
      <c r="BO348" s="333"/>
      <c r="BP348" s="333"/>
      <c r="BS348" s="333"/>
      <c r="CC348" s="333"/>
      <c r="CM348" s="333"/>
      <c r="CW348" s="333"/>
      <c r="DG348" s="333"/>
      <c r="DQ348" s="333"/>
      <c r="EA348" s="333"/>
      <c r="EK348" s="333"/>
      <c r="EU348" s="333"/>
      <c r="FE348" s="333"/>
      <c r="FO348" s="333"/>
      <c r="FY348" s="333"/>
      <c r="GI348" s="333"/>
      <c r="GS348" s="333"/>
      <c r="HC348" s="333"/>
      <c r="HM348" s="333"/>
      <c r="HW348" s="333"/>
      <c r="IG348" s="333"/>
    </row>
    <row r="349" s="3" customFormat="true" x14ac:dyDescent="0.25">
      <c r="A349" s="333"/>
      <c r="K349" s="333"/>
      <c r="U349" s="333"/>
      <c r="AE349" s="333"/>
      <c r="AO349" s="333"/>
      <c r="AY349" s="333"/>
      <c r="BI349" s="333"/>
      <c r="BJ349" s="333"/>
      <c r="BK349" s="333"/>
      <c r="BL349" s="333"/>
      <c r="BM349" s="333"/>
      <c r="BN349" s="333"/>
      <c r="BO349" s="333"/>
      <c r="BP349" s="333"/>
      <c r="BS349" s="333"/>
      <c r="CC349" s="333"/>
      <c r="CM349" s="333"/>
      <c r="CW349" s="333"/>
      <c r="DG349" s="333"/>
      <c r="DQ349" s="333"/>
      <c r="EA349" s="333"/>
      <c r="EK349" s="333"/>
      <c r="EU349" s="333"/>
      <c r="FE349" s="333"/>
      <c r="FO349" s="333"/>
      <c r="FY349" s="333"/>
      <c r="GI349" s="333"/>
      <c r="GS349" s="333"/>
      <c r="HC349" s="333"/>
      <c r="HM349" s="333"/>
      <c r="HW349" s="333"/>
      <c r="IG349" s="333"/>
    </row>
    <row r="350" s="3" customFormat="true" x14ac:dyDescent="0.25">
      <c r="A350" s="333"/>
      <c r="K350" s="333"/>
      <c r="U350" s="333"/>
      <c r="AE350" s="333"/>
      <c r="AO350" s="333"/>
      <c r="AY350" s="333"/>
      <c r="BI350" s="333"/>
      <c r="BJ350" s="333"/>
      <c r="BK350" s="333"/>
      <c r="BL350" s="333"/>
      <c r="BM350" s="333"/>
      <c r="BN350" s="333"/>
      <c r="BO350" s="333"/>
      <c r="BP350" s="333"/>
      <c r="BS350" s="333"/>
      <c r="CC350" s="333"/>
      <c r="CM350" s="333"/>
      <c r="CW350" s="333"/>
      <c r="DG350" s="333"/>
      <c r="DQ350" s="333"/>
      <c r="EA350" s="333"/>
      <c r="EK350" s="333"/>
      <c r="EU350" s="333"/>
      <c r="FE350" s="333"/>
      <c r="FO350" s="333"/>
      <c r="FY350" s="333"/>
      <c r="GI350" s="333"/>
      <c r="GS350" s="333"/>
      <c r="HC350" s="333"/>
      <c r="HM350" s="333"/>
      <c r="HW350" s="333"/>
      <c r="IG350" s="333"/>
    </row>
    <row r="351" s="3" customFormat="true" x14ac:dyDescent="0.25">
      <c r="A351" s="333"/>
      <c r="K351" s="333"/>
      <c r="U351" s="333"/>
      <c r="AE351" s="333"/>
      <c r="AO351" s="333"/>
      <c r="AY351" s="333"/>
      <c r="BI351" s="333"/>
      <c r="BJ351" s="333"/>
      <c r="BK351" s="333"/>
      <c r="BL351" s="333"/>
      <c r="BM351" s="333"/>
      <c r="BN351" s="333"/>
      <c r="BO351" s="333"/>
      <c r="BP351" s="333"/>
      <c r="BS351" s="333"/>
      <c r="CC351" s="333"/>
      <c r="CM351" s="333"/>
      <c r="CW351" s="333"/>
      <c r="DG351" s="333"/>
      <c r="DQ351" s="333"/>
      <c r="EA351" s="333"/>
      <c r="EK351" s="333"/>
      <c r="EU351" s="333"/>
      <c r="FE351" s="333"/>
      <c r="FO351" s="333"/>
      <c r="FY351" s="333"/>
      <c r="GI351" s="333"/>
      <c r="GS351" s="333"/>
      <c r="HC351" s="333"/>
      <c r="HM351" s="333"/>
      <c r="HW351" s="333"/>
      <c r="IG351" s="333"/>
    </row>
    <row r="352" s="3" customFormat="true" x14ac:dyDescent="0.25">
      <c r="A352" s="333"/>
      <c r="K352" s="333"/>
      <c r="U352" s="333"/>
      <c r="AE352" s="333"/>
      <c r="AO352" s="333"/>
      <c r="AY352" s="333"/>
      <c r="BI352" s="333"/>
      <c r="BJ352" s="333"/>
      <c r="BK352" s="333"/>
      <c r="BL352" s="333"/>
      <c r="BM352" s="333"/>
      <c r="BN352" s="333"/>
      <c r="BO352" s="333"/>
      <c r="BP352" s="333"/>
      <c r="BS352" s="333"/>
      <c r="CC352" s="333"/>
      <c r="CM352" s="333"/>
      <c r="CW352" s="333"/>
      <c r="DG352" s="333"/>
      <c r="DQ352" s="333"/>
      <c r="EA352" s="333"/>
      <c r="EK352" s="333"/>
      <c r="EU352" s="333"/>
      <c r="FE352" s="333"/>
      <c r="FO352" s="333"/>
      <c r="FY352" s="333"/>
      <c r="GI352" s="333"/>
      <c r="GS352" s="333"/>
      <c r="HC352" s="333"/>
      <c r="HM352" s="333"/>
      <c r="HW352" s="333"/>
      <c r="IG352" s="333"/>
    </row>
    <row r="353" s="3" customFormat="true" x14ac:dyDescent="0.25">
      <c r="A353" s="333"/>
      <c r="K353" s="333"/>
      <c r="U353" s="333"/>
      <c r="AE353" s="333"/>
      <c r="AO353" s="333"/>
      <c r="AY353" s="333"/>
      <c r="BI353" s="333"/>
      <c r="BJ353" s="333"/>
      <c r="BK353" s="333"/>
      <c r="BL353" s="333"/>
      <c r="BM353" s="333"/>
      <c r="BN353" s="333"/>
      <c r="BO353" s="333"/>
      <c r="BP353" s="333"/>
      <c r="BS353" s="333"/>
      <c r="CC353" s="333"/>
      <c r="CM353" s="333"/>
      <c r="CW353" s="333"/>
      <c r="DG353" s="333"/>
      <c r="DQ353" s="333"/>
      <c r="EA353" s="333"/>
      <c r="EK353" s="333"/>
      <c r="EU353" s="333"/>
      <c r="FE353" s="333"/>
      <c r="FO353" s="333"/>
      <c r="FY353" s="333"/>
      <c r="GI353" s="333"/>
      <c r="GS353" s="333"/>
      <c r="HC353" s="333"/>
      <c r="HM353" s="333"/>
      <c r="HW353" s="333"/>
      <c r="IG353" s="333"/>
    </row>
    <row r="354" s="3" customFormat="true" x14ac:dyDescent="0.25">
      <c r="A354" s="333"/>
      <c r="K354" s="333"/>
      <c r="U354" s="333"/>
      <c r="AE354" s="333"/>
      <c r="AO354" s="333"/>
      <c r="AY354" s="333"/>
      <c r="BI354" s="333"/>
      <c r="BJ354" s="333"/>
      <c r="BK354" s="333"/>
      <c r="BL354" s="333"/>
      <c r="BM354" s="333"/>
      <c r="BN354" s="333"/>
      <c r="BO354" s="333"/>
      <c r="BP354" s="333"/>
      <c r="BS354" s="333"/>
      <c r="CC354" s="333"/>
      <c r="CM354" s="333"/>
      <c r="CW354" s="333"/>
      <c r="DG354" s="333"/>
      <c r="DQ354" s="333"/>
      <c r="EA354" s="333"/>
      <c r="EK354" s="333"/>
      <c r="EU354" s="333"/>
      <c r="FE354" s="333"/>
      <c r="FO354" s="333"/>
      <c r="FY354" s="333"/>
      <c r="GI354" s="333"/>
      <c r="GS354" s="333"/>
      <c r="HC354" s="333"/>
      <c r="HM354" s="333"/>
      <c r="HW354" s="333"/>
      <c r="IG354" s="333"/>
    </row>
    <row r="355" s="3" customFormat="true" x14ac:dyDescent="0.25">
      <c r="A355" s="333"/>
      <c r="K355" s="333"/>
      <c r="U355" s="333"/>
      <c r="AE355" s="333"/>
      <c r="AO355" s="333"/>
      <c r="AY355" s="333"/>
      <c r="BI355" s="333"/>
      <c r="BJ355" s="333"/>
      <c r="BK355" s="333"/>
      <c r="BL355" s="333"/>
      <c r="BM355" s="333"/>
      <c r="BN355" s="333"/>
      <c r="BO355" s="333"/>
      <c r="BP355" s="333"/>
      <c r="BS355" s="333"/>
      <c r="CC355" s="333"/>
      <c r="CM355" s="333"/>
      <c r="CW355" s="333"/>
      <c r="DG355" s="333"/>
      <c r="DQ355" s="333"/>
      <c r="EA355" s="333"/>
      <c r="EK355" s="333"/>
      <c r="EU355" s="333"/>
      <c r="FE355" s="333"/>
      <c r="FO355" s="333"/>
      <c r="FY355" s="333"/>
      <c r="GI355" s="333"/>
      <c r="GS355" s="333"/>
      <c r="HC355" s="333"/>
      <c r="HM355" s="333"/>
      <c r="HW355" s="333"/>
      <c r="IG355" s="333"/>
    </row>
    <row r="356" s="3" customFormat="true" x14ac:dyDescent="0.25">
      <c r="A356" s="333"/>
      <c r="K356" s="333"/>
      <c r="U356" s="333"/>
      <c r="AE356" s="333"/>
      <c r="AO356" s="333"/>
      <c r="AY356" s="333"/>
      <c r="BI356" s="333"/>
      <c r="BJ356" s="333"/>
      <c r="BK356" s="333"/>
      <c r="BL356" s="333"/>
      <c r="BM356" s="333"/>
      <c r="BN356" s="333"/>
      <c r="BO356" s="333"/>
      <c r="BP356" s="333"/>
      <c r="BS356" s="333"/>
      <c r="CC356" s="333"/>
      <c r="CM356" s="333"/>
      <c r="CW356" s="333"/>
      <c r="DG356" s="333"/>
      <c r="DQ356" s="333"/>
      <c r="EA356" s="333"/>
      <c r="EK356" s="333"/>
      <c r="EU356" s="333"/>
      <c r="FE356" s="333"/>
      <c r="FO356" s="333"/>
      <c r="FY356" s="333"/>
      <c r="GI356" s="333"/>
      <c r="GS356" s="333"/>
      <c r="HC356" s="333"/>
      <c r="HM356" s="333"/>
      <c r="HW356" s="333"/>
      <c r="IG356" s="333"/>
    </row>
    <row r="357" s="3" customFormat="true" x14ac:dyDescent="0.25">
      <c r="A357" s="333"/>
      <c r="K357" s="333"/>
      <c r="U357" s="333"/>
      <c r="AE357" s="333"/>
      <c r="AO357" s="333"/>
      <c r="AY357" s="333"/>
      <c r="BI357" s="333"/>
      <c r="BJ357" s="333"/>
      <c r="BK357" s="333"/>
      <c r="BL357" s="333"/>
      <c r="BM357" s="333"/>
      <c r="BN357" s="333"/>
      <c r="BO357" s="333"/>
      <c r="BP357" s="333"/>
      <c r="BS357" s="333"/>
      <c r="CC357" s="333"/>
      <c r="CM357" s="333"/>
      <c r="CW357" s="333"/>
      <c r="DG357" s="333"/>
      <c r="DQ357" s="333"/>
      <c r="EA357" s="333"/>
      <c r="EK357" s="333"/>
      <c r="EU357" s="333"/>
      <c r="FE357" s="333"/>
      <c r="FO357" s="333"/>
      <c r="FY357" s="333"/>
      <c r="GI357" s="333"/>
      <c r="GS357" s="333"/>
      <c r="HC357" s="333"/>
      <c r="HM357" s="333"/>
      <c r="HW357" s="333"/>
      <c r="IG357" s="333"/>
    </row>
    <row r="358" s="3" customFormat="true" x14ac:dyDescent="0.25">
      <c r="A358" s="333"/>
      <c r="K358" s="333"/>
      <c r="U358" s="333"/>
      <c r="AE358" s="333"/>
      <c r="AO358" s="333"/>
      <c r="AY358" s="333"/>
      <c r="BI358" s="333"/>
      <c r="BJ358" s="333"/>
      <c r="BK358" s="333"/>
      <c r="BL358" s="333"/>
      <c r="BM358" s="333"/>
      <c r="BN358" s="333"/>
      <c r="BO358" s="333"/>
      <c r="BP358" s="333"/>
      <c r="BS358" s="333"/>
      <c r="CC358" s="333"/>
      <c r="CM358" s="333"/>
      <c r="CW358" s="333"/>
      <c r="DG358" s="333"/>
      <c r="DQ358" s="333"/>
      <c r="EA358" s="333"/>
      <c r="EK358" s="333"/>
      <c r="EU358" s="333"/>
      <c r="FE358" s="333"/>
      <c r="FO358" s="333"/>
      <c r="FY358" s="333"/>
      <c r="GI358" s="333"/>
      <c r="GS358" s="333"/>
      <c r="HC358" s="333"/>
      <c r="HM358" s="333"/>
      <c r="HW358" s="333"/>
      <c r="IG358" s="333"/>
    </row>
    <row r="359" s="3" customFormat="true" x14ac:dyDescent="0.25">
      <c r="A359" s="333"/>
      <c r="K359" s="333"/>
      <c r="U359" s="333"/>
      <c r="AE359" s="333"/>
      <c r="AO359" s="333"/>
      <c r="AY359" s="333"/>
      <c r="BI359" s="333"/>
      <c r="BJ359" s="333"/>
      <c r="BK359" s="333"/>
      <c r="BL359" s="333"/>
      <c r="BM359" s="333"/>
      <c r="BN359" s="333"/>
      <c r="BO359" s="333"/>
      <c r="BP359" s="333"/>
      <c r="BS359" s="333"/>
      <c r="CC359" s="333"/>
      <c r="CM359" s="333"/>
      <c r="CW359" s="333"/>
      <c r="DG359" s="333"/>
      <c r="DQ359" s="333"/>
      <c r="EA359" s="333"/>
      <c r="EK359" s="333"/>
      <c r="EU359" s="333"/>
      <c r="FE359" s="333"/>
      <c r="FO359" s="333"/>
      <c r="FY359" s="333"/>
      <c r="GI359" s="333"/>
      <c r="GS359" s="333"/>
      <c r="HC359" s="333"/>
      <c r="HM359" s="333"/>
      <c r="HW359" s="333"/>
      <c r="IG359" s="333"/>
    </row>
    <row r="360" s="3" customFormat="true" x14ac:dyDescent="0.25">
      <c r="A360" s="333"/>
      <c r="K360" s="333"/>
      <c r="U360" s="333"/>
      <c r="AE360" s="333"/>
      <c r="AO360" s="333"/>
      <c r="AY360" s="333"/>
      <c r="BI360" s="333"/>
      <c r="BJ360" s="333"/>
      <c r="BK360" s="333"/>
      <c r="BL360" s="333"/>
      <c r="BM360" s="333"/>
      <c r="BN360" s="333"/>
      <c r="BO360" s="333"/>
      <c r="BP360" s="333"/>
      <c r="BS360" s="333"/>
      <c r="CC360" s="333"/>
      <c r="CM360" s="333"/>
      <c r="CW360" s="333"/>
      <c r="DG360" s="333"/>
      <c r="DQ360" s="333"/>
      <c r="EA360" s="333"/>
      <c r="EK360" s="333"/>
      <c r="EU360" s="333"/>
      <c r="FE360" s="333"/>
      <c r="FO360" s="333"/>
      <c r="FY360" s="333"/>
      <c r="GI360" s="333"/>
      <c r="GS360" s="333"/>
      <c r="HC360" s="333"/>
      <c r="HM360" s="333"/>
      <c r="HW360" s="333"/>
      <c r="IG360" s="333"/>
    </row>
    <row r="361" s="3" customFormat="true" x14ac:dyDescent="0.25">
      <c r="A361" s="333"/>
      <c r="K361" s="333"/>
      <c r="U361" s="333"/>
      <c r="AE361" s="333"/>
      <c r="AO361" s="333"/>
      <c r="AY361" s="333"/>
      <c r="BI361" s="333"/>
      <c r="BJ361" s="333"/>
      <c r="BK361" s="333"/>
      <c r="BL361" s="333"/>
      <c r="BM361" s="333"/>
      <c r="BN361" s="333"/>
      <c r="BO361" s="333"/>
      <c r="BP361" s="333"/>
      <c r="BS361" s="333"/>
      <c r="CC361" s="333"/>
      <c r="CM361" s="333"/>
      <c r="CW361" s="333"/>
      <c r="DG361" s="333"/>
      <c r="DQ361" s="333"/>
      <c r="EA361" s="333"/>
      <c r="EK361" s="333"/>
      <c r="EU361" s="333"/>
      <c r="FE361" s="333"/>
      <c r="FO361" s="333"/>
      <c r="FY361" s="333"/>
      <c r="GI361" s="333"/>
      <c r="GS361" s="333"/>
      <c r="HC361" s="333"/>
      <c r="HM361" s="333"/>
      <c r="HW361" s="333"/>
      <c r="IG361" s="333"/>
    </row>
    <row r="362" s="3" customFormat="true" x14ac:dyDescent="0.25">
      <c r="A362" s="333"/>
      <c r="K362" s="333"/>
      <c r="U362" s="333"/>
      <c r="AE362" s="333"/>
      <c r="AO362" s="333"/>
      <c r="AY362" s="333"/>
      <c r="BI362" s="333"/>
      <c r="BJ362" s="333"/>
      <c r="BK362" s="333"/>
      <c r="BL362" s="333"/>
      <c r="BM362" s="333"/>
      <c r="BN362" s="333"/>
      <c r="BO362" s="333"/>
      <c r="BP362" s="333"/>
      <c r="BS362" s="333"/>
      <c r="CC362" s="333"/>
      <c r="CM362" s="333"/>
      <c r="CW362" s="333"/>
      <c r="DG362" s="333"/>
      <c r="DQ362" s="333"/>
      <c r="EA362" s="333"/>
      <c r="EK362" s="333"/>
      <c r="EU362" s="333"/>
      <c r="FE362" s="333"/>
      <c r="FO362" s="333"/>
      <c r="FY362" s="333"/>
      <c r="GI362" s="333"/>
      <c r="GS362" s="333"/>
      <c r="HC362" s="333"/>
      <c r="HM362" s="333"/>
      <c r="HW362" s="333"/>
      <c r="IG362" s="333"/>
    </row>
    <row r="363" s="3" customFormat="true" x14ac:dyDescent="0.25">
      <c r="A363" s="333"/>
      <c r="K363" s="333"/>
      <c r="U363" s="333"/>
      <c r="AE363" s="333"/>
      <c r="AO363" s="333"/>
      <c r="AY363" s="333"/>
      <c r="BI363" s="333"/>
      <c r="BJ363" s="333"/>
      <c r="BK363" s="333"/>
      <c r="BL363" s="333"/>
      <c r="BM363" s="333"/>
      <c r="BN363" s="333"/>
      <c r="BO363" s="333"/>
      <c r="BP363" s="333"/>
      <c r="BS363" s="333"/>
      <c r="CC363" s="333"/>
      <c r="CM363" s="333"/>
      <c r="CW363" s="333"/>
      <c r="DG363" s="333"/>
      <c r="DQ363" s="333"/>
      <c r="EA363" s="333"/>
      <c r="EK363" s="333"/>
      <c r="EU363" s="333"/>
      <c r="FE363" s="333"/>
      <c r="FO363" s="333"/>
      <c r="FY363" s="333"/>
      <c r="GI363" s="333"/>
      <c r="GS363" s="333"/>
      <c r="HC363" s="333"/>
      <c r="HM363" s="333"/>
      <c r="HW363" s="333"/>
      <c r="IG363" s="333"/>
    </row>
    <row r="364" s="3" customFormat="true" x14ac:dyDescent="0.25">
      <c r="A364" s="333"/>
      <c r="K364" s="333"/>
      <c r="U364" s="333"/>
      <c r="AE364" s="333"/>
      <c r="AO364" s="333"/>
      <c r="AY364" s="333"/>
      <c r="BI364" s="333"/>
      <c r="BJ364" s="333"/>
      <c r="BK364" s="333"/>
      <c r="BL364" s="333"/>
      <c r="BM364" s="333"/>
      <c r="BN364" s="333"/>
      <c r="BO364" s="333"/>
      <c r="BP364" s="333"/>
      <c r="BS364" s="333"/>
      <c r="CC364" s="333"/>
      <c r="CM364" s="333"/>
      <c r="CW364" s="333"/>
      <c r="DG364" s="333"/>
      <c r="DQ364" s="333"/>
      <c r="EA364" s="333"/>
      <c r="EK364" s="333"/>
      <c r="EU364" s="333"/>
      <c r="FE364" s="333"/>
      <c r="FO364" s="333"/>
      <c r="FY364" s="333"/>
      <c r="GI364" s="333"/>
      <c r="GS364" s="333"/>
      <c r="HC364" s="333"/>
      <c r="HM364" s="333"/>
      <c r="HW364" s="333"/>
      <c r="IG364" s="333"/>
    </row>
    <row r="365" s="3" customFormat="true" x14ac:dyDescent="0.25">
      <c r="A365" s="333"/>
      <c r="K365" s="333"/>
      <c r="U365" s="333"/>
      <c r="AE365" s="333"/>
      <c r="AO365" s="333"/>
      <c r="AY365" s="333"/>
      <c r="BI365" s="333"/>
      <c r="BJ365" s="333"/>
      <c r="BK365" s="333"/>
      <c r="BL365" s="333"/>
      <c r="BM365" s="333"/>
      <c r="BN365" s="333"/>
      <c r="BO365" s="333"/>
      <c r="BP365" s="333"/>
      <c r="BS365" s="333"/>
      <c r="CC365" s="333"/>
      <c r="CM365" s="333"/>
      <c r="CW365" s="333"/>
      <c r="DG365" s="333"/>
      <c r="DQ365" s="333"/>
      <c r="EA365" s="333"/>
      <c r="EK365" s="333"/>
      <c r="EU365" s="333"/>
      <c r="FE365" s="333"/>
      <c r="FO365" s="333"/>
      <c r="FY365" s="333"/>
      <c r="GI365" s="333"/>
      <c r="GS365" s="333"/>
      <c r="HC365" s="333"/>
      <c r="HM365" s="333"/>
      <c r="HW365" s="333"/>
      <c r="IG365" s="333"/>
    </row>
    <row r="366" s="3" customFormat="true" x14ac:dyDescent="0.25">
      <c r="A366" s="333"/>
      <c r="K366" s="333"/>
      <c r="U366" s="333"/>
      <c r="AE366" s="333"/>
      <c r="AO366" s="333"/>
      <c r="AY366" s="333"/>
      <c r="BI366" s="333"/>
      <c r="BJ366" s="333"/>
      <c r="BK366" s="333"/>
      <c r="BL366" s="333"/>
      <c r="BM366" s="333"/>
      <c r="BN366" s="333"/>
      <c r="BO366" s="333"/>
      <c r="BP366" s="333"/>
      <c r="BS366" s="333"/>
      <c r="CC366" s="333"/>
      <c r="CM366" s="333"/>
      <c r="CW366" s="333"/>
      <c r="DG366" s="333"/>
      <c r="DQ366" s="333"/>
      <c r="EA366" s="333"/>
      <c r="EK366" s="333"/>
      <c r="EU366" s="333"/>
      <c r="FE366" s="333"/>
      <c r="FO366" s="333"/>
      <c r="FY366" s="333"/>
      <c r="GI366" s="333"/>
      <c r="GS366" s="333"/>
      <c r="HC366" s="333"/>
      <c r="HM366" s="333"/>
      <c r="HW366" s="333"/>
      <c r="IG366" s="333"/>
    </row>
    <row r="367" s="3" customFormat="true" x14ac:dyDescent="0.25">
      <c r="A367" s="333"/>
      <c r="K367" s="333"/>
      <c r="U367" s="333"/>
      <c r="AE367" s="333"/>
      <c r="AO367" s="333"/>
      <c r="AY367" s="333"/>
      <c r="BI367" s="333"/>
      <c r="BJ367" s="333"/>
      <c r="BK367" s="333"/>
      <c r="BL367" s="333"/>
      <c r="BM367" s="333"/>
      <c r="BN367" s="333"/>
      <c r="BO367" s="333"/>
      <c r="BP367" s="333"/>
      <c r="BS367" s="333"/>
      <c r="CC367" s="333"/>
      <c r="CM367" s="333"/>
      <c r="CW367" s="333"/>
      <c r="DG367" s="333"/>
      <c r="DQ367" s="333"/>
      <c r="EA367" s="333"/>
      <c r="EK367" s="333"/>
      <c r="EU367" s="333"/>
      <c r="FE367" s="333"/>
      <c r="FO367" s="333"/>
      <c r="FY367" s="333"/>
      <c r="GI367" s="333"/>
      <c r="GS367" s="333"/>
      <c r="HC367" s="333"/>
      <c r="HM367" s="333"/>
      <c r="HW367" s="333"/>
      <c r="IG367" s="333"/>
    </row>
    <row r="368" s="3" customFormat="true" x14ac:dyDescent="0.25">
      <c r="A368" s="333"/>
      <c r="K368" s="333"/>
      <c r="U368" s="333"/>
      <c r="AE368" s="333"/>
      <c r="AO368" s="333"/>
      <c r="AY368" s="333"/>
      <c r="BI368" s="333"/>
      <c r="BJ368" s="333"/>
      <c r="BK368" s="333"/>
      <c r="BL368" s="333"/>
      <c r="BM368" s="333"/>
      <c r="BN368" s="333"/>
      <c r="BO368" s="333"/>
      <c r="BP368" s="333"/>
      <c r="BS368" s="333"/>
      <c r="CC368" s="333"/>
      <c r="CM368" s="333"/>
      <c r="CW368" s="333"/>
      <c r="DG368" s="333"/>
      <c r="DQ368" s="333"/>
      <c r="EA368" s="333"/>
      <c r="EK368" s="333"/>
      <c r="EU368" s="333"/>
      <c r="FE368" s="333"/>
      <c r="FO368" s="333"/>
      <c r="FY368" s="333"/>
      <c r="GI368" s="333"/>
      <c r="GS368" s="333"/>
      <c r="HC368" s="333"/>
      <c r="HM368" s="333"/>
      <c r="HW368" s="333"/>
      <c r="IG368" s="333"/>
    </row>
    <row r="369" s="3" customFormat="true" x14ac:dyDescent="0.25">
      <c r="A369" s="333"/>
      <c r="K369" s="333"/>
      <c r="U369" s="333"/>
      <c r="AE369" s="333"/>
      <c r="AO369" s="333"/>
      <c r="AY369" s="333"/>
      <c r="BI369" s="333"/>
      <c r="BJ369" s="333"/>
      <c r="BK369" s="333"/>
      <c r="BL369" s="333"/>
      <c r="BM369" s="333"/>
      <c r="BN369" s="333"/>
      <c r="BO369" s="333"/>
      <c r="BP369" s="333"/>
      <c r="BS369" s="333"/>
      <c r="CC369" s="333"/>
      <c r="CM369" s="333"/>
      <c r="CW369" s="333"/>
      <c r="DG369" s="333"/>
      <c r="DQ369" s="333"/>
      <c r="EA369" s="333"/>
      <c r="EK369" s="333"/>
      <c r="EU369" s="333"/>
      <c r="FE369" s="333"/>
      <c r="FO369" s="333"/>
      <c r="FY369" s="333"/>
      <c r="GI369" s="333"/>
      <c r="GS369" s="333"/>
      <c r="HC369" s="333"/>
      <c r="HM369" s="333"/>
      <c r="HW369" s="333"/>
      <c r="IG369" s="333"/>
    </row>
    <row r="370" s="3" customFormat="true" x14ac:dyDescent="0.25">
      <c r="A370" s="333"/>
      <c r="K370" s="333"/>
      <c r="U370" s="333"/>
      <c r="AE370" s="333"/>
      <c r="AO370" s="333"/>
      <c r="AY370" s="333"/>
      <c r="BI370" s="333"/>
      <c r="BJ370" s="333"/>
      <c r="BK370" s="333"/>
      <c r="BL370" s="333"/>
      <c r="BM370" s="333"/>
      <c r="BN370" s="333"/>
      <c r="BO370" s="333"/>
      <c r="BP370" s="333"/>
      <c r="BS370" s="333"/>
      <c r="CC370" s="333"/>
      <c r="CM370" s="333"/>
      <c r="CW370" s="333"/>
      <c r="DG370" s="333"/>
      <c r="DQ370" s="333"/>
      <c r="EA370" s="333"/>
      <c r="EK370" s="333"/>
      <c r="EU370" s="333"/>
      <c r="FE370" s="333"/>
      <c r="FO370" s="333"/>
      <c r="FY370" s="333"/>
      <c r="GI370" s="333"/>
      <c r="GS370" s="333"/>
      <c r="HC370" s="333"/>
      <c r="HM370" s="333"/>
      <c r="HW370" s="333"/>
      <c r="IG370" s="333"/>
    </row>
    <row r="371" s="3" customFormat="true" x14ac:dyDescent="0.25">
      <c r="A371" s="333"/>
      <c r="K371" s="333"/>
      <c r="U371" s="333"/>
      <c r="AE371" s="333"/>
      <c r="AO371" s="333"/>
      <c r="AY371" s="333"/>
      <c r="BI371" s="333"/>
      <c r="BJ371" s="333"/>
      <c r="BK371" s="333"/>
      <c r="BL371" s="333"/>
      <c r="BM371" s="333"/>
      <c r="BN371" s="333"/>
      <c r="BO371" s="333"/>
      <c r="BP371" s="333"/>
      <c r="BS371" s="333"/>
      <c r="CC371" s="333"/>
      <c r="CM371" s="333"/>
      <c r="CW371" s="333"/>
      <c r="DG371" s="333"/>
      <c r="DQ371" s="333"/>
      <c r="EA371" s="333"/>
      <c r="EK371" s="333"/>
      <c r="EU371" s="333"/>
      <c r="FE371" s="333"/>
      <c r="FO371" s="333"/>
      <c r="FY371" s="333"/>
      <c r="GI371" s="333"/>
      <c r="GS371" s="333"/>
      <c r="HC371" s="333"/>
      <c r="HM371" s="333"/>
      <c r="HW371" s="333"/>
      <c r="IG371" s="333"/>
    </row>
    <row r="372" s="3" customFormat="true" x14ac:dyDescent="0.25">
      <c r="A372" s="333"/>
      <c r="K372" s="333"/>
      <c r="U372" s="333"/>
      <c r="AE372" s="333"/>
      <c r="AO372" s="333"/>
      <c r="AY372" s="333"/>
      <c r="BI372" s="333"/>
      <c r="BJ372" s="333"/>
      <c r="BK372" s="333"/>
      <c r="BL372" s="333"/>
      <c r="BM372" s="333"/>
      <c r="BN372" s="333"/>
      <c r="BO372" s="333"/>
      <c r="BP372" s="333"/>
      <c r="BS372" s="333"/>
      <c r="CC372" s="333"/>
      <c r="CM372" s="333"/>
      <c r="CW372" s="333"/>
      <c r="DG372" s="333"/>
      <c r="DQ372" s="333"/>
      <c r="EA372" s="333"/>
      <c r="EK372" s="333"/>
      <c r="EU372" s="333"/>
      <c r="FE372" s="333"/>
      <c r="FO372" s="333"/>
      <c r="FY372" s="333"/>
      <c r="GI372" s="333"/>
      <c r="GS372" s="333"/>
      <c r="HC372" s="333"/>
      <c r="HM372" s="333"/>
      <c r="HW372" s="333"/>
      <c r="IG372" s="333"/>
    </row>
    <row r="373" s="3" customFormat="true" x14ac:dyDescent="0.25">
      <c r="A373" s="333"/>
      <c r="K373" s="333"/>
      <c r="U373" s="333"/>
      <c r="AE373" s="333"/>
      <c r="AO373" s="333"/>
      <c r="AY373" s="333"/>
      <c r="BI373" s="333"/>
      <c r="BJ373" s="333"/>
      <c r="BK373" s="333"/>
      <c r="BL373" s="333"/>
      <c r="BM373" s="333"/>
      <c r="BN373" s="333"/>
      <c r="BO373" s="333"/>
      <c r="BP373" s="333"/>
      <c r="BS373" s="333"/>
      <c r="CC373" s="333"/>
      <c r="CM373" s="333"/>
      <c r="CW373" s="333"/>
      <c r="DG373" s="333"/>
      <c r="DQ373" s="333"/>
      <c r="EA373" s="333"/>
      <c r="EK373" s="333"/>
      <c r="EU373" s="333"/>
      <c r="FE373" s="333"/>
      <c r="FO373" s="333"/>
      <c r="FY373" s="333"/>
      <c r="GI373" s="333"/>
      <c r="GS373" s="333"/>
      <c r="HC373" s="333"/>
      <c r="HM373" s="333"/>
      <c r="HW373" s="333"/>
      <c r="IG373" s="333"/>
    </row>
    <row r="374" s="3" customFormat="true" x14ac:dyDescent="0.25">
      <c r="A374" s="333"/>
      <c r="K374" s="333"/>
      <c r="U374" s="333"/>
      <c r="AE374" s="333"/>
      <c r="AO374" s="333"/>
      <c r="AY374" s="333"/>
      <c r="BI374" s="333"/>
      <c r="BJ374" s="333"/>
      <c r="BK374" s="333"/>
      <c r="BL374" s="333"/>
      <c r="BM374" s="333"/>
      <c r="BN374" s="333"/>
      <c r="BO374" s="333"/>
      <c r="BP374" s="333"/>
      <c r="BS374" s="333"/>
      <c r="CC374" s="333"/>
      <c r="CM374" s="333"/>
      <c r="CW374" s="333"/>
      <c r="DG374" s="333"/>
      <c r="DQ374" s="333"/>
      <c r="EA374" s="333"/>
      <c r="EK374" s="333"/>
      <c r="EU374" s="333"/>
      <c r="FE374" s="333"/>
      <c r="FO374" s="333"/>
      <c r="FY374" s="333"/>
      <c r="GI374" s="333"/>
      <c r="GS374" s="333"/>
      <c r="HC374" s="333"/>
      <c r="HM374" s="333"/>
      <c r="HW374" s="333"/>
      <c r="IG374" s="333"/>
    </row>
    <row r="375" s="3" customFormat="true" x14ac:dyDescent="0.25">
      <c r="A375" s="333"/>
      <c r="K375" s="333"/>
      <c r="U375" s="333"/>
      <c r="AE375" s="333"/>
      <c r="AO375" s="333"/>
      <c r="AY375" s="333"/>
      <c r="BI375" s="333"/>
      <c r="BJ375" s="333"/>
      <c r="BK375" s="333"/>
      <c r="BL375" s="333"/>
      <c r="BM375" s="333"/>
      <c r="BN375" s="333"/>
      <c r="BO375" s="333"/>
      <c r="BP375" s="333"/>
      <c r="BS375" s="333"/>
      <c r="CC375" s="333"/>
      <c r="CM375" s="333"/>
      <c r="CW375" s="333"/>
      <c r="DG375" s="333"/>
      <c r="DQ375" s="333"/>
      <c r="EA375" s="333"/>
      <c r="EK375" s="333"/>
      <c r="EU375" s="333"/>
      <c r="FE375" s="333"/>
      <c r="FO375" s="333"/>
      <c r="FY375" s="333"/>
      <c r="GI375" s="333"/>
      <c r="GS375" s="333"/>
      <c r="HC375" s="333"/>
      <c r="HM375" s="333"/>
      <c r="HW375" s="333"/>
      <c r="IG375" s="333"/>
    </row>
    <row r="376" s="3" customFormat="true" x14ac:dyDescent="0.25">
      <c r="A376" s="333"/>
      <c r="K376" s="333"/>
      <c r="U376" s="333"/>
      <c r="AE376" s="333"/>
      <c r="AO376" s="333"/>
      <c r="AY376" s="333"/>
      <c r="BI376" s="333"/>
      <c r="BJ376" s="333"/>
      <c r="BK376" s="333"/>
      <c r="BL376" s="333"/>
      <c r="BM376" s="333"/>
      <c r="BN376" s="333"/>
      <c r="BO376" s="333"/>
      <c r="BP376" s="333"/>
      <c r="BS376" s="333"/>
      <c r="CC376" s="333"/>
      <c r="CM376" s="333"/>
      <c r="CW376" s="333"/>
      <c r="DG376" s="333"/>
      <c r="DQ376" s="333"/>
      <c r="EA376" s="333"/>
      <c r="EK376" s="333"/>
      <c r="EU376" s="333"/>
      <c r="FE376" s="333"/>
      <c r="FO376" s="333"/>
      <c r="FY376" s="333"/>
      <c r="GI376" s="333"/>
      <c r="GS376" s="333"/>
      <c r="HC376" s="333"/>
      <c r="HM376" s="333"/>
      <c r="HW376" s="333"/>
      <c r="IG376" s="333"/>
    </row>
    <row r="377" s="3" customFormat="true" x14ac:dyDescent="0.25">
      <c r="A377" s="333"/>
      <c r="K377" s="333"/>
      <c r="U377" s="333"/>
      <c r="AE377" s="333"/>
      <c r="AO377" s="333"/>
      <c r="AY377" s="333"/>
      <c r="BI377" s="333"/>
      <c r="BJ377" s="333"/>
      <c r="BK377" s="333"/>
      <c r="BL377" s="333"/>
      <c r="BM377" s="333"/>
      <c r="BN377" s="333"/>
      <c r="BO377" s="333"/>
      <c r="BP377" s="333"/>
      <c r="BS377" s="333"/>
      <c r="CC377" s="333"/>
      <c r="CM377" s="333"/>
      <c r="CW377" s="333"/>
      <c r="DG377" s="333"/>
      <c r="DQ377" s="333"/>
      <c r="EA377" s="333"/>
      <c r="EK377" s="333"/>
      <c r="EU377" s="333"/>
      <c r="FE377" s="333"/>
      <c r="FO377" s="333"/>
      <c r="FY377" s="333"/>
      <c r="GI377" s="333"/>
      <c r="GS377" s="333"/>
      <c r="HC377" s="333"/>
      <c r="HM377" s="333"/>
      <c r="HW377" s="333"/>
      <c r="IG377" s="333"/>
    </row>
    <row r="378" s="3" customFormat="true" x14ac:dyDescent="0.25">
      <c r="A378" s="333"/>
      <c r="K378" s="333"/>
      <c r="U378" s="333"/>
      <c r="AE378" s="333"/>
      <c r="AO378" s="333"/>
      <c r="AY378" s="333"/>
      <c r="BI378" s="333"/>
      <c r="BJ378" s="333"/>
      <c r="BK378" s="333"/>
      <c r="BL378" s="333"/>
      <c r="BM378" s="333"/>
      <c r="BN378" s="333"/>
      <c r="BO378" s="333"/>
      <c r="BP378" s="333"/>
      <c r="BS378" s="333"/>
      <c r="CC378" s="333"/>
      <c r="CM378" s="333"/>
      <c r="CW378" s="333"/>
      <c r="DG378" s="333"/>
      <c r="DQ378" s="333"/>
      <c r="EA378" s="333"/>
      <c r="EK378" s="333"/>
      <c r="EU378" s="333"/>
      <c r="FE378" s="333"/>
      <c r="FO378" s="333"/>
      <c r="FY378" s="333"/>
      <c r="GI378" s="333"/>
      <c r="GS378" s="333"/>
      <c r="HC378" s="333"/>
      <c r="HM378" s="333"/>
      <c r="HW378" s="333"/>
      <c r="IG378" s="333"/>
    </row>
    <row r="379" s="3" customFormat="true" x14ac:dyDescent="0.25">
      <c r="A379" s="333"/>
      <c r="K379" s="333"/>
      <c r="U379" s="333"/>
      <c r="AE379" s="333"/>
      <c r="AO379" s="333"/>
      <c r="AY379" s="333"/>
      <c r="BI379" s="333"/>
      <c r="BJ379" s="333"/>
      <c r="BK379" s="333"/>
      <c r="BL379" s="333"/>
      <c r="BM379" s="333"/>
      <c r="BN379" s="333"/>
      <c r="BO379" s="333"/>
      <c r="BP379" s="333"/>
      <c r="BS379" s="333"/>
      <c r="CC379" s="333"/>
      <c r="CM379" s="333"/>
      <c r="CW379" s="333"/>
      <c r="DG379" s="333"/>
      <c r="DQ379" s="333"/>
      <c r="EA379" s="333"/>
      <c r="EK379" s="333"/>
      <c r="EU379" s="333"/>
      <c r="FE379" s="333"/>
      <c r="FO379" s="333"/>
      <c r="FY379" s="333"/>
      <c r="GI379" s="333"/>
      <c r="GS379" s="333"/>
      <c r="HC379" s="333"/>
      <c r="HM379" s="333"/>
      <c r="HW379" s="333"/>
      <c r="IG379" s="333"/>
    </row>
    <row r="380" s="3" customFormat="true" x14ac:dyDescent="0.25">
      <c r="A380" s="333"/>
      <c r="K380" s="333"/>
      <c r="U380" s="333"/>
      <c r="AE380" s="333"/>
      <c r="AO380" s="333"/>
      <c r="AY380" s="333"/>
      <c r="BI380" s="333"/>
      <c r="BJ380" s="333"/>
      <c r="BK380" s="333"/>
      <c r="BL380" s="333"/>
      <c r="BM380" s="333"/>
      <c r="BN380" s="333"/>
      <c r="BO380" s="333"/>
      <c r="BP380" s="333"/>
      <c r="BS380" s="333"/>
      <c r="CC380" s="333"/>
      <c r="CM380" s="333"/>
      <c r="CW380" s="333"/>
      <c r="DG380" s="333"/>
      <c r="DQ380" s="333"/>
      <c r="EA380" s="333"/>
      <c r="EK380" s="333"/>
      <c r="EU380" s="333"/>
      <c r="FE380" s="333"/>
      <c r="FO380" s="333"/>
      <c r="FY380" s="333"/>
      <c r="GI380" s="333"/>
      <c r="GS380" s="333"/>
      <c r="HC380" s="333"/>
      <c r="HM380" s="333"/>
      <c r="HW380" s="333"/>
      <c r="IG380" s="333"/>
    </row>
    <row r="381" s="3" customFormat="true" x14ac:dyDescent="0.25">
      <c r="A381" s="333"/>
      <c r="K381" s="333"/>
      <c r="U381" s="333"/>
      <c r="AE381" s="333"/>
      <c r="AO381" s="333"/>
      <c r="AY381" s="333"/>
      <c r="BI381" s="333"/>
      <c r="BJ381" s="333"/>
      <c r="BK381" s="333"/>
      <c r="BL381" s="333"/>
      <c r="BM381" s="333"/>
      <c r="BN381" s="333"/>
      <c r="BO381" s="333"/>
      <c r="BP381" s="333"/>
      <c r="BS381" s="333"/>
      <c r="CC381" s="333"/>
      <c r="CM381" s="333"/>
      <c r="CW381" s="333"/>
      <c r="DG381" s="333"/>
      <c r="DQ381" s="333"/>
      <c r="EA381" s="333"/>
      <c r="EK381" s="333"/>
      <c r="EU381" s="333"/>
      <c r="FE381" s="333"/>
      <c r="FO381" s="333"/>
      <c r="FY381" s="333"/>
      <c r="GI381" s="333"/>
      <c r="GS381" s="333"/>
      <c r="HC381" s="333"/>
      <c r="HM381" s="333"/>
      <c r="HW381" s="333"/>
      <c r="IG381" s="333"/>
    </row>
    <row r="382" s="3" customFormat="true" x14ac:dyDescent="0.25">
      <c r="A382" s="333"/>
      <c r="K382" s="333"/>
      <c r="U382" s="333"/>
      <c r="AE382" s="333"/>
      <c r="AO382" s="333"/>
      <c r="AY382" s="333"/>
      <c r="BI382" s="333"/>
      <c r="BJ382" s="333"/>
      <c r="BK382" s="333"/>
      <c r="BL382" s="333"/>
      <c r="BM382" s="333"/>
      <c r="BN382" s="333"/>
      <c r="BO382" s="333"/>
      <c r="BP382" s="333"/>
      <c r="BS382" s="333"/>
      <c r="CC382" s="333"/>
      <c r="CM382" s="333"/>
      <c r="CW382" s="333"/>
      <c r="DG382" s="333"/>
      <c r="DQ382" s="333"/>
      <c r="EA382" s="333"/>
      <c r="EK382" s="333"/>
      <c r="EU382" s="333"/>
      <c r="FE382" s="333"/>
      <c r="FO382" s="333"/>
      <c r="FY382" s="333"/>
      <c r="GI382" s="333"/>
      <c r="GS382" s="333"/>
      <c r="HC382" s="333"/>
      <c r="HM382" s="333"/>
      <c r="HW382" s="333"/>
      <c r="IG382" s="333"/>
    </row>
    <row r="383" s="3" customFormat="true" x14ac:dyDescent="0.25">
      <c r="A383" s="333"/>
      <c r="K383" s="333"/>
      <c r="U383" s="333"/>
      <c r="AE383" s="333"/>
      <c r="AO383" s="333"/>
      <c r="AY383" s="333"/>
      <c r="BI383" s="333"/>
      <c r="BJ383" s="333"/>
      <c r="BK383" s="333"/>
      <c r="BL383" s="333"/>
      <c r="BM383" s="333"/>
      <c r="BN383" s="333"/>
      <c r="BO383" s="333"/>
      <c r="BP383" s="333"/>
      <c r="BS383" s="333"/>
      <c r="CC383" s="333"/>
      <c r="CM383" s="333"/>
      <c r="CW383" s="333"/>
      <c r="DG383" s="333"/>
      <c r="DQ383" s="333"/>
      <c r="EA383" s="333"/>
      <c r="EK383" s="333"/>
      <c r="EU383" s="333"/>
      <c r="FE383" s="333"/>
      <c r="FO383" s="333"/>
      <c r="FY383" s="333"/>
      <c r="GI383" s="333"/>
      <c r="GS383" s="333"/>
      <c r="HC383" s="333"/>
      <c r="HM383" s="333"/>
      <c r="HW383" s="333"/>
      <c r="IG383" s="333"/>
    </row>
    <row r="384" s="3" customFormat="true" x14ac:dyDescent="0.25">
      <c r="A384" s="333"/>
      <c r="K384" s="333"/>
      <c r="U384" s="333"/>
      <c r="AE384" s="333"/>
      <c r="AO384" s="333"/>
      <c r="AY384" s="333"/>
      <c r="BI384" s="333"/>
      <c r="BJ384" s="333"/>
      <c r="BK384" s="333"/>
      <c r="BL384" s="333"/>
      <c r="BM384" s="333"/>
      <c r="BN384" s="333"/>
      <c r="BO384" s="333"/>
      <c r="BP384" s="333"/>
      <c r="BS384" s="333"/>
      <c r="CC384" s="333"/>
      <c r="CM384" s="333"/>
      <c r="CW384" s="333"/>
      <c r="DG384" s="333"/>
      <c r="DQ384" s="333"/>
      <c r="EA384" s="333"/>
      <c r="EK384" s="333"/>
      <c r="EU384" s="333"/>
      <c r="FE384" s="333"/>
      <c r="FO384" s="333"/>
      <c r="FY384" s="333"/>
      <c r="GI384" s="333"/>
      <c r="GS384" s="333"/>
      <c r="HC384" s="333"/>
      <c r="HM384" s="333"/>
      <c r="HW384" s="333"/>
      <c r="IG384" s="333"/>
    </row>
    <row r="385" s="3" customFormat="true" x14ac:dyDescent="0.25">
      <c r="A385" s="333"/>
      <c r="K385" s="333"/>
      <c r="U385" s="333"/>
      <c r="AE385" s="333"/>
      <c r="AO385" s="333"/>
      <c r="AY385" s="333"/>
      <c r="BI385" s="333"/>
      <c r="BJ385" s="333"/>
      <c r="BK385" s="333"/>
      <c r="BL385" s="333"/>
      <c r="BM385" s="333"/>
      <c r="BN385" s="333"/>
      <c r="BO385" s="333"/>
      <c r="BP385" s="333"/>
      <c r="BS385" s="333"/>
      <c r="CC385" s="333"/>
      <c r="CM385" s="333"/>
      <c r="CW385" s="333"/>
      <c r="DG385" s="333"/>
      <c r="DQ385" s="333"/>
      <c r="EA385" s="333"/>
      <c r="EK385" s="333"/>
      <c r="EU385" s="333"/>
      <c r="FE385" s="333"/>
      <c r="FO385" s="333"/>
      <c r="FY385" s="333"/>
      <c r="GI385" s="333"/>
      <c r="GS385" s="333"/>
      <c r="HC385" s="333"/>
      <c r="HM385" s="333"/>
      <c r="HW385" s="333"/>
      <c r="IG385" s="333"/>
    </row>
    <row r="386" s="3" customFormat="true" x14ac:dyDescent="0.25">
      <c r="A386" s="333"/>
      <c r="K386" s="333"/>
      <c r="U386" s="333"/>
      <c r="AE386" s="333"/>
      <c r="AO386" s="333"/>
      <c r="AY386" s="333"/>
      <c r="BI386" s="333"/>
      <c r="BJ386" s="333"/>
      <c r="BK386" s="333"/>
      <c r="BL386" s="333"/>
      <c r="BM386" s="333"/>
      <c r="BN386" s="333"/>
      <c r="BO386" s="333"/>
      <c r="BP386" s="333"/>
      <c r="BS386" s="333"/>
      <c r="CC386" s="333"/>
      <c r="CM386" s="333"/>
      <c r="CW386" s="333"/>
      <c r="DG386" s="333"/>
      <c r="DQ386" s="333"/>
      <c r="EA386" s="333"/>
      <c r="EK386" s="333"/>
      <c r="EU386" s="333"/>
      <c r="FE386" s="333"/>
      <c r="FO386" s="333"/>
      <c r="FY386" s="333"/>
      <c r="GI386" s="333"/>
      <c r="GS386" s="333"/>
      <c r="HC386" s="333"/>
      <c r="HM386" s="333"/>
      <c r="HW386" s="333"/>
      <c r="IG386" s="333"/>
    </row>
    <row r="387" s="3" customFormat="true" x14ac:dyDescent="0.25">
      <c r="A387" s="333"/>
      <c r="K387" s="333"/>
      <c r="U387" s="333"/>
      <c r="AE387" s="333"/>
      <c r="AO387" s="333"/>
      <c r="AY387" s="333"/>
      <c r="BI387" s="333"/>
      <c r="BJ387" s="333"/>
      <c r="BK387" s="333"/>
      <c r="BL387" s="333"/>
      <c r="BM387" s="333"/>
      <c r="BN387" s="333"/>
      <c r="BO387" s="333"/>
      <c r="BP387" s="333"/>
      <c r="BS387" s="333"/>
      <c r="CC387" s="333"/>
      <c r="CM387" s="333"/>
      <c r="CW387" s="333"/>
      <c r="DG387" s="333"/>
      <c r="DQ387" s="333"/>
      <c r="EA387" s="333"/>
      <c r="EK387" s="333"/>
      <c r="EU387" s="333"/>
      <c r="FE387" s="333"/>
      <c r="FO387" s="333"/>
      <c r="FY387" s="333"/>
      <c r="GI387" s="333"/>
      <c r="GS387" s="333"/>
      <c r="HC387" s="333"/>
      <c r="HM387" s="333"/>
      <c r="HW387" s="333"/>
      <c r="IG387" s="333"/>
    </row>
    <row r="388" s="3" customFormat="true" x14ac:dyDescent="0.25">
      <c r="A388" s="333"/>
      <c r="K388" s="333"/>
      <c r="U388" s="333"/>
      <c r="AE388" s="333"/>
      <c r="AO388" s="333"/>
      <c r="AY388" s="333"/>
      <c r="BI388" s="333"/>
      <c r="BJ388" s="333"/>
      <c r="BK388" s="333"/>
      <c r="BL388" s="333"/>
      <c r="BM388" s="333"/>
      <c r="BN388" s="333"/>
      <c r="BO388" s="333"/>
      <c r="BP388" s="333"/>
      <c r="BS388" s="333"/>
      <c r="CC388" s="333"/>
      <c r="CM388" s="333"/>
      <c r="CW388" s="333"/>
      <c r="DG388" s="333"/>
      <c r="DQ388" s="333"/>
      <c r="EA388" s="333"/>
      <c r="EK388" s="333"/>
      <c r="EU388" s="333"/>
      <c r="FE388" s="333"/>
      <c r="FO388" s="333"/>
      <c r="FY388" s="333"/>
      <c r="GI388" s="333"/>
      <c r="GS388" s="333"/>
      <c r="HC388" s="333"/>
      <c r="HM388" s="333"/>
      <c r="HW388" s="333"/>
      <c r="IG388" s="333"/>
    </row>
    <row r="389" s="3" customFormat="true" x14ac:dyDescent="0.25">
      <c r="A389" s="333"/>
      <c r="K389" s="333"/>
      <c r="U389" s="333"/>
      <c r="AE389" s="333"/>
      <c r="AO389" s="333"/>
      <c r="AY389" s="333"/>
      <c r="BI389" s="333"/>
      <c r="BJ389" s="333"/>
      <c r="BK389" s="333"/>
      <c r="BL389" s="333"/>
      <c r="BM389" s="333"/>
      <c r="BN389" s="333"/>
      <c r="BO389" s="333"/>
      <c r="BP389" s="333"/>
      <c r="BS389" s="333"/>
      <c r="CC389" s="333"/>
      <c r="CM389" s="333"/>
      <c r="CW389" s="333"/>
      <c r="DG389" s="333"/>
      <c r="DQ389" s="333"/>
      <c r="EA389" s="333"/>
      <c r="EK389" s="333"/>
      <c r="EU389" s="333"/>
      <c r="FE389" s="333"/>
      <c r="FO389" s="333"/>
      <c r="FY389" s="333"/>
      <c r="GI389" s="333"/>
      <c r="GS389" s="333"/>
      <c r="HC389" s="333"/>
      <c r="HM389" s="333"/>
      <c r="HW389" s="333"/>
      <c r="IG389" s="333"/>
    </row>
    <row r="390" s="3" customFormat="true" x14ac:dyDescent="0.25">
      <c r="A390" s="333"/>
      <c r="K390" s="333"/>
      <c r="U390" s="333"/>
      <c r="AE390" s="333"/>
      <c r="AO390" s="333"/>
      <c r="AY390" s="333"/>
      <c r="BI390" s="333"/>
      <c r="BJ390" s="333"/>
      <c r="BK390" s="333"/>
      <c r="BL390" s="333"/>
      <c r="BM390" s="333"/>
      <c r="BN390" s="333"/>
      <c r="BO390" s="333"/>
      <c r="BP390" s="333"/>
      <c r="BS390" s="333"/>
      <c r="CC390" s="333"/>
      <c r="CM390" s="333"/>
      <c r="CW390" s="333"/>
      <c r="DG390" s="333"/>
      <c r="DQ390" s="333"/>
      <c r="EA390" s="333"/>
      <c r="EK390" s="333"/>
      <c r="EU390" s="333"/>
      <c r="FE390" s="333"/>
      <c r="FO390" s="333"/>
      <c r="FY390" s="333"/>
      <c r="GI390" s="333"/>
      <c r="GS390" s="333"/>
      <c r="HC390" s="333"/>
      <c r="HM390" s="333"/>
      <c r="HW390" s="333"/>
      <c r="IG390" s="333"/>
    </row>
    <row r="391" s="3" customFormat="true" x14ac:dyDescent="0.25">
      <c r="A391" s="333"/>
      <c r="K391" s="333"/>
      <c r="U391" s="333"/>
      <c r="AE391" s="333"/>
      <c r="AO391" s="333"/>
      <c r="AY391" s="333"/>
      <c r="BI391" s="333"/>
      <c r="BJ391" s="333"/>
      <c r="BK391" s="333"/>
      <c r="BL391" s="333"/>
      <c r="BM391" s="333"/>
      <c r="BN391" s="333"/>
      <c r="BO391" s="333"/>
      <c r="BP391" s="333"/>
      <c r="BS391" s="333"/>
      <c r="CC391" s="333"/>
      <c r="CM391" s="333"/>
      <c r="CW391" s="333"/>
      <c r="DG391" s="333"/>
      <c r="DQ391" s="333"/>
      <c r="EA391" s="333"/>
      <c r="EK391" s="333"/>
      <c r="EU391" s="333"/>
      <c r="FE391" s="333"/>
      <c r="FO391" s="333"/>
      <c r="FY391" s="333"/>
      <c r="GI391" s="333"/>
      <c r="GS391" s="333"/>
      <c r="HC391" s="333"/>
      <c r="HM391" s="333"/>
      <c r="HW391" s="333"/>
      <c r="IG391" s="333"/>
    </row>
    <row r="392" s="3" customFormat="true" x14ac:dyDescent="0.25">
      <c r="A392" s="333"/>
      <c r="K392" s="333"/>
      <c r="U392" s="333"/>
      <c r="AE392" s="333"/>
      <c r="AO392" s="333"/>
      <c r="AY392" s="333"/>
      <c r="BI392" s="333"/>
      <c r="BJ392" s="333"/>
      <c r="BK392" s="333"/>
      <c r="BL392" s="333"/>
      <c r="BM392" s="333"/>
      <c r="BN392" s="333"/>
      <c r="BO392" s="333"/>
      <c r="BP392" s="333"/>
      <c r="BS392" s="333"/>
      <c r="CC392" s="333"/>
      <c r="CM392" s="333"/>
      <c r="CW392" s="333"/>
      <c r="DG392" s="333"/>
      <c r="DQ392" s="333"/>
      <c r="EA392" s="333"/>
      <c r="EK392" s="333"/>
      <c r="EU392" s="333"/>
      <c r="FE392" s="333"/>
      <c r="FO392" s="333"/>
      <c r="FY392" s="333"/>
      <c r="GI392" s="333"/>
      <c r="GS392" s="333"/>
      <c r="HC392" s="333"/>
      <c r="HM392" s="333"/>
      <c r="HW392" s="333"/>
      <c r="IG392" s="333"/>
    </row>
    <row r="393" s="3" customFormat="true" x14ac:dyDescent="0.25">
      <c r="A393" s="333"/>
      <c r="K393" s="333"/>
      <c r="U393" s="333"/>
      <c r="AE393" s="333"/>
      <c r="AO393" s="333"/>
      <c r="AY393" s="333"/>
      <c r="BI393" s="333"/>
      <c r="BJ393" s="333"/>
      <c r="BK393" s="333"/>
      <c r="BL393" s="333"/>
      <c r="BM393" s="333"/>
      <c r="BN393" s="333"/>
      <c r="BO393" s="333"/>
      <c r="BP393" s="333"/>
      <c r="BS393" s="333"/>
      <c r="CC393" s="333"/>
      <c r="CM393" s="333"/>
      <c r="CW393" s="333"/>
      <c r="DG393" s="333"/>
      <c r="DQ393" s="333"/>
      <c r="EA393" s="333"/>
      <c r="EK393" s="333"/>
      <c r="EU393" s="333"/>
      <c r="FE393" s="333"/>
      <c r="FO393" s="333"/>
      <c r="FY393" s="333"/>
      <c r="GI393" s="333"/>
      <c r="GS393" s="333"/>
      <c r="HC393" s="333"/>
      <c r="HM393" s="333"/>
      <c r="HW393" s="333"/>
      <c r="IG393" s="333"/>
    </row>
    <row r="394" s="3" customFormat="true" x14ac:dyDescent="0.25">
      <c r="A394" s="333"/>
      <c r="K394" s="333"/>
      <c r="U394" s="333"/>
      <c r="AE394" s="333"/>
      <c r="AO394" s="333"/>
      <c r="AY394" s="333"/>
      <c r="BI394" s="333"/>
      <c r="BJ394" s="333"/>
      <c r="BK394" s="333"/>
      <c r="BL394" s="333"/>
      <c r="BM394" s="333"/>
      <c r="BN394" s="333"/>
      <c r="BO394" s="333"/>
      <c r="BP394" s="333"/>
      <c r="BS394" s="333"/>
      <c r="CC394" s="333"/>
      <c r="CM394" s="333"/>
      <c r="CW394" s="333"/>
      <c r="DG394" s="333"/>
      <c r="DQ394" s="333"/>
      <c r="EA394" s="333"/>
      <c r="EK394" s="333"/>
      <c r="EU394" s="333"/>
      <c r="FE394" s="333"/>
      <c r="FO394" s="333"/>
      <c r="FY394" s="333"/>
      <c r="GI394" s="333"/>
      <c r="GS394" s="333"/>
      <c r="HC394" s="333"/>
      <c r="HM394" s="333"/>
      <c r="HW394" s="333"/>
      <c r="IG394" s="333"/>
    </row>
    <row r="395" s="3" customFormat="true" x14ac:dyDescent="0.25">
      <c r="A395" s="333"/>
      <c r="K395" s="333"/>
      <c r="U395" s="333"/>
      <c r="AE395" s="333"/>
      <c r="AO395" s="333"/>
      <c r="AY395" s="333"/>
      <c r="BI395" s="333"/>
      <c r="BJ395" s="333"/>
      <c r="BK395" s="333"/>
      <c r="BL395" s="333"/>
      <c r="BM395" s="333"/>
      <c r="BN395" s="333"/>
      <c r="BO395" s="333"/>
      <c r="BP395" s="333"/>
      <c r="BS395" s="333"/>
      <c r="CC395" s="333"/>
      <c r="CM395" s="333"/>
      <c r="CW395" s="333"/>
      <c r="DG395" s="333"/>
      <c r="DQ395" s="333"/>
      <c r="EA395" s="333"/>
      <c r="EK395" s="333"/>
      <c r="EU395" s="333"/>
      <c r="FE395" s="333"/>
      <c r="FO395" s="333"/>
      <c r="FY395" s="333"/>
      <c r="GI395" s="333"/>
      <c r="GS395" s="333"/>
      <c r="HC395" s="333"/>
      <c r="HM395" s="333"/>
      <c r="HW395" s="333"/>
      <c r="IG395" s="333"/>
    </row>
    <row r="396" s="3" customFormat="true" x14ac:dyDescent="0.25">
      <c r="A396" s="333"/>
      <c r="K396" s="333"/>
      <c r="U396" s="333"/>
      <c r="AE396" s="333"/>
      <c r="AO396" s="333"/>
      <c r="AY396" s="333"/>
      <c r="BI396" s="333"/>
      <c r="BJ396" s="333"/>
      <c r="BK396" s="333"/>
      <c r="BL396" s="333"/>
      <c r="BM396" s="333"/>
      <c r="BN396" s="333"/>
      <c r="BO396" s="333"/>
      <c r="BP396" s="333"/>
      <c r="BS396" s="333"/>
      <c r="CC396" s="333"/>
      <c r="CM396" s="333"/>
      <c r="CW396" s="333"/>
      <c r="DG396" s="333"/>
      <c r="DQ396" s="333"/>
      <c r="EA396" s="333"/>
      <c r="EK396" s="333"/>
      <c r="EU396" s="333"/>
      <c r="FE396" s="333"/>
      <c r="FO396" s="333"/>
      <c r="FY396" s="333"/>
      <c r="GI396" s="333"/>
      <c r="GS396" s="333"/>
      <c r="HC396" s="333"/>
      <c r="HM396" s="333"/>
      <c r="HW396" s="333"/>
      <c r="IG396" s="333"/>
    </row>
    <row r="397" s="3" customFormat="true" x14ac:dyDescent="0.25">
      <c r="A397" s="333"/>
      <c r="K397" s="333"/>
      <c r="U397" s="333"/>
      <c r="AE397" s="333"/>
      <c r="AO397" s="333"/>
      <c r="AY397" s="333"/>
      <c r="BI397" s="333"/>
      <c r="BJ397" s="333"/>
      <c r="BK397" s="333"/>
      <c r="BL397" s="333"/>
      <c r="BM397" s="333"/>
      <c r="BN397" s="333"/>
      <c r="BO397" s="333"/>
      <c r="BP397" s="333"/>
      <c r="BS397" s="333"/>
      <c r="CC397" s="333"/>
      <c r="CM397" s="333"/>
      <c r="CW397" s="333"/>
      <c r="DG397" s="333"/>
      <c r="DQ397" s="333"/>
      <c r="EA397" s="333"/>
      <c r="EK397" s="333"/>
      <c r="EU397" s="333"/>
      <c r="FE397" s="333"/>
      <c r="FO397" s="333"/>
      <c r="FY397" s="333"/>
      <c r="GI397" s="333"/>
      <c r="GS397" s="333"/>
      <c r="HC397" s="333"/>
      <c r="HM397" s="333"/>
      <c r="HW397" s="333"/>
      <c r="IG397" s="333"/>
    </row>
    <row r="398" s="3" customFormat="true" x14ac:dyDescent="0.25">
      <c r="A398" s="333"/>
      <c r="K398" s="333"/>
      <c r="U398" s="333"/>
      <c r="AE398" s="333"/>
      <c r="AO398" s="333"/>
      <c r="AY398" s="333"/>
      <c r="BI398" s="333"/>
      <c r="BJ398" s="333"/>
      <c r="BK398" s="333"/>
      <c r="BL398" s="333"/>
      <c r="BM398" s="333"/>
      <c r="BN398" s="333"/>
      <c r="BO398" s="333"/>
      <c r="BP398" s="333"/>
      <c r="BS398" s="333"/>
      <c r="CC398" s="333"/>
      <c r="CM398" s="333"/>
      <c r="CW398" s="333"/>
      <c r="DG398" s="333"/>
      <c r="DQ398" s="333"/>
      <c r="EA398" s="333"/>
      <c r="EK398" s="333"/>
      <c r="EU398" s="333"/>
      <c r="FE398" s="333"/>
      <c r="FO398" s="333"/>
      <c r="FY398" s="333"/>
      <c r="GI398" s="333"/>
      <c r="GS398" s="333"/>
      <c r="HC398" s="333"/>
      <c r="HM398" s="333"/>
      <c r="HW398" s="333"/>
      <c r="IG398" s="333"/>
    </row>
    <row r="399" s="3" customFormat="true" x14ac:dyDescent="0.25">
      <c r="A399" s="333"/>
      <c r="K399" s="333"/>
      <c r="U399" s="333"/>
      <c r="AE399" s="333"/>
      <c r="AO399" s="333"/>
      <c r="AY399" s="333"/>
      <c r="BI399" s="333"/>
      <c r="BJ399" s="333"/>
      <c r="BK399" s="333"/>
      <c r="BL399" s="333"/>
      <c r="BM399" s="333"/>
      <c r="BN399" s="333"/>
      <c r="BO399" s="333"/>
      <c r="BP399" s="333"/>
      <c r="BS399" s="333"/>
      <c r="CC399" s="333"/>
      <c r="CM399" s="333"/>
      <c r="CW399" s="333"/>
      <c r="DG399" s="333"/>
      <c r="DQ399" s="333"/>
      <c r="EA399" s="333"/>
      <c r="EK399" s="333"/>
      <c r="EU399" s="333"/>
      <c r="FE399" s="333"/>
      <c r="FO399" s="333"/>
      <c r="FY399" s="333"/>
      <c r="GI399" s="333"/>
      <c r="GS399" s="333"/>
      <c r="HC399" s="333"/>
      <c r="HM399" s="333"/>
      <c r="HW399" s="333"/>
      <c r="IG399" s="333"/>
    </row>
    <row r="400" s="3" customFormat="true" x14ac:dyDescent="0.25">
      <c r="A400" s="333"/>
      <c r="K400" s="333"/>
      <c r="U400" s="333"/>
      <c r="AE400" s="333"/>
      <c r="AO400" s="333"/>
      <c r="AY400" s="333"/>
      <c r="BI400" s="333"/>
      <c r="BJ400" s="333"/>
      <c r="BK400" s="333"/>
      <c r="BL400" s="333"/>
      <c r="BM400" s="333"/>
      <c r="BN400" s="333"/>
      <c r="BO400" s="333"/>
      <c r="BP400" s="333"/>
      <c r="BS400" s="333"/>
      <c r="CC400" s="333"/>
      <c r="CM400" s="333"/>
      <c r="CW400" s="333"/>
      <c r="DG400" s="333"/>
      <c r="DQ400" s="333"/>
      <c r="EA400" s="333"/>
      <c r="EK400" s="333"/>
      <c r="EU400" s="333"/>
      <c r="FE400" s="333"/>
      <c r="FO400" s="333"/>
      <c r="FY400" s="333"/>
      <c r="GI400" s="333"/>
      <c r="GS400" s="333"/>
      <c r="HC400" s="333"/>
      <c r="HM400" s="333"/>
      <c r="HW400" s="333"/>
      <c r="IG400" s="333"/>
    </row>
    <row r="401" s="3" customFormat="true" x14ac:dyDescent="0.25">
      <c r="A401" s="333"/>
      <c r="K401" s="333"/>
      <c r="U401" s="333"/>
      <c r="AE401" s="333"/>
      <c r="AO401" s="333"/>
      <c r="AY401" s="333"/>
      <c r="BI401" s="333"/>
      <c r="BJ401" s="333"/>
      <c r="BK401" s="333"/>
      <c r="BL401" s="333"/>
      <c r="BM401" s="333"/>
      <c r="BN401" s="333"/>
      <c r="BO401" s="333"/>
      <c r="BP401" s="333"/>
      <c r="BS401" s="333"/>
      <c r="CC401" s="333"/>
      <c r="CM401" s="333"/>
      <c r="CW401" s="333"/>
      <c r="DG401" s="333"/>
      <c r="DQ401" s="333"/>
      <c r="EA401" s="333"/>
      <c r="EK401" s="333"/>
      <c r="EU401" s="333"/>
      <c r="FE401" s="333"/>
      <c r="FO401" s="333"/>
      <c r="FY401" s="333"/>
      <c r="GI401" s="333"/>
      <c r="GS401" s="333"/>
      <c r="HC401" s="333"/>
      <c r="HM401" s="333"/>
      <c r="HW401" s="333"/>
      <c r="IG401" s="333"/>
    </row>
    <row r="402" s="3" customFormat="true" x14ac:dyDescent="0.25">
      <c r="A402" s="333"/>
      <c r="K402" s="333"/>
      <c r="U402" s="333"/>
      <c r="AE402" s="333"/>
      <c r="AO402" s="333"/>
      <c r="AY402" s="333"/>
      <c r="BI402" s="333"/>
      <c r="BJ402" s="333"/>
      <c r="BK402" s="333"/>
      <c r="BL402" s="333"/>
      <c r="BM402" s="333"/>
      <c r="BN402" s="333"/>
      <c r="BO402" s="333"/>
      <c r="BP402" s="333"/>
      <c r="BS402" s="333"/>
      <c r="CC402" s="333"/>
      <c r="CM402" s="333"/>
      <c r="CW402" s="333"/>
      <c r="DG402" s="333"/>
      <c r="DQ402" s="333"/>
      <c r="EA402" s="333"/>
      <c r="EK402" s="333"/>
      <c r="EU402" s="333"/>
      <c r="FE402" s="333"/>
      <c r="FO402" s="333"/>
      <c r="FY402" s="333"/>
      <c r="GI402" s="333"/>
      <c r="GS402" s="333"/>
      <c r="HC402" s="333"/>
      <c r="HM402" s="333"/>
      <c r="HW402" s="333"/>
      <c r="IG402" s="333"/>
    </row>
    <row r="403" s="3" customFormat="true" x14ac:dyDescent="0.25">
      <c r="A403" s="333"/>
      <c r="K403" s="333"/>
      <c r="U403" s="333"/>
      <c r="AE403" s="333"/>
      <c r="AO403" s="333"/>
      <c r="AY403" s="333"/>
      <c r="BI403" s="333"/>
      <c r="BJ403" s="333"/>
      <c r="BK403" s="333"/>
      <c r="BL403" s="333"/>
      <c r="BM403" s="333"/>
      <c r="BN403" s="333"/>
      <c r="BO403" s="333"/>
      <c r="BP403" s="333"/>
      <c r="BS403" s="333"/>
      <c r="CC403" s="333"/>
      <c r="CM403" s="333"/>
      <c r="CW403" s="333"/>
      <c r="DG403" s="333"/>
      <c r="DQ403" s="333"/>
      <c r="EA403" s="333"/>
      <c r="EK403" s="333"/>
      <c r="EU403" s="333"/>
      <c r="FE403" s="333"/>
      <c r="FO403" s="333"/>
      <c r="FY403" s="333"/>
      <c r="GI403" s="333"/>
      <c r="GS403" s="333"/>
      <c r="HC403" s="333"/>
      <c r="HM403" s="333"/>
      <c r="HW403" s="333"/>
      <c r="IG403" s="333"/>
    </row>
    <row r="404" s="3" customFormat="true" x14ac:dyDescent="0.25">
      <c r="A404" s="333"/>
      <c r="K404" s="333"/>
      <c r="U404" s="333"/>
      <c r="AE404" s="333"/>
      <c r="AO404" s="333"/>
      <c r="AY404" s="333"/>
      <c r="BI404" s="333"/>
      <c r="BJ404" s="333"/>
      <c r="BK404" s="333"/>
      <c r="BL404" s="333"/>
      <c r="BM404" s="333"/>
      <c r="BN404" s="333"/>
      <c r="BO404" s="333"/>
      <c r="BP404" s="333"/>
      <c r="BS404" s="333"/>
      <c r="CC404" s="333"/>
      <c r="CM404" s="333"/>
      <c r="CW404" s="333"/>
      <c r="DG404" s="333"/>
      <c r="DQ404" s="333"/>
      <c r="EA404" s="333"/>
      <c r="EK404" s="333"/>
      <c r="EU404" s="333"/>
      <c r="FE404" s="333"/>
      <c r="FO404" s="333"/>
      <c r="FY404" s="333"/>
      <c r="GI404" s="333"/>
      <c r="GS404" s="333"/>
      <c r="HC404" s="333"/>
      <c r="HM404" s="333"/>
      <c r="HW404" s="333"/>
      <c r="IG404" s="333"/>
    </row>
    <row r="405" s="3" customFormat="true" x14ac:dyDescent="0.25">
      <c r="A405" s="333"/>
      <c r="K405" s="333"/>
      <c r="U405" s="333"/>
      <c r="AE405" s="333"/>
      <c r="AO405" s="333"/>
      <c r="AY405" s="333"/>
      <c r="BI405" s="333"/>
      <c r="BJ405" s="333"/>
      <c r="BK405" s="333"/>
      <c r="BL405" s="333"/>
      <c r="BM405" s="333"/>
      <c r="BN405" s="333"/>
      <c r="BO405" s="333"/>
      <c r="BP405" s="333"/>
      <c r="BS405" s="333"/>
      <c r="CC405" s="333"/>
      <c r="CM405" s="333"/>
      <c r="CW405" s="333"/>
      <c r="DG405" s="333"/>
      <c r="DQ405" s="333"/>
      <c r="EA405" s="333"/>
      <c r="EK405" s="333"/>
      <c r="EU405" s="333"/>
      <c r="FE405" s="333"/>
      <c r="FO405" s="333"/>
      <c r="FY405" s="333"/>
      <c r="GI405" s="333"/>
      <c r="GS405" s="333"/>
      <c r="HC405" s="333"/>
      <c r="HM405" s="333"/>
      <c r="HW405" s="333"/>
      <c r="IG405" s="333"/>
    </row>
    <row r="406" s="3" customFormat="true" x14ac:dyDescent="0.25">
      <c r="A406" s="333"/>
      <c r="K406" s="333"/>
      <c r="U406" s="333"/>
      <c r="AE406" s="333"/>
      <c r="AO406" s="333"/>
      <c r="AY406" s="333"/>
      <c r="BI406" s="333"/>
      <c r="BJ406" s="333"/>
      <c r="BK406" s="333"/>
      <c r="BL406" s="333"/>
      <c r="BM406" s="333"/>
      <c r="BN406" s="333"/>
      <c r="BO406" s="333"/>
      <c r="BP406" s="333"/>
      <c r="BS406" s="333"/>
      <c r="CC406" s="333"/>
      <c r="CM406" s="333"/>
      <c r="CW406" s="333"/>
      <c r="DG406" s="333"/>
      <c r="DQ406" s="333"/>
      <c r="EA406" s="333"/>
      <c r="EK406" s="333"/>
      <c r="EU406" s="333"/>
      <c r="FE406" s="333"/>
      <c r="FO406" s="333"/>
      <c r="FY406" s="333"/>
      <c r="GI406" s="333"/>
      <c r="GS406" s="333"/>
      <c r="HC406" s="333"/>
      <c r="HM406" s="333"/>
      <c r="HW406" s="333"/>
      <c r="IG406" s="333"/>
    </row>
    <row r="407" s="3" customFormat="true" x14ac:dyDescent="0.25">
      <c r="A407" s="333"/>
      <c r="K407" s="333"/>
      <c r="U407" s="333"/>
      <c r="AE407" s="333"/>
      <c r="AO407" s="333"/>
      <c r="AY407" s="333"/>
      <c r="BI407" s="333"/>
      <c r="BJ407" s="333"/>
      <c r="BK407" s="333"/>
      <c r="BL407" s="333"/>
      <c r="BM407" s="333"/>
      <c r="BN407" s="333"/>
      <c r="BO407" s="333"/>
      <c r="BP407" s="333"/>
      <c r="BS407" s="333"/>
      <c r="CC407" s="333"/>
      <c r="CM407" s="333"/>
      <c r="CW407" s="333"/>
      <c r="DG407" s="333"/>
      <c r="DQ407" s="333"/>
      <c r="EA407" s="333"/>
      <c r="EK407" s="333"/>
      <c r="EU407" s="333"/>
      <c r="FE407" s="333"/>
      <c r="FO407" s="333"/>
      <c r="FY407" s="333"/>
      <c r="GI407" s="333"/>
      <c r="GS407" s="333"/>
      <c r="HC407" s="333"/>
      <c r="HM407" s="333"/>
      <c r="HW407" s="333"/>
      <c r="IG407" s="333"/>
    </row>
    <row r="408" s="3" customFormat="true" x14ac:dyDescent="0.25">
      <c r="A408" s="333"/>
      <c r="K408" s="333"/>
      <c r="U408" s="333"/>
      <c r="AE408" s="333"/>
      <c r="AO408" s="333"/>
      <c r="AY408" s="333"/>
      <c r="BI408" s="333"/>
      <c r="BJ408" s="333"/>
      <c r="BK408" s="333"/>
      <c r="BL408" s="333"/>
      <c r="BM408" s="333"/>
      <c r="BN408" s="333"/>
      <c r="BO408" s="333"/>
      <c r="BP408" s="333"/>
      <c r="BS408" s="333"/>
      <c r="CC408" s="333"/>
      <c r="CM408" s="333"/>
      <c r="CW408" s="333"/>
      <c r="DG408" s="333"/>
      <c r="DQ408" s="333"/>
      <c r="EA408" s="333"/>
      <c r="EK408" s="333"/>
      <c r="EU408" s="333"/>
      <c r="FE408" s="333"/>
      <c r="FO408" s="333"/>
      <c r="FY408" s="333"/>
      <c r="GI408" s="333"/>
      <c r="GS408" s="333"/>
      <c r="HC408" s="333"/>
      <c r="HM408" s="333"/>
      <c r="HW408" s="333"/>
      <c r="IG408" s="333"/>
    </row>
    <row r="409" s="3" customFormat="true" x14ac:dyDescent="0.25">
      <c r="A409" s="333"/>
      <c r="K409" s="333"/>
      <c r="U409" s="333"/>
      <c r="AE409" s="333"/>
      <c r="AO409" s="333"/>
      <c r="AY409" s="333"/>
      <c r="BI409" s="333"/>
      <c r="BJ409" s="333"/>
      <c r="BK409" s="333"/>
      <c r="BL409" s="333"/>
      <c r="BM409" s="333"/>
      <c r="BN409" s="333"/>
      <c r="BO409" s="333"/>
      <c r="BP409" s="333"/>
      <c r="BS409" s="333"/>
      <c r="CC409" s="333"/>
      <c r="CM409" s="333"/>
      <c r="CW409" s="333"/>
      <c r="DG409" s="333"/>
      <c r="DQ409" s="333"/>
      <c r="EA409" s="333"/>
      <c r="EK409" s="333"/>
      <c r="EU409" s="333"/>
      <c r="FE409" s="333"/>
      <c r="FO409" s="333"/>
      <c r="FY409" s="333"/>
      <c r="GI409" s="333"/>
      <c r="GS409" s="333"/>
      <c r="HC409" s="333"/>
      <c r="HM409" s="333"/>
      <c r="HW409" s="333"/>
      <c r="IG409" s="333"/>
    </row>
    <row r="410" s="3" customFormat="true" x14ac:dyDescent="0.25">
      <c r="A410" s="333"/>
      <c r="K410" s="333"/>
      <c r="U410" s="333"/>
      <c r="AE410" s="333"/>
      <c r="AO410" s="333"/>
      <c r="AY410" s="333"/>
      <c r="BI410" s="333"/>
      <c r="BJ410" s="333"/>
      <c r="BK410" s="333"/>
      <c r="BL410" s="333"/>
      <c r="BM410" s="333"/>
      <c r="BN410" s="333"/>
      <c r="BO410" s="333"/>
      <c r="BP410" s="333"/>
      <c r="BS410" s="333"/>
      <c r="CC410" s="333"/>
      <c r="CM410" s="333"/>
      <c r="CW410" s="333"/>
      <c r="DG410" s="333"/>
      <c r="DQ410" s="333"/>
      <c r="EA410" s="333"/>
      <c r="EK410" s="333"/>
      <c r="EU410" s="333"/>
      <c r="FE410" s="333"/>
      <c r="FO410" s="333"/>
      <c r="FY410" s="333"/>
      <c r="GI410" s="333"/>
      <c r="GS410" s="333"/>
      <c r="HC410" s="333"/>
      <c r="HM410" s="333"/>
      <c r="HW410" s="333"/>
      <c r="IG410" s="333"/>
    </row>
    <row r="411" s="3" customFormat="true" x14ac:dyDescent="0.25">
      <c r="A411" s="333"/>
      <c r="K411" s="333"/>
      <c r="U411" s="333"/>
      <c r="AE411" s="333"/>
      <c r="AO411" s="333"/>
      <c r="AY411" s="333"/>
      <c r="BI411" s="333"/>
      <c r="BJ411" s="333"/>
      <c r="BK411" s="333"/>
      <c r="BL411" s="333"/>
      <c r="BM411" s="333"/>
      <c r="BN411" s="333"/>
      <c r="BO411" s="333"/>
      <c r="BP411" s="333"/>
      <c r="BS411" s="333"/>
      <c r="CC411" s="333"/>
      <c r="CM411" s="333"/>
      <c r="CW411" s="333"/>
      <c r="DG411" s="333"/>
      <c r="DQ411" s="333"/>
      <c r="EA411" s="333"/>
      <c r="EK411" s="333"/>
      <c r="EU411" s="333"/>
      <c r="FE411" s="333"/>
      <c r="FO411" s="333"/>
      <c r="FY411" s="333"/>
      <c r="GI411" s="333"/>
      <c r="GS411" s="333"/>
      <c r="HC411" s="333"/>
      <c r="HM411" s="333"/>
      <c r="HW411" s="333"/>
      <c r="IG411" s="333"/>
    </row>
    <row r="412" s="3" customFormat="true" x14ac:dyDescent="0.25">
      <c r="A412" s="333"/>
      <c r="K412" s="333"/>
      <c r="U412" s="333"/>
      <c r="AE412" s="333"/>
      <c r="AO412" s="333"/>
      <c r="AY412" s="333"/>
      <c r="BI412" s="333"/>
      <c r="BJ412" s="333"/>
      <c r="BK412" s="333"/>
      <c r="BL412" s="333"/>
      <c r="BM412" s="333"/>
      <c r="BN412" s="333"/>
      <c r="BO412" s="333"/>
      <c r="BP412" s="333"/>
      <c r="BS412" s="333"/>
      <c r="CC412" s="333"/>
      <c r="CM412" s="333"/>
      <c r="CW412" s="333"/>
      <c r="DG412" s="333"/>
      <c r="DQ412" s="333"/>
      <c r="EA412" s="333"/>
      <c r="EK412" s="333"/>
      <c r="EU412" s="333"/>
      <c r="FE412" s="333"/>
      <c r="FO412" s="333"/>
      <c r="FY412" s="333"/>
      <c r="GI412" s="333"/>
      <c r="GS412" s="333"/>
      <c r="HC412" s="333"/>
      <c r="HM412" s="333"/>
      <c r="HW412" s="333"/>
      <c r="IG412" s="333"/>
    </row>
    <row r="413" s="3" customFormat="true" x14ac:dyDescent="0.25">
      <c r="A413" s="333"/>
      <c r="K413" s="333"/>
      <c r="U413" s="333"/>
      <c r="AE413" s="333"/>
      <c r="AO413" s="333"/>
      <c r="AY413" s="333"/>
      <c r="BI413" s="333"/>
      <c r="BJ413" s="333"/>
      <c r="BK413" s="333"/>
      <c r="BL413" s="333"/>
      <c r="BM413" s="333"/>
      <c r="BN413" s="333"/>
      <c r="BO413" s="333"/>
      <c r="BP413" s="333"/>
      <c r="BS413" s="333"/>
      <c r="CC413" s="333"/>
      <c r="CM413" s="333"/>
      <c r="CW413" s="333"/>
      <c r="DG413" s="333"/>
      <c r="DQ413" s="333"/>
      <c r="EA413" s="333"/>
      <c r="EK413" s="333"/>
      <c r="EU413" s="333"/>
      <c r="FE413" s="333"/>
      <c r="FO413" s="333"/>
      <c r="FY413" s="333"/>
      <c r="GI413" s="333"/>
      <c r="GS413" s="333"/>
      <c r="HC413" s="333"/>
      <c r="HM413" s="333"/>
      <c r="HW413" s="333"/>
      <c r="IG413" s="333"/>
    </row>
    <row r="414" s="3" customFormat="true" x14ac:dyDescent="0.25">
      <c r="A414" s="333"/>
      <c r="K414" s="333"/>
      <c r="U414" s="333"/>
      <c r="AE414" s="333"/>
      <c r="AO414" s="333"/>
      <c r="AY414" s="333"/>
      <c r="BI414" s="333"/>
      <c r="BJ414" s="333"/>
      <c r="BK414" s="333"/>
      <c r="BL414" s="333"/>
      <c r="BM414" s="333"/>
      <c r="BN414" s="333"/>
      <c r="BO414" s="333"/>
      <c r="BP414" s="333"/>
      <c r="BS414" s="333"/>
      <c r="CC414" s="333"/>
      <c r="CM414" s="333"/>
      <c r="CW414" s="333"/>
      <c r="DG414" s="333"/>
      <c r="DQ414" s="333"/>
      <c r="EA414" s="333"/>
      <c r="EK414" s="333"/>
      <c r="EU414" s="333"/>
      <c r="FE414" s="333"/>
      <c r="FO414" s="333"/>
      <c r="FY414" s="333"/>
      <c r="GI414" s="333"/>
      <c r="GS414" s="333"/>
      <c r="HC414" s="333"/>
      <c r="HM414" s="333"/>
      <c r="HW414" s="333"/>
      <c r="IG414" s="333"/>
    </row>
    <row r="415" s="3" customFormat="true" x14ac:dyDescent="0.25">
      <c r="A415" s="333"/>
      <c r="K415" s="333"/>
      <c r="U415" s="333"/>
      <c r="AE415" s="333"/>
      <c r="AO415" s="333"/>
      <c r="AY415" s="333"/>
      <c r="BI415" s="333"/>
      <c r="BJ415" s="333"/>
      <c r="BK415" s="333"/>
      <c r="BL415" s="333"/>
      <c r="BM415" s="333"/>
      <c r="BN415" s="333"/>
      <c r="BO415" s="333"/>
      <c r="BP415" s="333"/>
      <c r="BS415" s="333"/>
      <c r="CC415" s="333"/>
      <c r="CM415" s="333"/>
      <c r="CW415" s="333"/>
      <c r="DG415" s="333"/>
      <c r="DQ415" s="333"/>
      <c r="EA415" s="333"/>
      <c r="EK415" s="333"/>
      <c r="EU415" s="333"/>
      <c r="FE415" s="333"/>
      <c r="FO415" s="333"/>
      <c r="FY415" s="333"/>
      <c r="GI415" s="333"/>
      <c r="GS415" s="333"/>
      <c r="HC415" s="333"/>
      <c r="HM415" s="333"/>
      <c r="HW415" s="333"/>
      <c r="IG415" s="333"/>
    </row>
    <row r="416" s="3" customFormat="true" x14ac:dyDescent="0.25">
      <c r="A416" s="333"/>
      <c r="K416" s="333"/>
      <c r="U416" s="333"/>
      <c r="AE416" s="333"/>
      <c r="AO416" s="333"/>
      <c r="AY416" s="333"/>
      <c r="BI416" s="333"/>
      <c r="BJ416" s="333"/>
      <c r="BK416" s="333"/>
      <c r="BL416" s="333"/>
      <c r="BM416" s="333"/>
      <c r="BN416" s="333"/>
      <c r="BO416" s="333"/>
      <c r="BP416" s="333"/>
      <c r="BS416" s="333"/>
      <c r="CC416" s="333"/>
      <c r="CM416" s="333"/>
      <c r="CW416" s="333"/>
      <c r="DG416" s="333"/>
      <c r="DQ416" s="333"/>
      <c r="EA416" s="333"/>
      <c r="EK416" s="333"/>
      <c r="EU416" s="333"/>
      <c r="FE416" s="333"/>
      <c r="FO416" s="333"/>
      <c r="FY416" s="333"/>
      <c r="GI416" s="333"/>
      <c r="GS416" s="333"/>
      <c r="HC416" s="333"/>
      <c r="HM416" s="333"/>
      <c r="HW416" s="333"/>
      <c r="IG416" s="333"/>
    </row>
    <row r="417" s="3" customFormat="true" x14ac:dyDescent="0.25">
      <c r="A417" s="333"/>
      <c r="K417" s="333"/>
      <c r="U417" s="333"/>
      <c r="AE417" s="333"/>
      <c r="AO417" s="333"/>
      <c r="AY417" s="333"/>
      <c r="BI417" s="333"/>
      <c r="BJ417" s="333"/>
      <c r="BK417" s="333"/>
      <c r="BL417" s="333"/>
      <c r="BM417" s="333"/>
      <c r="BN417" s="333"/>
      <c r="BO417" s="333"/>
      <c r="BP417" s="333"/>
      <c r="BS417" s="333"/>
      <c r="CC417" s="333"/>
      <c r="CM417" s="333"/>
      <c r="CW417" s="333"/>
      <c r="DG417" s="333"/>
      <c r="DQ417" s="333"/>
      <c r="EA417" s="333"/>
      <c r="EK417" s="333"/>
      <c r="EU417" s="333"/>
      <c r="FE417" s="333"/>
      <c r="FO417" s="333"/>
      <c r="FY417" s="333"/>
      <c r="GI417" s="333"/>
      <c r="GS417" s="333"/>
      <c r="HC417" s="333"/>
      <c r="HM417" s="333"/>
      <c r="HW417" s="333"/>
      <c r="IG417" s="333"/>
    </row>
    <row r="418" s="3" customFormat="true" x14ac:dyDescent="0.25">
      <c r="A418" s="333"/>
      <c r="K418" s="333"/>
      <c r="U418" s="333"/>
      <c r="AE418" s="333"/>
      <c r="AO418" s="333"/>
      <c r="AY418" s="333"/>
      <c r="BI418" s="333"/>
      <c r="BJ418" s="333"/>
      <c r="BK418" s="333"/>
      <c r="BL418" s="333"/>
      <c r="BM418" s="333"/>
      <c r="BN418" s="333"/>
      <c r="BO418" s="333"/>
      <c r="BP418" s="333"/>
      <c r="BS418" s="333"/>
      <c r="CC418" s="333"/>
      <c r="CM418" s="333"/>
      <c r="CW418" s="333"/>
      <c r="DG418" s="333"/>
      <c r="DQ418" s="333"/>
      <c r="EA418" s="333"/>
      <c r="EK418" s="333"/>
      <c r="EU418" s="333"/>
      <c r="FE418" s="333"/>
      <c r="FO418" s="333"/>
      <c r="FY418" s="333"/>
      <c r="GI418" s="333"/>
      <c r="GS418" s="333"/>
      <c r="HC418" s="333"/>
      <c r="HM418" s="333"/>
      <c r="HW418" s="333"/>
      <c r="IG418" s="333"/>
    </row>
    <row r="419" s="3" customFormat="true" x14ac:dyDescent="0.25">
      <c r="A419" s="333"/>
      <c r="K419" s="333"/>
      <c r="U419" s="333"/>
      <c r="AE419" s="333"/>
      <c r="AO419" s="333"/>
      <c r="AY419" s="333"/>
      <c r="BI419" s="333"/>
      <c r="BJ419" s="333"/>
      <c r="BK419" s="333"/>
      <c r="BL419" s="333"/>
      <c r="BM419" s="333"/>
      <c r="BN419" s="333"/>
      <c r="BO419" s="333"/>
      <c r="BP419" s="333"/>
      <c r="BS419" s="333"/>
      <c r="CC419" s="333"/>
      <c r="CM419" s="333"/>
      <c r="CW419" s="333"/>
      <c r="DG419" s="333"/>
      <c r="DQ419" s="333"/>
      <c r="EA419" s="333"/>
      <c r="EK419" s="333"/>
      <c r="EU419" s="333"/>
      <c r="FE419" s="333"/>
      <c r="FO419" s="333"/>
      <c r="FY419" s="333"/>
      <c r="GI419" s="333"/>
      <c r="GS419" s="333"/>
      <c r="HC419" s="333"/>
      <c r="HM419" s="333"/>
      <c r="HW419" s="333"/>
      <c r="IG419" s="333"/>
    </row>
    <row r="420" s="3" customFormat="true" x14ac:dyDescent="0.25">
      <c r="A420" s="333"/>
      <c r="K420" s="333"/>
      <c r="U420" s="333"/>
      <c r="AE420" s="333"/>
      <c r="AO420" s="333"/>
      <c r="AY420" s="333"/>
      <c r="BI420" s="333"/>
      <c r="BJ420" s="333"/>
      <c r="BK420" s="333"/>
      <c r="BL420" s="333"/>
      <c r="BM420" s="333"/>
      <c r="BN420" s="333"/>
      <c r="BO420" s="333"/>
      <c r="BP420" s="333"/>
      <c r="BS420" s="333"/>
      <c r="CC420" s="333"/>
      <c r="CM420" s="333"/>
      <c r="CW420" s="333"/>
      <c r="DG420" s="333"/>
      <c r="DQ420" s="333"/>
      <c r="EA420" s="333"/>
      <c r="EK420" s="333"/>
      <c r="EU420" s="333"/>
      <c r="FE420" s="333"/>
      <c r="FO420" s="333"/>
      <c r="FY420" s="333"/>
      <c r="GI420" s="333"/>
      <c r="GS420" s="333"/>
      <c r="HC420" s="333"/>
      <c r="HM420" s="333"/>
      <c r="HW420" s="333"/>
      <c r="IG420" s="333"/>
    </row>
    <row r="421" s="3" customFormat="true" x14ac:dyDescent="0.25">
      <c r="A421" s="333"/>
      <c r="K421" s="333"/>
      <c r="U421" s="333"/>
      <c r="AE421" s="333"/>
      <c r="AO421" s="333"/>
      <c r="AY421" s="333"/>
      <c r="BI421" s="333"/>
      <c r="BJ421" s="333"/>
      <c r="BK421" s="333"/>
      <c r="BL421" s="333"/>
      <c r="BM421" s="333"/>
      <c r="BN421" s="333"/>
      <c r="BO421" s="333"/>
      <c r="BP421" s="333"/>
      <c r="BS421" s="333"/>
      <c r="CC421" s="333"/>
      <c r="CM421" s="333"/>
      <c r="CW421" s="333"/>
      <c r="DG421" s="333"/>
      <c r="DQ421" s="333"/>
      <c r="EA421" s="333"/>
      <c r="EK421" s="333"/>
      <c r="EU421" s="333"/>
      <c r="FE421" s="333"/>
      <c r="FO421" s="333"/>
      <c r="FY421" s="333"/>
      <c r="GI421" s="333"/>
      <c r="GS421" s="333"/>
      <c r="HC421" s="333"/>
      <c r="HM421" s="333"/>
      <c r="HW421" s="333"/>
      <c r="IG421" s="333"/>
    </row>
    <row r="422" s="3" customFormat="true" x14ac:dyDescent="0.25">
      <c r="A422" s="333"/>
      <c r="K422" s="333"/>
      <c r="U422" s="333"/>
      <c r="AE422" s="333"/>
      <c r="AO422" s="333"/>
      <c r="AY422" s="333"/>
      <c r="BI422" s="333"/>
      <c r="BJ422" s="333"/>
      <c r="BK422" s="333"/>
      <c r="BL422" s="333"/>
      <c r="BM422" s="333"/>
      <c r="BN422" s="333"/>
      <c r="BO422" s="333"/>
      <c r="BP422" s="333"/>
      <c r="BS422" s="333"/>
      <c r="CC422" s="333"/>
      <c r="CM422" s="333"/>
      <c r="CW422" s="333"/>
      <c r="DG422" s="333"/>
      <c r="DQ422" s="333"/>
      <c r="EA422" s="333"/>
      <c r="EK422" s="333"/>
      <c r="EU422" s="333"/>
      <c r="FE422" s="333"/>
      <c r="FO422" s="333"/>
      <c r="FY422" s="333"/>
      <c r="GI422" s="333"/>
      <c r="GS422" s="333"/>
      <c r="HC422" s="333"/>
      <c r="HM422" s="333"/>
      <c r="HW422" s="333"/>
      <c r="IG422" s="333"/>
    </row>
    <row r="423" s="3" customFormat="true" x14ac:dyDescent="0.25">
      <c r="A423" s="333"/>
      <c r="K423" s="333"/>
      <c r="U423" s="333"/>
      <c r="AE423" s="333"/>
      <c r="AO423" s="333"/>
      <c r="AY423" s="333"/>
      <c r="BI423" s="333"/>
      <c r="BJ423" s="333"/>
      <c r="BK423" s="333"/>
      <c r="BL423" s="333"/>
      <c r="BM423" s="333"/>
      <c r="BN423" s="333"/>
      <c r="BO423" s="333"/>
      <c r="BP423" s="333"/>
      <c r="BS423" s="333"/>
      <c r="CC423" s="333"/>
      <c r="CM423" s="333"/>
      <c r="CW423" s="333"/>
      <c r="DG423" s="333"/>
      <c r="DQ423" s="333"/>
      <c r="EA423" s="333"/>
      <c r="EK423" s="333"/>
      <c r="EU423" s="333"/>
      <c r="FE423" s="333"/>
      <c r="FO423" s="333"/>
      <c r="FY423" s="333"/>
      <c r="GI423" s="333"/>
      <c r="GS423" s="333"/>
      <c r="HC423" s="333"/>
      <c r="HM423" s="333"/>
      <c r="HW423" s="333"/>
      <c r="IG423" s="333"/>
    </row>
    <row r="424" s="3" customFormat="true" x14ac:dyDescent="0.25">
      <c r="A424" s="333"/>
      <c r="K424" s="333"/>
      <c r="U424" s="333"/>
      <c r="AE424" s="333"/>
      <c r="AO424" s="333"/>
      <c r="AY424" s="333"/>
      <c r="BI424" s="333"/>
      <c r="BJ424" s="333"/>
      <c r="BK424" s="333"/>
      <c r="BL424" s="333"/>
      <c r="BM424" s="333"/>
      <c r="BN424" s="333"/>
      <c r="BO424" s="333"/>
      <c r="BP424" s="333"/>
      <c r="BS424" s="333"/>
      <c r="CC424" s="333"/>
      <c r="CM424" s="333"/>
      <c r="CW424" s="333"/>
      <c r="DG424" s="333"/>
      <c r="DQ424" s="333"/>
      <c r="EA424" s="333"/>
      <c r="EK424" s="333"/>
      <c r="EU424" s="333"/>
      <c r="FE424" s="333"/>
      <c r="FO424" s="333"/>
      <c r="FY424" s="333"/>
      <c r="GI424" s="333"/>
      <c r="GS424" s="333"/>
      <c r="HC424" s="333"/>
      <c r="HM424" s="333"/>
      <c r="HW424" s="333"/>
      <c r="IG424" s="333"/>
    </row>
    <row r="425" s="3" customFormat="true" x14ac:dyDescent="0.25">
      <c r="A425" s="333"/>
      <c r="K425" s="333"/>
      <c r="U425" s="333"/>
      <c r="AE425" s="333"/>
      <c r="AO425" s="333"/>
      <c r="AY425" s="333"/>
      <c r="BI425" s="333"/>
      <c r="BJ425" s="333"/>
      <c r="BK425" s="333"/>
      <c r="BL425" s="333"/>
      <c r="BM425" s="333"/>
      <c r="BN425" s="333"/>
      <c r="BO425" s="333"/>
      <c r="BP425" s="333"/>
      <c r="BS425" s="333"/>
      <c r="CC425" s="333"/>
      <c r="CM425" s="333"/>
      <c r="CW425" s="333"/>
      <c r="DG425" s="333"/>
      <c r="DQ425" s="333"/>
      <c r="EA425" s="333"/>
      <c r="EK425" s="333"/>
      <c r="EU425" s="333"/>
      <c r="FE425" s="333"/>
      <c r="FO425" s="333"/>
      <c r="FY425" s="333"/>
      <c r="GI425" s="333"/>
      <c r="GS425" s="333"/>
      <c r="HC425" s="333"/>
      <c r="HM425" s="333"/>
      <c r="HW425" s="333"/>
      <c r="IG425" s="333"/>
    </row>
    <row r="426" s="3" customFormat="true" x14ac:dyDescent="0.25">
      <c r="A426" s="333"/>
      <c r="K426" s="333"/>
      <c r="U426" s="333"/>
      <c r="AE426" s="333"/>
      <c r="AO426" s="333"/>
      <c r="AY426" s="333"/>
      <c r="BI426" s="333"/>
      <c r="BJ426" s="333"/>
      <c r="BK426" s="333"/>
      <c r="BL426" s="333"/>
      <c r="BM426" s="333"/>
      <c r="BN426" s="333"/>
      <c r="BO426" s="333"/>
      <c r="BP426" s="333"/>
      <c r="BS426" s="333"/>
      <c r="CC426" s="333"/>
      <c r="CM426" s="333"/>
      <c r="CW426" s="333"/>
      <c r="DG426" s="333"/>
      <c r="DQ426" s="333"/>
      <c r="EA426" s="333"/>
      <c r="EK426" s="333"/>
      <c r="EU426" s="333"/>
      <c r="FE426" s="333"/>
      <c r="FO426" s="333"/>
      <c r="FY426" s="333"/>
      <c r="GI426" s="333"/>
      <c r="GS426" s="333"/>
      <c r="HC426" s="333"/>
      <c r="HM426" s="333"/>
      <c r="HW426" s="333"/>
      <c r="IG426" s="333"/>
    </row>
    <row r="427" s="3" customFormat="true" x14ac:dyDescent="0.25">
      <c r="A427" s="333"/>
      <c r="K427" s="333"/>
      <c r="U427" s="333"/>
      <c r="AE427" s="333"/>
      <c r="AO427" s="333"/>
      <c r="AY427" s="333"/>
      <c r="BI427" s="333"/>
      <c r="BJ427" s="333"/>
      <c r="BK427" s="333"/>
      <c r="BL427" s="333"/>
      <c r="BM427" s="333"/>
      <c r="BN427" s="333"/>
      <c r="BO427" s="333"/>
      <c r="BP427" s="333"/>
      <c r="BS427" s="333"/>
      <c r="CC427" s="333"/>
      <c r="CM427" s="333"/>
      <c r="CW427" s="333"/>
      <c r="DG427" s="333"/>
      <c r="DQ427" s="333"/>
      <c r="EA427" s="333"/>
      <c r="EK427" s="333"/>
      <c r="EU427" s="333"/>
      <c r="FE427" s="333"/>
      <c r="FO427" s="333"/>
      <c r="FY427" s="333"/>
      <c r="GI427" s="333"/>
      <c r="GS427" s="333"/>
      <c r="HC427" s="333"/>
      <c r="HM427" s="333"/>
      <c r="HW427" s="333"/>
      <c r="IG427" s="333"/>
    </row>
    <row r="428" s="3" customFormat="true" x14ac:dyDescent="0.25">
      <c r="A428" s="333"/>
      <c r="K428" s="333"/>
      <c r="U428" s="333"/>
      <c r="AE428" s="333"/>
      <c r="AO428" s="333"/>
      <c r="AY428" s="333"/>
      <c r="BI428" s="333"/>
      <c r="BJ428" s="333"/>
      <c r="BK428" s="333"/>
      <c r="BL428" s="333"/>
      <c r="BM428" s="333"/>
      <c r="BN428" s="333"/>
      <c r="BO428" s="333"/>
      <c r="BP428" s="333"/>
      <c r="BS428" s="333"/>
      <c r="CC428" s="333"/>
      <c r="CM428" s="333"/>
      <c r="CW428" s="333"/>
      <c r="DG428" s="333"/>
      <c r="DQ428" s="333"/>
      <c r="EA428" s="333"/>
      <c r="EK428" s="333"/>
      <c r="EU428" s="333"/>
      <c r="FE428" s="333"/>
      <c r="FO428" s="333"/>
      <c r="FY428" s="333"/>
      <c r="GI428" s="333"/>
      <c r="GS428" s="333"/>
      <c r="HC428" s="333"/>
      <c r="HM428" s="333"/>
      <c r="HW428" s="333"/>
      <c r="IG428" s="333"/>
    </row>
    <row r="429" s="3" customFormat="true" x14ac:dyDescent="0.25">
      <c r="A429" s="333"/>
      <c r="K429" s="333"/>
      <c r="U429" s="333"/>
      <c r="AE429" s="333"/>
      <c r="AO429" s="333"/>
      <c r="AY429" s="333"/>
      <c r="BI429" s="333"/>
      <c r="BJ429" s="333"/>
      <c r="BK429" s="333"/>
      <c r="BL429" s="333"/>
      <c r="BM429" s="333"/>
      <c r="BN429" s="333"/>
      <c r="BO429" s="333"/>
      <c r="BP429" s="333"/>
      <c r="BS429" s="333"/>
      <c r="CC429" s="333"/>
      <c r="CM429" s="333"/>
      <c r="CW429" s="333"/>
      <c r="DG429" s="333"/>
      <c r="DQ429" s="333"/>
      <c r="EA429" s="333"/>
      <c r="EK429" s="333"/>
      <c r="EU429" s="333"/>
      <c r="FE429" s="333"/>
      <c r="FO429" s="333"/>
      <c r="FY429" s="333"/>
      <c r="GI429" s="333"/>
      <c r="GS429" s="333"/>
      <c r="HC429" s="333"/>
      <c r="HM429" s="333"/>
      <c r="HW429" s="333"/>
      <c r="IG429" s="333"/>
    </row>
    <row r="430" s="3" customFormat="true" x14ac:dyDescent="0.25">
      <c r="A430" s="333"/>
      <c r="K430" s="333"/>
      <c r="U430" s="333"/>
      <c r="AE430" s="333"/>
      <c r="AO430" s="333"/>
      <c r="AY430" s="333"/>
      <c r="BI430" s="333"/>
      <c r="BJ430" s="333"/>
      <c r="BK430" s="333"/>
      <c r="BL430" s="333"/>
      <c r="BM430" s="333"/>
      <c r="BN430" s="333"/>
      <c r="BO430" s="333"/>
      <c r="BP430" s="333"/>
      <c r="BS430" s="333"/>
      <c r="CC430" s="333"/>
      <c r="CM430" s="333"/>
      <c r="CW430" s="333"/>
      <c r="DG430" s="333"/>
      <c r="DQ430" s="333"/>
      <c r="EA430" s="333"/>
      <c r="EK430" s="333"/>
      <c r="EU430" s="333"/>
      <c r="FE430" s="333"/>
      <c r="FO430" s="333"/>
      <c r="FY430" s="333"/>
      <c r="GI430" s="333"/>
      <c r="GS430" s="333"/>
      <c r="HC430" s="333"/>
      <c r="HM430" s="333"/>
      <c r="HW430" s="333"/>
      <c r="IG430" s="333"/>
    </row>
    <row r="431" s="3" customFormat="true" x14ac:dyDescent="0.25">
      <c r="A431" s="333"/>
      <c r="K431" s="333"/>
      <c r="U431" s="333"/>
      <c r="AE431" s="333"/>
      <c r="AO431" s="333"/>
      <c r="AY431" s="333"/>
      <c r="BI431" s="333"/>
      <c r="BJ431" s="333"/>
      <c r="BK431" s="333"/>
      <c r="BL431" s="333"/>
      <c r="BM431" s="333"/>
      <c r="BN431" s="333"/>
      <c r="BO431" s="333"/>
      <c r="BP431" s="333"/>
      <c r="BS431" s="333"/>
      <c r="CC431" s="333"/>
      <c r="CM431" s="333"/>
      <c r="CW431" s="333"/>
      <c r="DG431" s="333"/>
      <c r="DQ431" s="333"/>
      <c r="EA431" s="333"/>
      <c r="EK431" s="333"/>
      <c r="EU431" s="333"/>
      <c r="FE431" s="333"/>
      <c r="FO431" s="333"/>
      <c r="FY431" s="333"/>
      <c r="GI431" s="333"/>
      <c r="GS431" s="333"/>
      <c r="HC431" s="333"/>
      <c r="HM431" s="333"/>
      <c r="HW431" s="333"/>
      <c r="IG431" s="333"/>
    </row>
    <row r="432" s="3" customFormat="true" x14ac:dyDescent="0.25">
      <c r="A432" s="333"/>
      <c r="K432" s="333"/>
      <c r="U432" s="333"/>
      <c r="AE432" s="333"/>
      <c r="AO432" s="333"/>
      <c r="AY432" s="333"/>
      <c r="BI432" s="333"/>
      <c r="BJ432" s="333"/>
      <c r="BK432" s="333"/>
      <c r="BL432" s="333"/>
      <c r="BM432" s="333"/>
      <c r="BN432" s="333"/>
      <c r="BO432" s="333"/>
      <c r="BP432" s="333"/>
      <c r="BS432" s="333"/>
      <c r="CC432" s="333"/>
      <c r="CM432" s="333"/>
      <c r="CW432" s="333"/>
      <c r="DG432" s="333"/>
      <c r="DQ432" s="333"/>
      <c r="EA432" s="333"/>
      <c r="EK432" s="333"/>
      <c r="EU432" s="333"/>
      <c r="FE432" s="333"/>
      <c r="FO432" s="333"/>
      <c r="FY432" s="333"/>
      <c r="GI432" s="333"/>
      <c r="GS432" s="333"/>
      <c r="HC432" s="333"/>
      <c r="HM432" s="333"/>
      <c r="HW432" s="333"/>
      <c r="IG432" s="333"/>
    </row>
    <row r="433" s="3" customFormat="true" x14ac:dyDescent="0.25">
      <c r="A433" s="333"/>
      <c r="K433" s="333"/>
      <c r="U433" s="333"/>
      <c r="AE433" s="333"/>
      <c r="AO433" s="333"/>
      <c r="AY433" s="333"/>
      <c r="BI433" s="333"/>
      <c r="BJ433" s="333"/>
      <c r="BK433" s="333"/>
      <c r="BL433" s="333"/>
      <c r="BM433" s="333"/>
      <c r="BN433" s="333"/>
      <c r="BO433" s="333"/>
      <c r="BP433" s="333"/>
      <c r="BS433" s="333"/>
      <c r="CC433" s="333"/>
      <c r="CM433" s="333"/>
      <c r="CW433" s="333"/>
      <c r="DG433" s="333"/>
      <c r="DQ433" s="333"/>
      <c r="EA433" s="333"/>
      <c r="EK433" s="333"/>
      <c r="EU433" s="333"/>
      <c r="FE433" s="333"/>
      <c r="FO433" s="333"/>
      <c r="FY433" s="333"/>
      <c r="GI433" s="333"/>
      <c r="GS433" s="333"/>
      <c r="HC433" s="333"/>
      <c r="HM433" s="333"/>
      <c r="HW433" s="333"/>
      <c r="IG433" s="333"/>
    </row>
    <row r="434" s="3" customFormat="true" x14ac:dyDescent="0.25">
      <c r="A434" s="333"/>
      <c r="K434" s="333"/>
      <c r="U434" s="333"/>
      <c r="AE434" s="333"/>
      <c r="AO434" s="333"/>
      <c r="AY434" s="333"/>
      <c r="BI434" s="333"/>
      <c r="BJ434" s="333"/>
      <c r="BK434" s="333"/>
      <c r="BL434" s="333"/>
      <c r="BM434" s="333"/>
      <c r="BN434" s="333"/>
      <c r="BO434" s="333"/>
      <c r="BP434" s="333"/>
      <c r="BS434" s="333"/>
      <c r="CC434" s="333"/>
      <c r="CM434" s="333"/>
      <c r="CW434" s="333"/>
      <c r="DG434" s="333"/>
      <c r="DQ434" s="333"/>
      <c r="EA434" s="333"/>
      <c r="EK434" s="333"/>
      <c r="EU434" s="333"/>
      <c r="FE434" s="333"/>
      <c r="FO434" s="333"/>
      <c r="FY434" s="333"/>
      <c r="GI434" s="333"/>
      <c r="GS434" s="333"/>
      <c r="HC434" s="333"/>
      <c r="HM434" s="333"/>
      <c r="HW434" s="333"/>
      <c r="IG434" s="333"/>
    </row>
    <row r="435" s="3" customFormat="true" x14ac:dyDescent="0.25">
      <c r="A435" s="333"/>
      <c r="K435" s="333"/>
      <c r="U435" s="333"/>
      <c r="AE435" s="333"/>
      <c r="AO435" s="333"/>
      <c r="AY435" s="333"/>
      <c r="BI435" s="333"/>
      <c r="BJ435" s="333"/>
      <c r="BK435" s="333"/>
      <c r="BL435" s="333"/>
      <c r="BM435" s="333"/>
      <c r="BN435" s="333"/>
      <c r="BO435" s="333"/>
      <c r="BP435" s="333"/>
      <c r="BS435" s="333"/>
      <c r="CC435" s="333"/>
      <c r="CM435" s="333"/>
      <c r="CW435" s="333"/>
      <c r="DG435" s="333"/>
      <c r="DQ435" s="333"/>
      <c r="EA435" s="333"/>
      <c r="EK435" s="333"/>
      <c r="EU435" s="333"/>
      <c r="FE435" s="333"/>
      <c r="FO435" s="333"/>
      <c r="FY435" s="333"/>
      <c r="GI435" s="333"/>
      <c r="GS435" s="333"/>
      <c r="HC435" s="333"/>
      <c r="HM435" s="333"/>
      <c r="HW435" s="333"/>
      <c r="IG435" s="333"/>
    </row>
    <row r="436" s="3" customFormat="true" x14ac:dyDescent="0.25">
      <c r="A436" s="333"/>
      <c r="K436" s="333"/>
      <c r="U436" s="333"/>
      <c r="AE436" s="333"/>
      <c r="AO436" s="333"/>
      <c r="AY436" s="333"/>
      <c r="BI436" s="333"/>
      <c r="BJ436" s="333"/>
      <c r="BK436" s="333"/>
      <c r="BL436" s="333"/>
      <c r="BM436" s="333"/>
      <c r="BN436" s="333"/>
      <c r="BO436" s="333"/>
      <c r="BP436" s="333"/>
      <c r="BS436" s="333"/>
      <c r="CC436" s="333"/>
      <c r="CM436" s="333"/>
      <c r="CW436" s="333"/>
      <c r="DG436" s="333"/>
      <c r="DQ436" s="333"/>
      <c r="EA436" s="333"/>
      <c r="EK436" s="333"/>
      <c r="EU436" s="333"/>
      <c r="FE436" s="333"/>
      <c r="FO436" s="333"/>
      <c r="FY436" s="333"/>
      <c r="GI436" s="333"/>
      <c r="GS436" s="333"/>
      <c r="HC436" s="333"/>
      <c r="HM436" s="333"/>
      <c r="HW436" s="333"/>
      <c r="IG436" s="333"/>
    </row>
    <row r="437" s="3" customFormat="true" x14ac:dyDescent="0.25">
      <c r="A437" s="333"/>
      <c r="K437" s="333"/>
      <c r="U437" s="333"/>
      <c r="AE437" s="333"/>
      <c r="AO437" s="333"/>
      <c r="AY437" s="333"/>
      <c r="BI437" s="333"/>
      <c r="BJ437" s="333"/>
      <c r="BK437" s="333"/>
      <c r="BL437" s="333"/>
      <c r="BM437" s="333"/>
      <c r="BN437" s="333"/>
      <c r="BO437" s="333"/>
      <c r="BP437" s="333"/>
      <c r="BS437" s="333"/>
      <c r="CC437" s="333"/>
      <c r="CM437" s="333"/>
      <c r="CW437" s="333"/>
      <c r="DG437" s="333"/>
      <c r="DQ437" s="333"/>
      <c r="EA437" s="333"/>
      <c r="EK437" s="333"/>
      <c r="EU437" s="333"/>
      <c r="FE437" s="333"/>
      <c r="FO437" s="333"/>
      <c r="FY437" s="333"/>
      <c r="GI437" s="333"/>
      <c r="GS437" s="333"/>
      <c r="HC437" s="333"/>
      <c r="HM437" s="333"/>
      <c r="HW437" s="333"/>
      <c r="IG437" s="333"/>
    </row>
    <row r="438" s="3" customFormat="true" x14ac:dyDescent="0.25">
      <c r="A438" s="333"/>
      <c r="K438" s="333"/>
      <c r="U438" s="333"/>
      <c r="AE438" s="333"/>
      <c r="AO438" s="333"/>
      <c r="AY438" s="333"/>
      <c r="BI438" s="333"/>
      <c r="BJ438" s="333"/>
      <c r="BK438" s="333"/>
      <c r="BL438" s="333"/>
      <c r="BM438" s="333"/>
      <c r="BN438" s="333"/>
      <c r="BO438" s="333"/>
      <c r="BP438" s="333"/>
      <c r="BS438" s="333"/>
      <c r="CC438" s="333"/>
      <c r="CM438" s="333"/>
      <c r="CW438" s="333"/>
      <c r="DG438" s="333"/>
      <c r="DQ438" s="333"/>
      <c r="EA438" s="333"/>
      <c r="EK438" s="333"/>
      <c r="EU438" s="333"/>
      <c r="FE438" s="333"/>
      <c r="FO438" s="333"/>
      <c r="FY438" s="333"/>
      <c r="GI438" s="333"/>
      <c r="GS438" s="333"/>
      <c r="HC438" s="333"/>
      <c r="HM438" s="333"/>
      <c r="HW438" s="333"/>
      <c r="IG438" s="333"/>
    </row>
    <row r="439" s="3" customFormat="true" x14ac:dyDescent="0.25">
      <c r="A439" s="333"/>
      <c r="K439" s="333"/>
      <c r="U439" s="333"/>
      <c r="AE439" s="333"/>
      <c r="AO439" s="333"/>
      <c r="AY439" s="333"/>
      <c r="BI439" s="333"/>
      <c r="BJ439" s="333"/>
      <c r="BK439" s="333"/>
      <c r="BL439" s="333"/>
      <c r="BM439" s="333"/>
      <c r="BN439" s="333"/>
      <c r="BO439" s="333"/>
      <c r="BP439" s="333"/>
      <c r="BS439" s="333"/>
      <c r="CC439" s="333"/>
      <c r="CM439" s="333"/>
      <c r="CW439" s="333"/>
      <c r="DG439" s="333"/>
      <c r="DQ439" s="333"/>
      <c r="EA439" s="333"/>
      <c r="EK439" s="333"/>
      <c r="EU439" s="333"/>
      <c r="FE439" s="333"/>
      <c r="FO439" s="333"/>
      <c r="FY439" s="333"/>
      <c r="GI439" s="333"/>
      <c r="GS439" s="333"/>
      <c r="HC439" s="333"/>
      <c r="HM439" s="333"/>
      <c r="HW439" s="333"/>
      <c r="IG439" s="333"/>
    </row>
    <row r="440" s="3" customFormat="true" x14ac:dyDescent="0.25">
      <c r="A440" s="333"/>
      <c r="K440" s="333"/>
      <c r="U440" s="333"/>
      <c r="AE440" s="333"/>
      <c r="AO440" s="333"/>
      <c r="AY440" s="333"/>
      <c r="BI440" s="333"/>
      <c r="BJ440" s="333"/>
      <c r="BK440" s="333"/>
      <c r="BL440" s="333"/>
      <c r="BM440" s="333"/>
      <c r="BN440" s="333"/>
      <c r="BO440" s="333"/>
      <c r="BP440" s="333"/>
      <c r="BS440" s="333"/>
      <c r="CC440" s="333"/>
      <c r="CM440" s="333"/>
      <c r="CW440" s="333"/>
      <c r="DG440" s="333"/>
      <c r="DQ440" s="333"/>
      <c r="EA440" s="333"/>
      <c r="EK440" s="333"/>
      <c r="EU440" s="333"/>
      <c r="FE440" s="333"/>
      <c r="FO440" s="333"/>
      <c r="FY440" s="333"/>
      <c r="GI440" s="333"/>
      <c r="GS440" s="333"/>
      <c r="HC440" s="333"/>
      <c r="HM440" s="333"/>
      <c r="HW440" s="333"/>
      <c r="IG440" s="333"/>
    </row>
    <row r="441" s="3" customFormat="true" x14ac:dyDescent="0.25">
      <c r="A441" s="333"/>
      <c r="K441" s="333"/>
      <c r="U441" s="333"/>
      <c r="AE441" s="333"/>
      <c r="AO441" s="333"/>
      <c r="AY441" s="333"/>
      <c r="BI441" s="333"/>
      <c r="BJ441" s="333"/>
      <c r="BK441" s="333"/>
      <c r="BL441" s="333"/>
      <c r="BM441" s="333"/>
      <c r="BN441" s="333"/>
      <c r="BO441" s="333"/>
      <c r="BP441" s="333"/>
      <c r="BS441" s="333"/>
      <c r="CC441" s="333"/>
      <c r="CM441" s="333"/>
      <c r="CW441" s="333"/>
      <c r="DG441" s="333"/>
      <c r="DQ441" s="333"/>
      <c r="EA441" s="333"/>
      <c r="EK441" s="333"/>
      <c r="EU441" s="333"/>
      <c r="FE441" s="333"/>
      <c r="FO441" s="333"/>
      <c r="FY441" s="333"/>
      <c r="GI441" s="333"/>
      <c r="GS441" s="333"/>
      <c r="HC441" s="333"/>
      <c r="HM441" s="333"/>
      <c r="HW441" s="333"/>
      <c r="IG441" s="333"/>
    </row>
    <row r="442" s="3" customFormat="true" x14ac:dyDescent="0.25">
      <c r="A442" s="333"/>
      <c r="K442" s="333"/>
      <c r="U442" s="333"/>
      <c r="AE442" s="333"/>
      <c r="AO442" s="333"/>
      <c r="AY442" s="333"/>
      <c r="BI442" s="333"/>
      <c r="BJ442" s="333"/>
      <c r="BK442" s="333"/>
      <c r="BL442" s="333"/>
      <c r="BM442" s="333"/>
      <c r="BN442" s="333"/>
      <c r="BO442" s="333"/>
      <c r="BP442" s="333"/>
      <c r="BS442" s="333"/>
      <c r="CC442" s="333"/>
      <c r="CM442" s="333"/>
      <c r="CW442" s="333"/>
      <c r="DG442" s="333"/>
      <c r="DQ442" s="333"/>
      <c r="EA442" s="333"/>
      <c r="EK442" s="333"/>
      <c r="EU442" s="333"/>
      <c r="FE442" s="333"/>
      <c r="FO442" s="333"/>
      <c r="FY442" s="333"/>
      <c r="GI442" s="333"/>
      <c r="GS442" s="333"/>
      <c r="HC442" s="333"/>
      <c r="HM442" s="333"/>
      <c r="HW442" s="333"/>
      <c r="IG442" s="333"/>
    </row>
    <row r="443" s="3" customFormat="true" x14ac:dyDescent="0.25">
      <c r="A443" s="333"/>
      <c r="K443" s="333"/>
      <c r="U443" s="333"/>
      <c r="AE443" s="333"/>
      <c r="AO443" s="333"/>
      <c r="AY443" s="333"/>
      <c r="BI443" s="333"/>
      <c r="BJ443" s="333"/>
      <c r="BK443" s="333"/>
      <c r="BL443" s="333"/>
      <c r="BM443" s="333"/>
      <c r="BN443" s="333"/>
      <c r="BO443" s="333"/>
      <c r="BP443" s="333"/>
      <c r="BS443" s="333"/>
      <c r="CC443" s="333"/>
      <c r="CM443" s="333"/>
      <c r="CW443" s="333"/>
      <c r="DG443" s="333"/>
      <c r="DQ443" s="333"/>
      <c r="EA443" s="333"/>
      <c r="EK443" s="333"/>
      <c r="EU443" s="333"/>
      <c r="FE443" s="333"/>
      <c r="FO443" s="333"/>
      <c r="FY443" s="333"/>
      <c r="GI443" s="333"/>
      <c r="GS443" s="333"/>
      <c r="HC443" s="333"/>
      <c r="HM443" s="333"/>
      <c r="HW443" s="333"/>
      <c r="IG443" s="333"/>
    </row>
    <row r="444" s="3" customFormat="true" x14ac:dyDescent="0.25">
      <c r="A444" s="333"/>
      <c r="K444" s="333"/>
      <c r="U444" s="333"/>
      <c r="AE444" s="333"/>
      <c r="AO444" s="333"/>
      <c r="AY444" s="333"/>
      <c r="BI444" s="333"/>
      <c r="BJ444" s="333"/>
      <c r="BK444" s="333"/>
      <c r="BL444" s="333"/>
      <c r="BM444" s="333"/>
      <c r="BN444" s="333"/>
      <c r="BO444" s="333"/>
      <c r="BP444" s="333"/>
      <c r="BS444" s="333"/>
      <c r="CC444" s="333"/>
      <c r="CM444" s="333"/>
      <c r="CW444" s="333"/>
      <c r="DG444" s="333"/>
      <c r="DQ444" s="333"/>
      <c r="EA444" s="333"/>
      <c r="EK444" s="333"/>
      <c r="EU444" s="333"/>
      <c r="FE444" s="333"/>
      <c r="FO444" s="333"/>
      <c r="FY444" s="333"/>
      <c r="GI444" s="333"/>
      <c r="GS444" s="333"/>
      <c r="HC444" s="333"/>
      <c r="HM444" s="333"/>
      <c r="HW444" s="333"/>
      <c r="IG444" s="333"/>
    </row>
    <row r="445" s="3" customFormat="true" x14ac:dyDescent="0.25">
      <c r="A445" s="333"/>
      <c r="K445" s="333"/>
      <c r="U445" s="333"/>
      <c r="AE445" s="333"/>
      <c r="AO445" s="333"/>
      <c r="AY445" s="333"/>
      <c r="BI445" s="333"/>
      <c r="BJ445" s="333"/>
      <c r="BK445" s="333"/>
      <c r="BL445" s="333"/>
      <c r="BM445" s="333"/>
      <c r="BN445" s="333"/>
      <c r="BO445" s="333"/>
      <c r="BP445" s="333"/>
      <c r="BS445" s="333"/>
      <c r="CC445" s="333"/>
      <c r="CM445" s="333"/>
      <c r="CW445" s="333"/>
      <c r="DG445" s="333"/>
      <c r="DQ445" s="333"/>
      <c r="EA445" s="333"/>
      <c r="EK445" s="333"/>
      <c r="EU445" s="333"/>
      <c r="FE445" s="333"/>
      <c r="FO445" s="333"/>
      <c r="FY445" s="333"/>
      <c r="GI445" s="333"/>
      <c r="GS445" s="333"/>
      <c r="HC445" s="333"/>
      <c r="HM445" s="333"/>
      <c r="HW445" s="333"/>
      <c r="IG445" s="333"/>
    </row>
    <row r="446" s="3" customFormat="true" x14ac:dyDescent="0.25">
      <c r="A446" s="333"/>
      <c r="K446" s="333"/>
      <c r="U446" s="333"/>
      <c r="AE446" s="333"/>
      <c r="AO446" s="333"/>
      <c r="AY446" s="333"/>
      <c r="BI446" s="333"/>
      <c r="BJ446" s="333"/>
      <c r="BK446" s="333"/>
      <c r="BL446" s="333"/>
      <c r="BM446" s="333"/>
      <c r="BN446" s="333"/>
      <c r="BO446" s="333"/>
      <c r="BP446" s="333"/>
      <c r="BS446" s="333"/>
      <c r="CC446" s="333"/>
      <c r="CM446" s="333"/>
      <c r="CW446" s="333"/>
      <c r="DG446" s="333"/>
      <c r="DQ446" s="333"/>
      <c r="EA446" s="333"/>
      <c r="EK446" s="333"/>
      <c r="EU446" s="333"/>
      <c r="FE446" s="333"/>
      <c r="FO446" s="333"/>
      <c r="FY446" s="333"/>
      <c r="GI446" s="333"/>
      <c r="GS446" s="333"/>
      <c r="HC446" s="333"/>
      <c r="HM446" s="333"/>
      <c r="HW446" s="333"/>
      <c r="IG446" s="333"/>
    </row>
    <row r="447" s="3" customFormat="true" x14ac:dyDescent="0.25">
      <c r="A447" s="333"/>
      <c r="K447" s="333"/>
      <c r="U447" s="333"/>
      <c r="AE447" s="333"/>
      <c r="AO447" s="333"/>
      <c r="AY447" s="333"/>
      <c r="BI447" s="333"/>
      <c r="BJ447" s="333"/>
      <c r="BK447" s="333"/>
      <c r="BL447" s="333"/>
      <c r="BM447" s="333"/>
      <c r="BN447" s="333"/>
      <c r="BO447" s="333"/>
      <c r="BP447" s="333"/>
      <c r="BS447" s="333"/>
      <c r="CC447" s="333"/>
      <c r="CM447" s="333"/>
      <c r="CW447" s="333"/>
      <c r="DG447" s="333"/>
      <c r="DQ447" s="333"/>
      <c r="EA447" s="333"/>
      <c r="EK447" s="333"/>
      <c r="EU447" s="333"/>
      <c r="FE447" s="333"/>
      <c r="FO447" s="333"/>
      <c r="FY447" s="333"/>
      <c r="GI447" s="333"/>
      <c r="GS447" s="333"/>
      <c r="HC447" s="333"/>
      <c r="HM447" s="333"/>
      <c r="HW447" s="333"/>
      <c r="IG447" s="333"/>
    </row>
    <row r="448" s="3" customFormat="true" x14ac:dyDescent="0.25">
      <c r="A448" s="333"/>
      <c r="K448" s="333"/>
      <c r="U448" s="333"/>
      <c r="AE448" s="333"/>
      <c r="AO448" s="333"/>
      <c r="AY448" s="333"/>
      <c r="BI448" s="333"/>
      <c r="BJ448" s="333"/>
      <c r="BK448" s="333"/>
      <c r="BL448" s="333"/>
      <c r="BM448" s="333"/>
      <c r="BN448" s="333"/>
      <c r="BO448" s="333"/>
      <c r="BP448" s="333"/>
      <c r="BS448" s="333"/>
      <c r="CC448" s="333"/>
      <c r="CM448" s="333"/>
      <c r="CW448" s="333"/>
      <c r="DG448" s="333"/>
      <c r="DQ448" s="333"/>
      <c r="EA448" s="333"/>
      <c r="EK448" s="333"/>
      <c r="EU448" s="333"/>
      <c r="FE448" s="333"/>
      <c r="FO448" s="333"/>
      <c r="FY448" s="333"/>
      <c r="GI448" s="333"/>
      <c r="GS448" s="333"/>
      <c r="HC448" s="333"/>
      <c r="HM448" s="333"/>
      <c r="HW448" s="333"/>
      <c r="IG448" s="333"/>
    </row>
    <row r="449" s="3" customFormat="true" x14ac:dyDescent="0.25">
      <c r="A449" s="333"/>
      <c r="K449" s="333"/>
      <c r="U449" s="333"/>
      <c r="AE449" s="333"/>
      <c r="AO449" s="333"/>
      <c r="AY449" s="333"/>
      <c r="BI449" s="333"/>
      <c r="BJ449" s="333"/>
      <c r="BK449" s="333"/>
      <c r="BL449" s="333"/>
      <c r="BM449" s="333"/>
      <c r="BN449" s="333"/>
      <c r="BO449" s="333"/>
      <c r="BP449" s="333"/>
      <c r="BS449" s="333"/>
      <c r="CC449" s="333"/>
      <c r="CM449" s="333"/>
      <c r="CW449" s="333"/>
      <c r="DG449" s="333"/>
      <c r="DQ449" s="333"/>
      <c r="EA449" s="333"/>
      <c r="EK449" s="333"/>
      <c r="EU449" s="333"/>
      <c r="FE449" s="333"/>
      <c r="FO449" s="333"/>
      <c r="FY449" s="333"/>
      <c r="GI449" s="333"/>
      <c r="GS449" s="333"/>
      <c r="HC449" s="333"/>
      <c r="HM449" s="333"/>
      <c r="HW449" s="333"/>
      <c r="IG449" s="333"/>
    </row>
    <row r="450" s="3" customFormat="true" x14ac:dyDescent="0.25">
      <c r="A450" s="333"/>
      <c r="K450" s="333"/>
      <c r="U450" s="333"/>
      <c r="AE450" s="333"/>
      <c r="AO450" s="333"/>
      <c r="AY450" s="333"/>
      <c r="BI450" s="333"/>
      <c r="BJ450" s="333"/>
      <c r="BK450" s="333"/>
      <c r="BL450" s="333"/>
      <c r="BM450" s="333"/>
      <c r="BN450" s="333"/>
      <c r="BO450" s="333"/>
      <c r="BP450" s="333"/>
      <c r="BS450" s="333"/>
      <c r="CC450" s="333"/>
      <c r="CM450" s="333"/>
      <c r="CW450" s="333"/>
      <c r="DG450" s="333"/>
      <c r="DQ450" s="333"/>
      <c r="EA450" s="333"/>
      <c r="EK450" s="333"/>
      <c r="EU450" s="333"/>
      <c r="FE450" s="333"/>
      <c r="FO450" s="333"/>
      <c r="FY450" s="333"/>
      <c r="GI450" s="333"/>
      <c r="GS450" s="333"/>
      <c r="HC450" s="333"/>
      <c r="HM450" s="333"/>
      <c r="HW450" s="333"/>
      <c r="IG450" s="333"/>
    </row>
    <row r="451" s="3" customFormat="true" x14ac:dyDescent="0.25">
      <c r="A451" s="333"/>
      <c r="K451" s="333"/>
      <c r="U451" s="333"/>
      <c r="AE451" s="333"/>
      <c r="AO451" s="333"/>
      <c r="AY451" s="333"/>
      <c r="BI451" s="333"/>
      <c r="BJ451" s="333"/>
      <c r="BK451" s="333"/>
      <c r="BL451" s="333"/>
      <c r="BM451" s="333"/>
      <c r="BN451" s="333"/>
      <c r="BO451" s="333"/>
      <c r="BP451" s="333"/>
      <c r="BS451" s="333"/>
      <c r="CC451" s="333"/>
      <c r="CM451" s="333"/>
      <c r="CW451" s="333"/>
      <c r="DG451" s="333"/>
      <c r="DQ451" s="333"/>
      <c r="EA451" s="333"/>
      <c r="EK451" s="333"/>
      <c r="EU451" s="333"/>
      <c r="FE451" s="333"/>
      <c r="FO451" s="333"/>
      <c r="FY451" s="333"/>
      <c r="GI451" s="333"/>
      <c r="GS451" s="333"/>
      <c r="HC451" s="333"/>
      <c r="HM451" s="333"/>
      <c r="HW451" s="333"/>
      <c r="IG451" s="333"/>
    </row>
    <row r="452" s="3" customFormat="true" x14ac:dyDescent="0.25">
      <c r="A452" s="333"/>
      <c r="K452" s="333"/>
      <c r="U452" s="333"/>
      <c r="AE452" s="333"/>
      <c r="AO452" s="333"/>
      <c r="AY452" s="333"/>
      <c r="BI452" s="333"/>
      <c r="BJ452" s="333"/>
      <c r="BK452" s="333"/>
      <c r="BL452" s="333"/>
      <c r="BM452" s="333"/>
      <c r="BN452" s="333"/>
      <c r="BO452" s="333"/>
      <c r="BP452" s="333"/>
      <c r="BS452" s="333"/>
      <c r="CC452" s="333"/>
      <c r="CM452" s="333"/>
      <c r="CW452" s="333"/>
      <c r="DG452" s="333"/>
      <c r="DQ452" s="333"/>
      <c r="EA452" s="333"/>
      <c r="EK452" s="333"/>
      <c r="EU452" s="333"/>
      <c r="FE452" s="333"/>
      <c r="FO452" s="333"/>
      <c r="FY452" s="333"/>
      <c r="GI452" s="333"/>
      <c r="GS452" s="333"/>
      <c r="HC452" s="333"/>
      <c r="HM452" s="333"/>
      <c r="HW452" s="333"/>
      <c r="IG452" s="333"/>
    </row>
    <row r="453" s="3" customFormat="true" x14ac:dyDescent="0.25">
      <c r="A453" s="333"/>
      <c r="K453" s="333"/>
      <c r="U453" s="333"/>
      <c r="AE453" s="333"/>
      <c r="AO453" s="333"/>
      <c r="AY453" s="333"/>
      <c r="BI453" s="333"/>
      <c r="BJ453" s="333"/>
      <c r="BK453" s="333"/>
      <c r="BL453" s="333"/>
      <c r="BM453" s="333"/>
      <c r="BN453" s="333"/>
      <c r="BO453" s="333"/>
      <c r="BP453" s="333"/>
      <c r="BS453" s="333"/>
      <c r="CC453" s="333"/>
      <c r="CM453" s="333"/>
      <c r="CW453" s="333"/>
      <c r="DG453" s="333"/>
      <c r="DQ453" s="333"/>
      <c r="EA453" s="333"/>
      <c r="EK453" s="333"/>
      <c r="EU453" s="333"/>
      <c r="FE453" s="333"/>
      <c r="FO453" s="333"/>
      <c r="FY453" s="333"/>
      <c r="GI453" s="333"/>
      <c r="GS453" s="333"/>
      <c r="HC453" s="333"/>
      <c r="HM453" s="333"/>
      <c r="HW453" s="333"/>
      <c r="IG453" s="333"/>
    </row>
    <row r="454" s="3" customFormat="true" x14ac:dyDescent="0.25">
      <c r="A454" s="333"/>
      <c r="K454" s="333"/>
      <c r="U454" s="333"/>
      <c r="AE454" s="333"/>
      <c r="AO454" s="333"/>
      <c r="AY454" s="333"/>
      <c r="BI454" s="333"/>
      <c r="BJ454" s="333"/>
      <c r="BK454" s="333"/>
      <c r="BL454" s="333"/>
      <c r="BM454" s="333"/>
      <c r="BN454" s="333"/>
      <c r="BO454" s="333"/>
      <c r="BP454" s="333"/>
      <c r="BS454" s="333"/>
      <c r="CC454" s="333"/>
      <c r="CM454" s="333"/>
      <c r="CW454" s="333"/>
      <c r="DG454" s="333"/>
      <c r="DQ454" s="333"/>
      <c r="EA454" s="333"/>
      <c r="EK454" s="333"/>
      <c r="EU454" s="333"/>
      <c r="FE454" s="333"/>
      <c r="FO454" s="333"/>
      <c r="FY454" s="333"/>
      <c r="GI454" s="333"/>
      <c r="GS454" s="333"/>
      <c r="HC454" s="333"/>
      <c r="HM454" s="333"/>
      <c r="HW454" s="333"/>
      <c r="IG454" s="333"/>
    </row>
    <row r="455" s="3" customFormat="true" x14ac:dyDescent="0.25">
      <c r="A455" s="333"/>
      <c r="K455" s="333"/>
      <c r="U455" s="333"/>
      <c r="AE455" s="333"/>
      <c r="AO455" s="333"/>
      <c r="AY455" s="333"/>
      <c r="BI455" s="333"/>
      <c r="BJ455" s="333"/>
      <c r="BK455" s="333"/>
      <c r="BL455" s="333"/>
      <c r="BM455" s="333"/>
      <c r="BN455" s="333"/>
      <c r="BO455" s="333"/>
      <c r="BP455" s="333"/>
      <c r="BS455" s="333"/>
      <c r="CC455" s="333"/>
      <c r="CM455" s="333"/>
      <c r="CW455" s="333"/>
      <c r="DG455" s="333"/>
      <c r="DQ455" s="333"/>
      <c r="EA455" s="333"/>
      <c r="EK455" s="333"/>
      <c r="EU455" s="333"/>
      <c r="FE455" s="333"/>
      <c r="FO455" s="333"/>
      <c r="FY455" s="333"/>
      <c r="GI455" s="333"/>
      <c r="GS455" s="333"/>
      <c r="HC455" s="333"/>
      <c r="HM455" s="333"/>
      <c r="HW455" s="333"/>
      <c r="IG455" s="333"/>
    </row>
    <row r="456" s="3" customFormat="true" x14ac:dyDescent="0.25">
      <c r="A456" s="333"/>
      <c r="K456" s="333"/>
      <c r="U456" s="333"/>
      <c r="AE456" s="333"/>
      <c r="AO456" s="333"/>
      <c r="AY456" s="333"/>
      <c r="BI456" s="333"/>
      <c r="BJ456" s="333"/>
      <c r="BK456" s="333"/>
      <c r="BL456" s="333"/>
      <c r="BM456" s="333"/>
      <c r="BN456" s="333"/>
      <c r="BO456" s="333"/>
      <c r="BP456" s="333"/>
      <c r="BS456" s="333"/>
      <c r="CC456" s="333"/>
      <c r="CM456" s="333"/>
      <c r="CW456" s="333"/>
      <c r="DG456" s="333"/>
      <c r="DQ456" s="333"/>
      <c r="EA456" s="333"/>
      <c r="EK456" s="333"/>
      <c r="EU456" s="333"/>
      <c r="FE456" s="333"/>
      <c r="FO456" s="333"/>
      <c r="FY456" s="333"/>
      <c r="GI456" s="333"/>
      <c r="GS456" s="333"/>
      <c r="HC456" s="333"/>
      <c r="HM456" s="333"/>
      <c r="HW456" s="333"/>
      <c r="IG456" s="333"/>
    </row>
    <row r="457" s="3" customFormat="true" x14ac:dyDescent="0.25">
      <c r="A457" s="333"/>
      <c r="K457" s="333"/>
      <c r="U457" s="333"/>
      <c r="AE457" s="333"/>
      <c r="AO457" s="333"/>
      <c r="AY457" s="333"/>
      <c r="BI457" s="333"/>
      <c r="BJ457" s="333"/>
      <c r="BK457" s="333"/>
      <c r="BL457" s="333"/>
      <c r="BM457" s="333"/>
      <c r="BN457" s="333"/>
      <c r="BO457" s="333"/>
      <c r="BP457" s="333"/>
      <c r="BS457" s="333"/>
      <c r="CC457" s="333"/>
      <c r="CM457" s="333"/>
      <c r="CW457" s="333"/>
      <c r="DG457" s="333"/>
      <c r="DQ457" s="333"/>
      <c r="EA457" s="333"/>
      <c r="EK457" s="333"/>
      <c r="EU457" s="333"/>
      <c r="FE457" s="333"/>
      <c r="FO457" s="333"/>
      <c r="FY457" s="333"/>
      <c r="GI457" s="333"/>
      <c r="GS457" s="333"/>
      <c r="HC457" s="333"/>
      <c r="HM457" s="333"/>
      <c r="HW457" s="333"/>
      <c r="IG457" s="333"/>
    </row>
    <row r="458" s="3" customFormat="true" x14ac:dyDescent="0.25">
      <c r="A458" s="333"/>
      <c r="K458" s="333"/>
      <c r="U458" s="333"/>
      <c r="AE458" s="333"/>
      <c r="AO458" s="333"/>
      <c r="AY458" s="333"/>
      <c r="BI458" s="333"/>
      <c r="BJ458" s="333"/>
      <c r="BK458" s="333"/>
      <c r="BL458" s="333"/>
      <c r="BM458" s="333"/>
      <c r="BN458" s="333"/>
      <c r="BO458" s="333"/>
      <c r="BP458" s="333"/>
      <c r="BS458" s="333"/>
      <c r="CC458" s="333"/>
      <c r="CM458" s="333"/>
      <c r="CW458" s="333"/>
      <c r="DG458" s="333"/>
      <c r="DQ458" s="333"/>
      <c r="EA458" s="333"/>
      <c r="EK458" s="333"/>
      <c r="EU458" s="333"/>
      <c r="FE458" s="333"/>
      <c r="FO458" s="333"/>
      <c r="FY458" s="333"/>
      <c r="GI458" s="333"/>
      <c r="GS458" s="333"/>
      <c r="HC458" s="333"/>
      <c r="HM458" s="333"/>
      <c r="HW458" s="333"/>
      <c r="IG458" s="333"/>
    </row>
    <row r="459" s="3" customFormat="true" x14ac:dyDescent="0.25">
      <c r="A459" s="333"/>
      <c r="K459" s="333"/>
      <c r="U459" s="333"/>
      <c r="AE459" s="333"/>
      <c r="AO459" s="333"/>
      <c r="AY459" s="333"/>
      <c r="BI459" s="333"/>
      <c r="BJ459" s="333"/>
      <c r="BK459" s="333"/>
      <c r="BL459" s="333"/>
      <c r="BM459" s="333"/>
      <c r="BN459" s="333"/>
      <c r="BO459" s="333"/>
      <c r="BP459" s="333"/>
      <c r="BS459" s="333"/>
      <c r="CC459" s="333"/>
      <c r="CM459" s="333"/>
      <c r="CW459" s="333"/>
      <c r="DG459" s="333"/>
      <c r="DQ459" s="333"/>
      <c r="EA459" s="333"/>
      <c r="EK459" s="333"/>
      <c r="EU459" s="333"/>
      <c r="FE459" s="333"/>
      <c r="FO459" s="333"/>
      <c r="FY459" s="333"/>
      <c r="GI459" s="333"/>
      <c r="GS459" s="333"/>
      <c r="HC459" s="333"/>
      <c r="HM459" s="333"/>
      <c r="HW459" s="333"/>
      <c r="IG459" s="333"/>
    </row>
    <row r="460" s="3" customFormat="true" x14ac:dyDescent="0.25">
      <c r="A460" s="333"/>
      <c r="K460" s="333"/>
      <c r="U460" s="333"/>
      <c r="AE460" s="333"/>
      <c r="AO460" s="333"/>
      <c r="AY460" s="333"/>
      <c r="BI460" s="333"/>
      <c r="BJ460" s="333"/>
      <c r="BK460" s="333"/>
      <c r="BL460" s="333"/>
      <c r="BM460" s="333"/>
      <c r="BN460" s="333"/>
      <c r="BO460" s="333"/>
      <c r="BP460" s="333"/>
      <c r="BS460" s="333"/>
      <c r="CC460" s="333"/>
      <c r="CM460" s="333"/>
      <c r="CW460" s="333"/>
      <c r="DG460" s="333"/>
      <c r="DQ460" s="333"/>
      <c r="EA460" s="333"/>
      <c r="EK460" s="333"/>
      <c r="EU460" s="333"/>
      <c r="FE460" s="333"/>
      <c r="FO460" s="333"/>
      <c r="FY460" s="333"/>
      <c r="GI460" s="333"/>
      <c r="GS460" s="333"/>
      <c r="HC460" s="333"/>
      <c r="HM460" s="333"/>
      <c r="HW460" s="333"/>
      <c r="IG460" s="333"/>
    </row>
    <row r="461" s="3" customFormat="true" x14ac:dyDescent="0.25">
      <c r="A461" s="333"/>
      <c r="K461" s="333"/>
      <c r="U461" s="333"/>
      <c r="AE461" s="333"/>
      <c r="AO461" s="333"/>
      <c r="AY461" s="333"/>
      <c r="BI461" s="333"/>
      <c r="BJ461" s="333"/>
      <c r="BK461" s="333"/>
      <c r="BL461" s="333"/>
      <c r="BM461" s="333"/>
      <c r="BN461" s="333"/>
      <c r="BO461" s="333"/>
      <c r="BP461" s="333"/>
      <c r="BS461" s="333"/>
      <c r="CC461" s="333"/>
      <c r="CM461" s="333"/>
      <c r="CW461" s="333"/>
      <c r="DG461" s="333"/>
      <c r="DQ461" s="333"/>
      <c r="EA461" s="333"/>
      <c r="EK461" s="333"/>
      <c r="EU461" s="333"/>
      <c r="FE461" s="333"/>
      <c r="FO461" s="333"/>
      <c r="FY461" s="333"/>
      <c r="GI461" s="333"/>
      <c r="GS461" s="333"/>
      <c r="HC461" s="333"/>
      <c r="HM461" s="333"/>
      <c r="HW461" s="333"/>
      <c r="IG461" s="333"/>
    </row>
    <row r="462" s="3" customFormat="true" x14ac:dyDescent="0.25">
      <c r="A462" s="333"/>
      <c r="K462" s="333"/>
      <c r="U462" s="333"/>
      <c r="AE462" s="333"/>
      <c r="AO462" s="333"/>
      <c r="AY462" s="333"/>
      <c r="BI462" s="333"/>
      <c r="BJ462" s="333"/>
      <c r="BK462" s="333"/>
      <c r="BL462" s="333"/>
      <c r="BM462" s="333"/>
      <c r="BN462" s="333"/>
      <c r="BO462" s="333"/>
      <c r="BP462" s="333"/>
      <c r="BS462" s="333"/>
      <c r="CC462" s="333"/>
      <c r="CM462" s="333"/>
      <c r="CW462" s="333"/>
      <c r="DG462" s="333"/>
      <c r="DQ462" s="333"/>
      <c r="EA462" s="333"/>
      <c r="EK462" s="333"/>
      <c r="EU462" s="333"/>
      <c r="FE462" s="333"/>
      <c r="FO462" s="333"/>
      <c r="FY462" s="333"/>
      <c r="GI462" s="333"/>
      <c r="GS462" s="333"/>
      <c r="HC462" s="333"/>
      <c r="HM462" s="333"/>
      <c r="HW462" s="333"/>
      <c r="IG462" s="333"/>
    </row>
    <row r="463" s="3" customFormat="true" x14ac:dyDescent="0.25">
      <c r="A463" s="333"/>
      <c r="K463" s="333"/>
      <c r="U463" s="333"/>
      <c r="AE463" s="333"/>
      <c r="AO463" s="333"/>
      <c r="AY463" s="333"/>
      <c r="BI463" s="333"/>
      <c r="BJ463" s="333"/>
      <c r="BK463" s="333"/>
      <c r="BL463" s="333"/>
      <c r="BM463" s="333"/>
      <c r="BN463" s="333"/>
      <c r="BO463" s="333"/>
      <c r="BP463" s="333"/>
      <c r="BS463" s="333"/>
      <c r="CC463" s="333"/>
      <c r="CM463" s="333"/>
      <c r="CW463" s="333"/>
      <c r="DG463" s="333"/>
      <c r="DQ463" s="333"/>
      <c r="EA463" s="333"/>
      <c r="EK463" s="333"/>
      <c r="EU463" s="333"/>
      <c r="FE463" s="333"/>
      <c r="FO463" s="333"/>
      <c r="FY463" s="333"/>
      <c r="GI463" s="333"/>
      <c r="GS463" s="333"/>
      <c r="HC463" s="333"/>
      <c r="HM463" s="333"/>
      <c r="HW463" s="333"/>
      <c r="IG463" s="333"/>
    </row>
    <row r="464" s="3" customFormat="true" x14ac:dyDescent="0.25">
      <c r="A464" s="333"/>
      <c r="K464" s="333"/>
      <c r="U464" s="333"/>
      <c r="AE464" s="333"/>
      <c r="AO464" s="333"/>
      <c r="AY464" s="333"/>
      <c r="BI464" s="333"/>
      <c r="BJ464" s="333"/>
      <c r="BK464" s="333"/>
      <c r="BL464" s="333"/>
      <c r="BM464" s="333"/>
      <c r="BN464" s="333"/>
      <c r="BO464" s="333"/>
      <c r="BP464" s="333"/>
      <c r="BS464" s="333"/>
      <c r="CC464" s="333"/>
      <c r="CM464" s="333"/>
      <c r="CW464" s="333"/>
      <c r="DG464" s="333"/>
      <c r="DQ464" s="333"/>
      <c r="EA464" s="333"/>
      <c r="EK464" s="333"/>
      <c r="EU464" s="333"/>
      <c r="FE464" s="333"/>
      <c r="FO464" s="333"/>
      <c r="FY464" s="333"/>
      <c r="GI464" s="333"/>
      <c r="GS464" s="333"/>
      <c r="HC464" s="333"/>
      <c r="HM464" s="333"/>
      <c r="HW464" s="333"/>
      <c r="IG464" s="333"/>
    </row>
    <row r="465" s="3" customFormat="true" x14ac:dyDescent="0.25">
      <c r="A465" s="333"/>
      <c r="K465" s="333"/>
      <c r="U465" s="333"/>
      <c r="AE465" s="333"/>
      <c r="AO465" s="333"/>
      <c r="AY465" s="333"/>
      <c r="BI465" s="333"/>
      <c r="BJ465" s="333"/>
      <c r="BK465" s="333"/>
      <c r="BL465" s="333"/>
      <c r="BM465" s="333"/>
      <c r="BN465" s="333"/>
      <c r="BO465" s="333"/>
      <c r="BP465" s="333"/>
      <c r="BS465" s="333"/>
      <c r="CC465" s="333"/>
      <c r="CM465" s="333"/>
      <c r="CW465" s="333"/>
      <c r="DG465" s="333"/>
      <c r="DQ465" s="333"/>
      <c r="EA465" s="333"/>
      <c r="EK465" s="333"/>
      <c r="EU465" s="333"/>
      <c r="FE465" s="333"/>
      <c r="FO465" s="333"/>
      <c r="FY465" s="333"/>
      <c r="GI465" s="333"/>
      <c r="GS465" s="333"/>
      <c r="HC465" s="333"/>
      <c r="HM465" s="333"/>
      <c r="HW465" s="333"/>
      <c r="IG465" s="333"/>
    </row>
    <row r="466" s="3" customFormat="true" x14ac:dyDescent="0.25">
      <c r="A466" s="333"/>
      <c r="K466" s="333"/>
      <c r="U466" s="333"/>
      <c r="AE466" s="333"/>
      <c r="AO466" s="333"/>
      <c r="AY466" s="333"/>
      <c r="BI466" s="333"/>
      <c r="BJ466" s="333"/>
      <c r="BK466" s="333"/>
      <c r="BL466" s="333"/>
      <c r="BM466" s="333"/>
      <c r="BN466" s="333"/>
      <c r="BO466" s="333"/>
      <c r="BP466" s="333"/>
      <c r="BS466" s="333"/>
      <c r="CC466" s="333"/>
      <c r="CM466" s="333"/>
      <c r="CW466" s="333"/>
      <c r="DG466" s="333"/>
      <c r="DQ466" s="333"/>
      <c r="EA466" s="333"/>
      <c r="EK466" s="333"/>
      <c r="EU466" s="333"/>
      <c r="FE466" s="333"/>
      <c r="FO466" s="333"/>
      <c r="FY466" s="333"/>
      <c r="GI466" s="333"/>
      <c r="GS466" s="333"/>
      <c r="HC466" s="333"/>
      <c r="HM466" s="333"/>
      <c r="HW466" s="333"/>
      <c r="IG466" s="333"/>
    </row>
    <row r="467" s="3" customFormat="true" x14ac:dyDescent="0.25">
      <c r="A467" s="333"/>
      <c r="K467" s="333"/>
      <c r="U467" s="333"/>
      <c r="AE467" s="333"/>
      <c r="AO467" s="333"/>
      <c r="AY467" s="333"/>
      <c r="BI467" s="333"/>
      <c r="BJ467" s="333"/>
      <c r="BK467" s="333"/>
      <c r="BL467" s="333"/>
      <c r="BM467" s="333"/>
      <c r="BN467" s="333"/>
      <c r="BO467" s="333"/>
      <c r="BP467" s="333"/>
      <c r="BS467" s="333"/>
      <c r="CC467" s="333"/>
      <c r="CM467" s="333"/>
      <c r="CW467" s="333"/>
      <c r="DG467" s="333"/>
      <c r="DQ467" s="333"/>
      <c r="EA467" s="333"/>
      <c r="EK467" s="333"/>
      <c r="EU467" s="333"/>
      <c r="FE467" s="333"/>
      <c r="FO467" s="333"/>
      <c r="FY467" s="333"/>
      <c r="GI467" s="333"/>
      <c r="GS467" s="333"/>
      <c r="HC467" s="333"/>
      <c r="HM467" s="333"/>
      <c r="HW467" s="333"/>
      <c r="IG467" s="333"/>
    </row>
    <row r="468" s="3" customFormat="true" x14ac:dyDescent="0.25">
      <c r="A468" s="333"/>
      <c r="K468" s="333"/>
      <c r="U468" s="333"/>
      <c r="AE468" s="333"/>
      <c r="AO468" s="333"/>
      <c r="AY468" s="333"/>
      <c r="BI468" s="333"/>
      <c r="BJ468" s="333"/>
      <c r="BK468" s="333"/>
      <c r="BL468" s="333"/>
      <c r="BM468" s="333"/>
      <c r="BN468" s="333"/>
      <c r="BO468" s="333"/>
      <c r="BP468" s="333"/>
      <c r="BS468" s="333"/>
      <c r="CC468" s="333"/>
      <c r="CM468" s="333"/>
      <c r="CW468" s="333"/>
      <c r="DG468" s="333"/>
      <c r="DQ468" s="333"/>
      <c r="EA468" s="333"/>
      <c r="EK468" s="333"/>
      <c r="EU468" s="333"/>
      <c r="FE468" s="333"/>
      <c r="FO468" s="333"/>
      <c r="FY468" s="333"/>
      <c r="GI468" s="333"/>
      <c r="GS468" s="333"/>
      <c r="HC468" s="333"/>
      <c r="HM468" s="333"/>
      <c r="HW468" s="333"/>
      <c r="IG468" s="333"/>
    </row>
    <row r="469" s="3" customFormat="true" x14ac:dyDescent="0.25">
      <c r="A469" s="333"/>
      <c r="K469" s="333"/>
      <c r="U469" s="333"/>
      <c r="AE469" s="333"/>
      <c r="AO469" s="333"/>
      <c r="AY469" s="333"/>
      <c r="BI469" s="333"/>
      <c r="BJ469" s="333"/>
      <c r="BK469" s="333"/>
      <c r="BL469" s="333"/>
      <c r="BM469" s="333"/>
      <c r="BN469" s="333"/>
      <c r="BO469" s="333"/>
      <c r="BP469" s="333"/>
      <c r="BS469" s="333"/>
      <c r="CC469" s="333"/>
      <c r="CM469" s="333"/>
      <c r="CW469" s="333"/>
      <c r="DG469" s="333"/>
      <c r="DQ469" s="333"/>
      <c r="EA469" s="333"/>
      <c r="EK469" s="333"/>
      <c r="EU469" s="333"/>
      <c r="FE469" s="333"/>
      <c r="FO469" s="333"/>
      <c r="FY469" s="333"/>
      <c r="GI469" s="333"/>
      <c r="GS469" s="333"/>
      <c r="HC469" s="333"/>
      <c r="HM469" s="333"/>
      <c r="HW469" s="333"/>
      <c r="IG469" s="333"/>
    </row>
    <row r="470" s="3" customFormat="true" x14ac:dyDescent="0.25">
      <c r="A470" s="333"/>
      <c r="K470" s="333"/>
      <c r="U470" s="333"/>
      <c r="AE470" s="333"/>
      <c r="AO470" s="333"/>
      <c r="AY470" s="333"/>
      <c r="BI470" s="333"/>
      <c r="BJ470" s="333"/>
      <c r="BK470" s="333"/>
      <c r="BL470" s="333"/>
      <c r="BM470" s="333"/>
      <c r="BN470" s="333"/>
      <c r="BO470" s="333"/>
      <c r="BP470" s="333"/>
      <c r="BS470" s="333"/>
      <c r="CC470" s="333"/>
      <c r="CM470" s="333"/>
      <c r="CW470" s="333"/>
      <c r="DG470" s="333"/>
      <c r="DQ470" s="333"/>
      <c r="EA470" s="333"/>
      <c r="EK470" s="333"/>
      <c r="EU470" s="333"/>
      <c r="FE470" s="333"/>
      <c r="FO470" s="333"/>
      <c r="FY470" s="333"/>
      <c r="GI470" s="333"/>
      <c r="GS470" s="333"/>
      <c r="HC470" s="333"/>
      <c r="HM470" s="333"/>
      <c r="HW470" s="333"/>
      <c r="IG470" s="333"/>
    </row>
    <row r="471" s="3" customFormat="true" x14ac:dyDescent="0.25">
      <c r="A471" s="333"/>
      <c r="K471" s="333"/>
      <c r="U471" s="333"/>
      <c r="AE471" s="333"/>
      <c r="AO471" s="333"/>
      <c r="AY471" s="333"/>
      <c r="BI471" s="333"/>
      <c r="BJ471" s="333"/>
      <c r="BK471" s="333"/>
      <c r="BL471" s="333"/>
      <c r="BM471" s="333"/>
      <c r="BN471" s="333"/>
      <c r="BO471" s="333"/>
      <c r="BP471" s="333"/>
      <c r="BS471" s="333"/>
      <c r="CC471" s="333"/>
      <c r="CM471" s="333"/>
      <c r="CW471" s="333"/>
      <c r="DG471" s="333"/>
      <c r="DQ471" s="333"/>
      <c r="EA471" s="333"/>
      <c r="EK471" s="333"/>
      <c r="EU471" s="333"/>
      <c r="FE471" s="333"/>
      <c r="FO471" s="333"/>
      <c r="FY471" s="333"/>
      <c r="GI471" s="333"/>
      <c r="GS471" s="333"/>
      <c r="HC471" s="333"/>
      <c r="HM471" s="333"/>
      <c r="HW471" s="333"/>
      <c r="IG471" s="333"/>
    </row>
    <row r="472" s="3" customFormat="true" x14ac:dyDescent="0.25">
      <c r="A472" s="333"/>
      <c r="K472" s="333"/>
      <c r="U472" s="333"/>
      <c r="AE472" s="333"/>
      <c r="AO472" s="333"/>
      <c r="AY472" s="333"/>
      <c r="BI472" s="333"/>
      <c r="BJ472" s="333"/>
      <c r="BK472" s="333"/>
      <c r="BL472" s="333"/>
      <c r="BM472" s="333"/>
      <c r="BN472" s="333"/>
      <c r="BO472" s="333"/>
      <c r="BP472" s="333"/>
      <c r="BS472" s="333"/>
      <c r="CC472" s="333"/>
      <c r="CM472" s="333"/>
      <c r="CW472" s="333"/>
      <c r="DG472" s="333"/>
      <c r="DQ472" s="333"/>
      <c r="EA472" s="333"/>
      <c r="EK472" s="333"/>
      <c r="EU472" s="333"/>
      <c r="FE472" s="333"/>
      <c r="FO472" s="333"/>
      <c r="FY472" s="333"/>
      <c r="GI472" s="333"/>
      <c r="GS472" s="333"/>
      <c r="HC472" s="333"/>
      <c r="HM472" s="333"/>
      <c r="HW472" s="333"/>
      <c r="IG472" s="333"/>
    </row>
    <row r="473" s="3" customFormat="true" x14ac:dyDescent="0.25">
      <c r="A473" s="333"/>
      <c r="K473" s="333"/>
      <c r="U473" s="333"/>
      <c r="AE473" s="333"/>
      <c r="AO473" s="333"/>
      <c r="AY473" s="333"/>
      <c r="BI473" s="333"/>
      <c r="BJ473" s="333"/>
      <c r="BK473" s="333"/>
      <c r="BL473" s="333"/>
      <c r="BM473" s="333"/>
      <c r="BN473" s="333"/>
      <c r="BO473" s="333"/>
      <c r="BP473" s="333"/>
      <c r="BS473" s="333"/>
      <c r="CC473" s="333"/>
      <c r="CM473" s="333"/>
      <c r="CW473" s="333"/>
      <c r="DG473" s="333"/>
      <c r="DQ473" s="333"/>
      <c r="EA473" s="333"/>
      <c r="EK473" s="333"/>
      <c r="EU473" s="333"/>
      <c r="FE473" s="333"/>
      <c r="FO473" s="333"/>
      <c r="FY473" s="333"/>
      <c r="GI473" s="333"/>
      <c r="GS473" s="333"/>
      <c r="HC473" s="333"/>
      <c r="HM473" s="333"/>
      <c r="HW473" s="333"/>
      <c r="IG473" s="333"/>
    </row>
    <row r="474" s="3" customFormat="true" x14ac:dyDescent="0.25">
      <c r="A474" s="333"/>
      <c r="K474" s="333"/>
      <c r="U474" s="333"/>
      <c r="AE474" s="333"/>
      <c r="AO474" s="333"/>
      <c r="AY474" s="333"/>
      <c r="BI474" s="333"/>
      <c r="BJ474" s="333"/>
      <c r="BK474" s="333"/>
      <c r="BL474" s="333"/>
      <c r="BM474" s="333"/>
      <c r="BN474" s="333"/>
      <c r="BO474" s="333"/>
      <c r="BP474" s="333"/>
      <c r="BS474" s="333"/>
      <c r="CC474" s="333"/>
      <c r="CM474" s="333"/>
      <c r="CW474" s="333"/>
      <c r="DG474" s="333"/>
      <c r="DQ474" s="333"/>
      <c r="EA474" s="333"/>
      <c r="EK474" s="333"/>
      <c r="EU474" s="333"/>
      <c r="FE474" s="333"/>
      <c r="FO474" s="333"/>
      <c r="FY474" s="333"/>
      <c r="GI474" s="333"/>
      <c r="GS474" s="333"/>
      <c r="HC474" s="333"/>
      <c r="HM474" s="333"/>
      <c r="HW474" s="333"/>
      <c r="IG474" s="333"/>
    </row>
    <row r="475" s="3" customFormat="true" x14ac:dyDescent="0.25">
      <c r="A475" s="333"/>
      <c r="K475" s="333"/>
      <c r="U475" s="333"/>
      <c r="AE475" s="333"/>
      <c r="AO475" s="333"/>
      <c r="AY475" s="333"/>
      <c r="BI475" s="333"/>
      <c r="BJ475" s="333"/>
      <c r="BK475" s="333"/>
      <c r="BL475" s="333"/>
      <c r="BM475" s="333"/>
      <c r="BN475" s="333"/>
      <c r="BO475" s="333"/>
      <c r="BP475" s="333"/>
      <c r="BS475" s="333"/>
      <c r="CC475" s="333"/>
      <c r="CM475" s="333"/>
      <c r="CW475" s="333"/>
      <c r="DG475" s="333"/>
      <c r="DQ475" s="333"/>
      <c r="EA475" s="333"/>
      <c r="EK475" s="333"/>
      <c r="EU475" s="333"/>
      <c r="FE475" s="333"/>
      <c r="FO475" s="333"/>
      <c r="FY475" s="333"/>
      <c r="GI475" s="333"/>
      <c r="GS475" s="333"/>
      <c r="HC475" s="333"/>
      <c r="HM475" s="333"/>
      <c r="HW475" s="333"/>
      <c r="IG475" s="333"/>
    </row>
    <row r="476" s="3" customFormat="true" x14ac:dyDescent="0.25">
      <c r="A476" s="333"/>
      <c r="K476" s="333"/>
      <c r="U476" s="333"/>
      <c r="AE476" s="333"/>
      <c r="AO476" s="333"/>
      <c r="AY476" s="333"/>
      <c r="BI476" s="333"/>
      <c r="BJ476" s="333"/>
      <c r="BK476" s="333"/>
      <c r="BL476" s="333"/>
      <c r="BM476" s="333"/>
      <c r="BN476" s="333"/>
      <c r="BO476" s="333"/>
      <c r="BP476" s="333"/>
      <c r="BS476" s="333"/>
      <c r="CC476" s="333"/>
      <c r="CM476" s="333"/>
      <c r="CW476" s="333"/>
      <c r="DG476" s="333"/>
      <c r="DQ476" s="333"/>
      <c r="EA476" s="333"/>
      <c r="EK476" s="333"/>
      <c r="EU476" s="333"/>
      <c r="FE476" s="333"/>
      <c r="FO476" s="333"/>
      <c r="FY476" s="333"/>
      <c r="GI476" s="333"/>
      <c r="GS476" s="333"/>
      <c r="HC476" s="333"/>
      <c r="HM476" s="333"/>
      <c r="HW476" s="333"/>
      <c r="IG476" s="333"/>
    </row>
    <row r="477" s="3" customFormat="true" x14ac:dyDescent="0.25">
      <c r="A477" s="333"/>
      <c r="K477" s="333"/>
      <c r="U477" s="333"/>
      <c r="AE477" s="333"/>
      <c r="AO477" s="333"/>
      <c r="AY477" s="333"/>
      <c r="BI477" s="333"/>
      <c r="BJ477" s="333"/>
      <c r="BK477" s="333"/>
      <c r="BL477" s="333"/>
      <c r="BM477" s="333"/>
      <c r="BN477" s="333"/>
      <c r="BO477" s="333"/>
      <c r="BP477" s="333"/>
      <c r="BS477" s="333"/>
      <c r="CC477" s="333"/>
      <c r="CM477" s="333"/>
      <c r="CW477" s="333"/>
      <c r="DG477" s="333"/>
      <c r="DQ477" s="333"/>
      <c r="EA477" s="333"/>
      <c r="EK477" s="333"/>
      <c r="EU477" s="333"/>
      <c r="FE477" s="333"/>
      <c r="FO477" s="333"/>
      <c r="FY477" s="333"/>
      <c r="GI477" s="333"/>
      <c r="GS477" s="333"/>
      <c r="HC477" s="333"/>
      <c r="HM477" s="333"/>
      <c r="HW477" s="333"/>
      <c r="IG477" s="333"/>
    </row>
    <row r="478" s="3" customFormat="true" x14ac:dyDescent="0.25">
      <c r="A478" s="333"/>
      <c r="K478" s="333"/>
      <c r="U478" s="333"/>
      <c r="AE478" s="333"/>
      <c r="AO478" s="333"/>
      <c r="AY478" s="333"/>
      <c r="BI478" s="333"/>
      <c r="BJ478" s="333"/>
      <c r="BK478" s="333"/>
      <c r="BL478" s="333"/>
      <c r="BM478" s="333"/>
      <c r="BN478" s="333"/>
      <c r="BO478" s="333"/>
      <c r="BP478" s="333"/>
      <c r="BS478" s="333"/>
      <c r="CC478" s="333"/>
      <c r="CM478" s="333"/>
      <c r="CW478" s="333"/>
      <c r="DG478" s="333"/>
      <c r="DQ478" s="333"/>
      <c r="EA478" s="333"/>
      <c r="EK478" s="333"/>
      <c r="EU478" s="333"/>
      <c r="FE478" s="333"/>
      <c r="FO478" s="333"/>
      <c r="FY478" s="333"/>
      <c r="GI478" s="333"/>
      <c r="GS478" s="333"/>
      <c r="HC478" s="333"/>
      <c r="HM478" s="333"/>
      <c r="HW478" s="333"/>
      <c r="IG478" s="333"/>
    </row>
    <row r="479" s="3" customFormat="true" x14ac:dyDescent="0.25">
      <c r="A479" s="333"/>
      <c r="K479" s="333"/>
      <c r="U479" s="333"/>
      <c r="AE479" s="333"/>
      <c r="AO479" s="333"/>
      <c r="AY479" s="333"/>
      <c r="BI479" s="333"/>
      <c r="BJ479" s="333"/>
      <c r="BK479" s="333"/>
      <c r="BL479" s="333"/>
      <c r="BM479" s="333"/>
      <c r="BN479" s="333"/>
      <c r="BO479" s="333"/>
      <c r="BP479" s="333"/>
      <c r="BS479" s="333"/>
      <c r="CC479" s="333"/>
      <c r="CM479" s="333"/>
      <c r="CW479" s="333"/>
      <c r="DG479" s="333"/>
      <c r="DQ479" s="333"/>
      <c r="EA479" s="333"/>
      <c r="EK479" s="333"/>
      <c r="EU479" s="333"/>
      <c r="FE479" s="333"/>
      <c r="FO479" s="333"/>
      <c r="FY479" s="333"/>
      <c r="GI479" s="333"/>
      <c r="GS479" s="333"/>
      <c r="HC479" s="333"/>
      <c r="HM479" s="333"/>
      <c r="HW479" s="333"/>
      <c r="IG479" s="333"/>
    </row>
    <row r="480" s="3" customFormat="true" x14ac:dyDescent="0.25">
      <c r="A480" s="333"/>
      <c r="K480" s="333"/>
      <c r="U480" s="333"/>
      <c r="AE480" s="333"/>
      <c r="AO480" s="333"/>
      <c r="AY480" s="333"/>
      <c r="BI480" s="333"/>
      <c r="BJ480" s="333"/>
      <c r="BK480" s="333"/>
      <c r="BL480" s="333"/>
      <c r="BM480" s="333"/>
      <c r="BN480" s="333"/>
      <c r="BO480" s="333"/>
      <c r="BP480" s="333"/>
      <c r="BS480" s="333"/>
      <c r="CC480" s="333"/>
      <c r="CM480" s="333"/>
      <c r="CW480" s="333"/>
      <c r="DG480" s="333"/>
      <c r="DQ480" s="333"/>
      <c r="EA480" s="333"/>
      <c r="EK480" s="333"/>
      <c r="EU480" s="333"/>
      <c r="FE480" s="333"/>
      <c r="FO480" s="333"/>
      <c r="FY480" s="333"/>
      <c r="GI480" s="333"/>
      <c r="GS480" s="333"/>
      <c r="HC480" s="333"/>
      <c r="HM480" s="333"/>
      <c r="HW480" s="333"/>
      <c r="IG480" s="333"/>
    </row>
    <row r="481" s="3" customFormat="true" x14ac:dyDescent="0.25">
      <c r="A481" s="333"/>
      <c r="K481" s="333"/>
      <c r="U481" s="333"/>
      <c r="AE481" s="333"/>
      <c r="AO481" s="333"/>
      <c r="AY481" s="333"/>
      <c r="BI481" s="333"/>
      <c r="BJ481" s="333"/>
      <c r="BK481" s="333"/>
      <c r="BL481" s="333"/>
      <c r="BM481" s="333"/>
      <c r="BN481" s="333"/>
      <c r="BO481" s="333"/>
      <c r="BP481" s="333"/>
      <c r="BS481" s="333"/>
      <c r="CC481" s="333"/>
      <c r="CM481" s="333"/>
      <c r="CW481" s="333"/>
      <c r="DG481" s="333"/>
      <c r="DQ481" s="333"/>
      <c r="EA481" s="333"/>
      <c r="EK481" s="333"/>
      <c r="EU481" s="333"/>
      <c r="FE481" s="333"/>
      <c r="FO481" s="333"/>
      <c r="FY481" s="333"/>
      <c r="GI481" s="333"/>
      <c r="GS481" s="333"/>
      <c r="HC481" s="333"/>
      <c r="HM481" s="333"/>
      <c r="HW481" s="333"/>
      <c r="IG481" s="333"/>
    </row>
    <row r="482" s="3" customFormat="true" x14ac:dyDescent="0.25">
      <c r="A482" s="333"/>
      <c r="K482" s="333"/>
      <c r="U482" s="333"/>
      <c r="AE482" s="333"/>
      <c r="AO482" s="333"/>
      <c r="AY482" s="333"/>
      <c r="BI482" s="333"/>
      <c r="BJ482" s="333"/>
      <c r="BK482" s="333"/>
      <c r="BL482" s="333"/>
      <c r="BM482" s="333"/>
      <c r="BN482" s="333"/>
      <c r="BO482" s="333"/>
      <c r="BP482" s="333"/>
      <c r="BS482" s="333"/>
      <c r="CC482" s="333"/>
      <c r="CM482" s="333"/>
      <c r="CW482" s="333"/>
      <c r="DG482" s="333"/>
      <c r="DQ482" s="333"/>
      <c r="EA482" s="333"/>
      <c r="EK482" s="333"/>
      <c r="EU482" s="333"/>
      <c r="FE482" s="333"/>
      <c r="FO482" s="333"/>
      <c r="FY482" s="333"/>
      <c r="GI482" s="333"/>
      <c r="GS482" s="333"/>
      <c r="HC482" s="333"/>
      <c r="HM482" s="333"/>
      <c r="HW482" s="333"/>
      <c r="IG482" s="333"/>
    </row>
    <row r="483" s="3" customFormat="true" x14ac:dyDescent="0.25">
      <c r="A483" s="333"/>
      <c r="K483" s="333"/>
      <c r="U483" s="333"/>
      <c r="AE483" s="333"/>
      <c r="AO483" s="333"/>
      <c r="AY483" s="333"/>
      <c r="BI483" s="333"/>
      <c r="BJ483" s="333"/>
      <c r="BK483" s="333"/>
      <c r="BL483" s="333"/>
      <c r="BM483" s="333"/>
      <c r="BN483" s="333"/>
      <c r="BO483" s="333"/>
      <c r="BP483" s="333"/>
      <c r="BS483" s="333"/>
      <c r="CC483" s="333"/>
      <c r="CM483" s="333"/>
      <c r="CW483" s="333"/>
      <c r="DG483" s="333"/>
      <c r="DQ483" s="333"/>
      <c r="EA483" s="333"/>
      <c r="EK483" s="333"/>
      <c r="EU483" s="333"/>
      <c r="FE483" s="333"/>
      <c r="FO483" s="333"/>
      <c r="FY483" s="333"/>
      <c r="GI483" s="333"/>
      <c r="GS483" s="333"/>
      <c r="HC483" s="333"/>
      <c r="HM483" s="333"/>
      <c r="HW483" s="333"/>
      <c r="IG483" s="333"/>
    </row>
    <row r="484" s="3" customFormat="true" x14ac:dyDescent="0.25">
      <c r="A484" s="333"/>
      <c r="K484" s="333"/>
      <c r="U484" s="333"/>
      <c r="AE484" s="333"/>
      <c r="AO484" s="333"/>
      <c r="AY484" s="333"/>
      <c r="BI484" s="333"/>
      <c r="BJ484" s="333"/>
      <c r="BK484" s="333"/>
      <c r="BL484" s="333"/>
      <c r="BM484" s="333"/>
      <c r="BN484" s="333"/>
      <c r="BO484" s="333"/>
      <c r="BP484" s="333"/>
      <c r="BS484" s="333"/>
      <c r="CC484" s="333"/>
      <c r="CM484" s="333"/>
      <c r="CW484" s="333"/>
      <c r="DG484" s="333"/>
      <c r="DQ484" s="333"/>
      <c r="EA484" s="333"/>
      <c r="EK484" s="333"/>
      <c r="EU484" s="333"/>
      <c r="FE484" s="333"/>
      <c r="FO484" s="333"/>
      <c r="FY484" s="333"/>
      <c r="GI484" s="333"/>
      <c r="GS484" s="333"/>
      <c r="HC484" s="333"/>
      <c r="HM484" s="333"/>
      <c r="HW484" s="333"/>
      <c r="IG484" s="333"/>
    </row>
    <row r="485" s="3" customFormat="true" x14ac:dyDescent="0.25">
      <c r="A485" s="333"/>
      <c r="K485" s="333"/>
      <c r="U485" s="333"/>
      <c r="AE485" s="333"/>
      <c r="AO485" s="333"/>
      <c r="AY485" s="333"/>
      <c r="BI485" s="333"/>
      <c r="BJ485" s="333"/>
      <c r="BK485" s="333"/>
      <c r="BL485" s="333"/>
      <c r="BM485" s="333"/>
      <c r="BN485" s="333"/>
      <c r="BO485" s="333"/>
      <c r="BP485" s="333"/>
      <c r="BS485" s="333"/>
      <c r="CC485" s="333"/>
      <c r="CM485" s="333"/>
      <c r="CW485" s="333"/>
      <c r="DG485" s="333"/>
      <c r="DQ485" s="333"/>
      <c r="EA485" s="333"/>
      <c r="EK485" s="333"/>
      <c r="EU485" s="333"/>
      <c r="FE485" s="333"/>
      <c r="FO485" s="333"/>
      <c r="FY485" s="333"/>
      <c r="GI485" s="333"/>
      <c r="GS485" s="333"/>
      <c r="HC485" s="333"/>
      <c r="HM485" s="333"/>
      <c r="HW485" s="333"/>
      <c r="IG485" s="333"/>
    </row>
    <row r="486" s="3" customFormat="true" x14ac:dyDescent="0.25">
      <c r="A486" s="333"/>
      <c r="K486" s="333"/>
      <c r="U486" s="333"/>
      <c r="AE486" s="333"/>
      <c r="AO486" s="333"/>
      <c r="AY486" s="333"/>
      <c r="BI486" s="333"/>
      <c r="BJ486" s="333"/>
      <c r="BK486" s="333"/>
      <c r="BL486" s="333"/>
      <c r="BM486" s="333"/>
      <c r="BN486" s="333"/>
      <c r="BO486" s="333"/>
      <c r="BP486" s="333"/>
      <c r="BS486" s="333"/>
      <c r="CC486" s="333"/>
      <c r="CM486" s="333"/>
      <c r="CW486" s="333"/>
      <c r="DG486" s="333"/>
      <c r="DQ486" s="333"/>
      <c r="EA486" s="333"/>
      <c r="EK486" s="333"/>
      <c r="EU486" s="333"/>
      <c r="FE486" s="333"/>
      <c r="FO486" s="333"/>
      <c r="FY486" s="333"/>
      <c r="GI486" s="333"/>
      <c r="GS486" s="333"/>
      <c r="HC486" s="333"/>
      <c r="HM486" s="333"/>
      <c r="HW486" s="333"/>
      <c r="IG486" s="333"/>
    </row>
    <row r="487" s="3" customFormat="true" x14ac:dyDescent="0.25">
      <c r="A487" s="333"/>
      <c r="K487" s="333"/>
      <c r="U487" s="333"/>
      <c r="AE487" s="333"/>
      <c r="AO487" s="333"/>
      <c r="AY487" s="333"/>
      <c r="BI487" s="333"/>
      <c r="BJ487" s="333"/>
      <c r="BK487" s="333"/>
      <c r="BL487" s="333"/>
      <c r="BM487" s="333"/>
      <c r="BN487" s="333"/>
      <c r="BO487" s="333"/>
      <c r="BP487" s="333"/>
      <c r="BS487" s="333"/>
      <c r="CC487" s="333"/>
      <c r="CM487" s="333"/>
      <c r="CW487" s="333"/>
      <c r="DG487" s="333"/>
      <c r="DQ487" s="333"/>
      <c r="EA487" s="333"/>
      <c r="EK487" s="333"/>
      <c r="EU487" s="333"/>
      <c r="FE487" s="333"/>
      <c r="FO487" s="333"/>
      <c r="FY487" s="333"/>
      <c r="GI487" s="333"/>
      <c r="GS487" s="333"/>
      <c r="HC487" s="333"/>
      <c r="HM487" s="333"/>
      <c r="HW487" s="333"/>
      <c r="IG487" s="333"/>
    </row>
    <row r="488" s="3" customFormat="true" x14ac:dyDescent="0.25">
      <c r="A488" s="333"/>
      <c r="K488" s="333"/>
      <c r="U488" s="333"/>
      <c r="AE488" s="333"/>
      <c r="AO488" s="333"/>
      <c r="AY488" s="333"/>
      <c r="BI488" s="333"/>
      <c r="BJ488" s="333"/>
      <c r="BK488" s="333"/>
      <c r="BL488" s="333"/>
      <c r="BM488" s="333"/>
      <c r="BN488" s="333"/>
      <c r="BO488" s="333"/>
      <c r="BP488" s="333"/>
      <c r="BS488" s="333"/>
      <c r="CC488" s="333"/>
      <c r="CM488" s="333"/>
      <c r="CW488" s="333"/>
      <c r="DG488" s="333"/>
      <c r="DQ488" s="333"/>
      <c r="EA488" s="333"/>
      <c r="EK488" s="333"/>
      <c r="EU488" s="333"/>
      <c r="FE488" s="333"/>
      <c r="FO488" s="333"/>
      <c r="FY488" s="333"/>
      <c r="GI488" s="333"/>
      <c r="GS488" s="333"/>
      <c r="HC488" s="333"/>
      <c r="HM488" s="333"/>
      <c r="HW488" s="333"/>
      <c r="IG488" s="333"/>
    </row>
    <row r="489" s="3" customFormat="true" x14ac:dyDescent="0.25">
      <c r="A489" s="333"/>
      <c r="K489" s="333"/>
      <c r="U489" s="333"/>
      <c r="AE489" s="333"/>
      <c r="AO489" s="333"/>
      <c r="AY489" s="333"/>
      <c r="BI489" s="333"/>
      <c r="BJ489" s="333"/>
      <c r="BK489" s="333"/>
      <c r="BL489" s="333"/>
      <c r="BM489" s="333"/>
      <c r="BN489" s="333"/>
      <c r="BO489" s="333"/>
      <c r="BP489" s="333"/>
      <c r="BS489" s="333"/>
      <c r="CC489" s="333"/>
      <c r="CM489" s="333"/>
      <c r="CW489" s="333"/>
      <c r="DG489" s="333"/>
      <c r="DQ489" s="333"/>
      <c r="EA489" s="333"/>
      <c r="EK489" s="333"/>
      <c r="EU489" s="333"/>
      <c r="FE489" s="333"/>
      <c r="FO489" s="333"/>
      <c r="FY489" s="333"/>
      <c r="GI489" s="333"/>
      <c r="GS489" s="333"/>
      <c r="HC489" s="333"/>
      <c r="HM489" s="333"/>
      <c r="HW489" s="333"/>
      <c r="IG489" s="333"/>
    </row>
    <row r="490" s="3" customFormat="true" x14ac:dyDescent="0.25">
      <c r="A490" s="333"/>
      <c r="K490" s="333"/>
      <c r="U490" s="333"/>
      <c r="AE490" s="333"/>
      <c r="AO490" s="333"/>
      <c r="AY490" s="333"/>
      <c r="BI490" s="333"/>
      <c r="BJ490" s="333"/>
      <c r="BK490" s="333"/>
      <c r="BL490" s="333"/>
      <c r="BM490" s="333"/>
      <c r="BN490" s="333"/>
      <c r="BO490" s="333"/>
      <c r="BP490" s="333"/>
      <c r="BS490" s="333"/>
      <c r="CC490" s="333"/>
      <c r="CM490" s="333"/>
      <c r="CW490" s="333"/>
      <c r="DG490" s="333"/>
      <c r="DQ490" s="333"/>
      <c r="EA490" s="333"/>
      <c r="EK490" s="333"/>
      <c r="EU490" s="333"/>
      <c r="FE490" s="333"/>
      <c r="FO490" s="333"/>
      <c r="FY490" s="333"/>
      <c r="GI490" s="333"/>
      <c r="GS490" s="333"/>
      <c r="HC490" s="333"/>
      <c r="HM490" s="333"/>
      <c r="HW490" s="333"/>
      <c r="IG490" s="333"/>
    </row>
    <row r="491" s="3" customFormat="true" x14ac:dyDescent="0.25">
      <c r="A491" s="333"/>
      <c r="K491" s="333"/>
      <c r="U491" s="333"/>
      <c r="AE491" s="333"/>
      <c r="AO491" s="333"/>
      <c r="AY491" s="333"/>
      <c r="BI491" s="333"/>
      <c r="BJ491" s="333"/>
      <c r="BK491" s="333"/>
      <c r="BL491" s="333"/>
      <c r="BM491" s="333"/>
      <c r="BN491" s="333"/>
      <c r="BO491" s="333"/>
      <c r="BP491" s="333"/>
      <c r="BS491" s="333"/>
      <c r="CC491" s="333"/>
      <c r="CM491" s="333"/>
      <c r="CW491" s="333"/>
      <c r="DG491" s="333"/>
      <c r="DQ491" s="333"/>
      <c r="EA491" s="333"/>
      <c r="EK491" s="333"/>
      <c r="EU491" s="333"/>
      <c r="FE491" s="333"/>
      <c r="FO491" s="333"/>
      <c r="FY491" s="333"/>
      <c r="GI491" s="333"/>
      <c r="GS491" s="333"/>
      <c r="HC491" s="333"/>
      <c r="HM491" s="333"/>
      <c r="HW491" s="333"/>
      <c r="IG491" s="333"/>
    </row>
    <row r="492" s="3" customFormat="true" x14ac:dyDescent="0.25">
      <c r="A492" s="333"/>
      <c r="K492" s="333"/>
      <c r="U492" s="333"/>
      <c r="AE492" s="333"/>
      <c r="AO492" s="333"/>
      <c r="AY492" s="333"/>
      <c r="BI492" s="333"/>
      <c r="BJ492" s="333"/>
      <c r="BK492" s="333"/>
      <c r="BL492" s="333"/>
      <c r="BM492" s="333"/>
      <c r="BN492" s="333"/>
      <c r="BO492" s="333"/>
      <c r="BP492" s="333"/>
      <c r="BS492" s="333"/>
      <c r="CC492" s="333"/>
      <c r="CM492" s="333"/>
      <c r="CW492" s="333"/>
      <c r="DG492" s="333"/>
      <c r="DQ492" s="333"/>
      <c r="EA492" s="333"/>
      <c r="EK492" s="333"/>
      <c r="EU492" s="333"/>
      <c r="FE492" s="333"/>
      <c r="FO492" s="333"/>
      <c r="FY492" s="333"/>
      <c r="GI492" s="333"/>
      <c r="GS492" s="333"/>
      <c r="HC492" s="333"/>
      <c r="HM492" s="333"/>
      <c r="HW492" s="333"/>
      <c r="IG492" s="333"/>
    </row>
    <row r="493" s="3" customFormat="true" x14ac:dyDescent="0.25">
      <c r="A493" s="333"/>
      <c r="K493" s="333"/>
      <c r="U493" s="333"/>
      <c r="AE493" s="333"/>
      <c r="AO493" s="333"/>
      <c r="AY493" s="333"/>
      <c r="BI493" s="333"/>
      <c r="BJ493" s="333"/>
      <c r="BK493" s="333"/>
      <c r="BL493" s="333"/>
      <c r="BM493" s="333"/>
      <c r="BN493" s="333"/>
      <c r="BO493" s="333"/>
      <c r="BP493" s="333"/>
      <c r="BS493" s="333"/>
      <c r="CC493" s="333"/>
      <c r="CM493" s="333"/>
      <c r="CW493" s="333"/>
      <c r="DG493" s="333"/>
      <c r="DQ493" s="333"/>
      <c r="EA493" s="333"/>
      <c r="EK493" s="333"/>
      <c r="EU493" s="333"/>
      <c r="FE493" s="333"/>
      <c r="FO493" s="333"/>
      <c r="FY493" s="333"/>
      <c r="GI493" s="333"/>
      <c r="GS493" s="333"/>
      <c r="HC493" s="333"/>
      <c r="HM493" s="333"/>
      <c r="HW493" s="333"/>
      <c r="IG493" s="333"/>
    </row>
    <row r="494" s="3" customFormat="true" x14ac:dyDescent="0.25">
      <c r="A494" s="333"/>
      <c r="K494" s="333"/>
      <c r="U494" s="333"/>
      <c r="AE494" s="333"/>
      <c r="AO494" s="333"/>
      <c r="AY494" s="333"/>
      <c r="BI494" s="333"/>
      <c r="BJ494" s="333"/>
      <c r="BK494" s="333"/>
      <c r="BL494" s="333"/>
      <c r="BM494" s="333"/>
      <c r="BN494" s="333"/>
      <c r="BO494" s="333"/>
      <c r="BP494" s="333"/>
      <c r="BS494" s="333"/>
      <c r="CC494" s="333"/>
      <c r="CM494" s="333"/>
      <c r="CW494" s="333"/>
      <c r="DG494" s="333"/>
      <c r="DQ494" s="333"/>
      <c r="EA494" s="333"/>
      <c r="EK494" s="333"/>
      <c r="EU494" s="333"/>
      <c r="FE494" s="333"/>
      <c r="FO494" s="333"/>
      <c r="FY494" s="333"/>
      <c r="GI494" s="333"/>
      <c r="GS494" s="333"/>
      <c r="HC494" s="333"/>
      <c r="HM494" s="333"/>
      <c r="HW494" s="333"/>
      <c r="IG494" s="333"/>
    </row>
    <row r="495" s="3" customFormat="true" x14ac:dyDescent="0.25">
      <c r="A495" s="333"/>
      <c r="K495" s="333"/>
      <c r="U495" s="333"/>
      <c r="AE495" s="333"/>
      <c r="AO495" s="333"/>
      <c r="AY495" s="333"/>
      <c r="BI495" s="333"/>
      <c r="BJ495" s="333"/>
      <c r="BK495" s="333"/>
      <c r="BL495" s="333"/>
      <c r="BM495" s="333"/>
      <c r="BN495" s="333"/>
      <c r="BO495" s="333"/>
      <c r="BP495" s="333"/>
      <c r="BS495" s="333"/>
      <c r="CC495" s="333"/>
      <c r="CM495" s="333"/>
      <c r="CW495" s="333"/>
      <c r="DG495" s="333"/>
      <c r="DQ495" s="333"/>
      <c r="EA495" s="333"/>
      <c r="EK495" s="333"/>
      <c r="EU495" s="333"/>
      <c r="FE495" s="333"/>
      <c r="FO495" s="333"/>
      <c r="FY495" s="333"/>
      <c r="GI495" s="333"/>
      <c r="GS495" s="333"/>
      <c r="HC495" s="333"/>
      <c r="HM495" s="333"/>
      <c r="HW495" s="333"/>
      <c r="IG495" s="333"/>
    </row>
    <row r="496" s="3" customFormat="true" x14ac:dyDescent="0.25">
      <c r="A496" s="333"/>
      <c r="K496" s="333"/>
      <c r="U496" s="333"/>
      <c r="AE496" s="333"/>
      <c r="AO496" s="333"/>
      <c r="AY496" s="333"/>
      <c r="BI496" s="333"/>
      <c r="BJ496" s="333"/>
      <c r="BK496" s="333"/>
      <c r="BL496" s="333"/>
      <c r="BM496" s="333"/>
      <c r="BN496" s="333"/>
      <c r="BO496" s="333"/>
      <c r="BP496" s="333"/>
      <c r="BS496" s="333"/>
      <c r="CC496" s="333"/>
      <c r="CM496" s="333"/>
      <c r="CW496" s="333"/>
      <c r="DG496" s="333"/>
      <c r="DQ496" s="333"/>
      <c r="EA496" s="333"/>
      <c r="EK496" s="333"/>
      <c r="EU496" s="333"/>
      <c r="FE496" s="333"/>
      <c r="FO496" s="333"/>
      <c r="FY496" s="333"/>
      <c r="GI496" s="333"/>
      <c r="GS496" s="333"/>
      <c r="HC496" s="333"/>
      <c r="HM496" s="333"/>
      <c r="HW496" s="333"/>
      <c r="IG496" s="333"/>
    </row>
    <row r="497" s="3" customFormat="true" x14ac:dyDescent="0.25">
      <c r="A497" s="333"/>
      <c r="K497" s="333"/>
      <c r="U497" s="333"/>
      <c r="AE497" s="333"/>
      <c r="AO497" s="333"/>
      <c r="AY497" s="333"/>
      <c r="BI497" s="333"/>
      <c r="BJ497" s="333"/>
      <c r="BK497" s="333"/>
      <c r="BL497" s="333"/>
      <c r="BM497" s="333"/>
      <c r="BN497" s="333"/>
      <c r="BO497" s="333"/>
      <c r="BP497" s="333"/>
      <c r="BS497" s="333"/>
      <c r="CC497" s="333"/>
      <c r="CM497" s="333"/>
      <c r="CW497" s="333"/>
      <c r="DG497" s="333"/>
      <c r="DQ497" s="333"/>
      <c r="EA497" s="333"/>
      <c r="EK497" s="333"/>
      <c r="EU497" s="333"/>
      <c r="FE497" s="333"/>
      <c r="FO497" s="333"/>
      <c r="FY497" s="333"/>
      <c r="GI497" s="333"/>
      <c r="GS497" s="333"/>
      <c r="HC497" s="333"/>
      <c r="HM497" s="333"/>
      <c r="HW497" s="333"/>
      <c r="IG497" s="333"/>
    </row>
    <row r="498" s="3" customFormat="true" x14ac:dyDescent="0.25">
      <c r="A498" s="333"/>
      <c r="K498" s="333"/>
      <c r="U498" s="333"/>
      <c r="AE498" s="333"/>
      <c r="AO498" s="333"/>
      <c r="AY498" s="333"/>
      <c r="BI498" s="333"/>
      <c r="BJ498" s="333"/>
      <c r="BK498" s="333"/>
      <c r="BL498" s="333"/>
      <c r="BM498" s="333"/>
      <c r="BN498" s="333"/>
      <c r="BO498" s="333"/>
      <c r="BP498" s="333"/>
      <c r="BS498" s="333"/>
      <c r="CC498" s="333"/>
      <c r="CM498" s="333"/>
      <c r="CW498" s="333"/>
      <c r="DG498" s="333"/>
      <c r="DQ498" s="333"/>
      <c r="EA498" s="333"/>
      <c r="EK498" s="333"/>
      <c r="EU498" s="333"/>
      <c r="FE498" s="333"/>
      <c r="FO498" s="333"/>
      <c r="FY498" s="333"/>
      <c r="GI498" s="333"/>
      <c r="GS498" s="333"/>
      <c r="HC498" s="333"/>
      <c r="HM498" s="333"/>
      <c r="HW498" s="333"/>
      <c r="IG498" s="333"/>
    </row>
    <row r="499" s="3" customFormat="true" x14ac:dyDescent="0.25">
      <c r="A499" s="333"/>
      <c r="K499" s="333"/>
      <c r="U499" s="333"/>
      <c r="AE499" s="333"/>
      <c r="AO499" s="333"/>
      <c r="AY499" s="333"/>
      <c r="BI499" s="333"/>
      <c r="BJ499" s="333"/>
      <c r="BK499" s="333"/>
      <c r="BL499" s="333"/>
      <c r="BM499" s="333"/>
      <c r="BN499" s="333"/>
      <c r="BO499" s="333"/>
      <c r="BP499" s="333"/>
      <c r="BS499" s="333"/>
      <c r="CC499" s="333"/>
      <c r="CM499" s="333"/>
      <c r="CW499" s="333"/>
      <c r="DG499" s="333"/>
      <c r="DQ499" s="333"/>
      <c r="EA499" s="333"/>
      <c r="EK499" s="333"/>
      <c r="EU499" s="333"/>
      <c r="FE499" s="333"/>
      <c r="FO499" s="333"/>
      <c r="FY499" s="333"/>
      <c r="GI499" s="333"/>
      <c r="GS499" s="333"/>
      <c r="HC499" s="333"/>
      <c r="HM499" s="333"/>
      <c r="HW499" s="333"/>
      <c r="IG499" s="333"/>
    </row>
    <row r="500" s="3" customFormat="true" x14ac:dyDescent="0.25">
      <c r="A500" s="333"/>
      <c r="K500" s="333"/>
      <c r="U500" s="333"/>
      <c r="AE500" s="333"/>
      <c r="AO500" s="333"/>
      <c r="AY500" s="333"/>
      <c r="BI500" s="333"/>
      <c r="BJ500" s="333"/>
      <c r="BK500" s="333"/>
      <c r="BL500" s="333"/>
      <c r="BM500" s="333"/>
      <c r="BN500" s="333"/>
      <c r="BO500" s="333"/>
      <c r="BP500" s="333"/>
      <c r="BS500" s="333"/>
      <c r="CC500" s="333"/>
      <c r="CM500" s="333"/>
      <c r="CW500" s="333"/>
      <c r="DG500" s="333"/>
      <c r="DQ500" s="333"/>
      <c r="EA500" s="333"/>
      <c r="EK500" s="333"/>
      <c r="EU500" s="333"/>
      <c r="FE500" s="333"/>
      <c r="FO500" s="333"/>
      <c r="FY500" s="333"/>
      <c r="GI500" s="333"/>
      <c r="GS500" s="333"/>
      <c r="HC500" s="333"/>
      <c r="HM500" s="333"/>
      <c r="HW500" s="333"/>
      <c r="IG500" s="333"/>
    </row>
    <row r="501" s="3" customFormat="true" x14ac:dyDescent="0.25">
      <c r="A501" s="333"/>
      <c r="K501" s="333"/>
      <c r="U501" s="333"/>
      <c r="AE501" s="333"/>
      <c r="AO501" s="333"/>
      <c r="AY501" s="333"/>
      <c r="BI501" s="333"/>
      <c r="BJ501" s="333"/>
      <c r="BK501" s="333"/>
      <c r="BL501" s="333"/>
      <c r="BM501" s="333"/>
      <c r="BN501" s="333"/>
      <c r="BO501" s="333"/>
      <c r="BP501" s="333"/>
      <c r="BS501" s="333"/>
      <c r="CC501" s="333"/>
      <c r="CM501" s="333"/>
      <c r="CW501" s="333"/>
      <c r="DG501" s="333"/>
      <c r="DQ501" s="333"/>
      <c r="EA501" s="333"/>
      <c r="EK501" s="333"/>
      <c r="EU501" s="333"/>
      <c r="FE501" s="333"/>
      <c r="FO501" s="333"/>
      <c r="FY501" s="333"/>
      <c r="GI501" s="333"/>
      <c r="GS501" s="333"/>
      <c r="HC501" s="333"/>
      <c r="HM501" s="333"/>
      <c r="HW501" s="333"/>
      <c r="IG501" s="333"/>
    </row>
    <row r="502" s="3" customFormat="true" x14ac:dyDescent="0.25">
      <c r="A502" s="333"/>
      <c r="K502" s="333"/>
      <c r="U502" s="333"/>
      <c r="AE502" s="333"/>
      <c r="AO502" s="333"/>
      <c r="AY502" s="333"/>
      <c r="BI502" s="333"/>
      <c r="BJ502" s="333"/>
      <c r="BK502" s="333"/>
      <c r="BL502" s="333"/>
      <c r="BM502" s="333"/>
      <c r="BN502" s="333"/>
      <c r="BO502" s="333"/>
      <c r="BP502" s="333"/>
      <c r="BS502" s="333"/>
      <c r="CC502" s="333"/>
      <c r="CM502" s="333"/>
      <c r="CW502" s="333"/>
      <c r="DG502" s="333"/>
      <c r="DQ502" s="333"/>
      <c r="EA502" s="333"/>
      <c r="EK502" s="333"/>
      <c r="EU502" s="333"/>
      <c r="FE502" s="333"/>
      <c r="FO502" s="333"/>
      <c r="FY502" s="333"/>
      <c r="GI502" s="333"/>
      <c r="GS502" s="333"/>
      <c r="HC502" s="333"/>
      <c r="HM502" s="333"/>
      <c r="HW502" s="333"/>
      <c r="IG502" s="333"/>
    </row>
    <row r="503" s="3" customFormat="true" x14ac:dyDescent="0.25">
      <c r="A503" s="333"/>
      <c r="K503" s="333"/>
      <c r="U503" s="333"/>
      <c r="AE503" s="333"/>
      <c r="AO503" s="333"/>
      <c r="AY503" s="333"/>
      <c r="BI503" s="333"/>
      <c r="BJ503" s="333"/>
      <c r="BK503" s="333"/>
      <c r="BL503" s="333"/>
      <c r="BM503" s="333"/>
      <c r="BN503" s="333"/>
      <c r="BO503" s="333"/>
      <c r="BP503" s="333"/>
      <c r="BS503" s="333"/>
      <c r="CC503" s="333"/>
      <c r="CM503" s="333"/>
      <c r="CW503" s="333"/>
      <c r="DG503" s="333"/>
      <c r="DQ503" s="333"/>
      <c r="EA503" s="333"/>
      <c r="EK503" s="333"/>
      <c r="EU503" s="333"/>
      <c r="FE503" s="333"/>
      <c r="FO503" s="333"/>
      <c r="FY503" s="333"/>
      <c r="GI503" s="333"/>
      <c r="GS503" s="333"/>
      <c r="HC503" s="333"/>
      <c r="HM503" s="333"/>
      <c r="HW503" s="333"/>
      <c r="IG503" s="333"/>
    </row>
    <row r="504" s="3" customFormat="true" x14ac:dyDescent="0.25">
      <c r="A504" s="333"/>
      <c r="K504" s="333"/>
      <c r="U504" s="333"/>
      <c r="AE504" s="333"/>
      <c r="AO504" s="333"/>
      <c r="AY504" s="333"/>
      <c r="BI504" s="333"/>
      <c r="BJ504" s="333"/>
      <c r="BK504" s="333"/>
      <c r="BL504" s="333"/>
      <c r="BM504" s="333"/>
      <c r="BN504" s="333"/>
      <c r="BO504" s="333"/>
      <c r="BP504" s="333"/>
      <c r="BS504" s="333"/>
      <c r="CC504" s="333"/>
      <c r="CM504" s="333"/>
      <c r="CW504" s="333"/>
      <c r="DG504" s="333"/>
      <c r="DQ504" s="333"/>
      <c r="EA504" s="333"/>
      <c r="EK504" s="333"/>
      <c r="EU504" s="333"/>
      <c r="FE504" s="333"/>
      <c r="FO504" s="333"/>
      <c r="FY504" s="333"/>
      <c r="GI504" s="333"/>
      <c r="GS504" s="333"/>
      <c r="HC504" s="333"/>
      <c r="HM504" s="333"/>
      <c r="HW504" s="333"/>
      <c r="IG504" s="333"/>
    </row>
    <row r="505" s="3" customFormat="true" x14ac:dyDescent="0.25">
      <c r="A505" s="333"/>
      <c r="K505" s="333"/>
      <c r="U505" s="333"/>
      <c r="AE505" s="333"/>
      <c r="AO505" s="333"/>
      <c r="AY505" s="333"/>
      <c r="BI505" s="333"/>
      <c r="BJ505" s="333"/>
      <c r="BK505" s="333"/>
      <c r="BL505" s="333"/>
      <c r="BM505" s="333"/>
      <c r="BN505" s="333"/>
      <c r="BO505" s="333"/>
      <c r="BP505" s="333"/>
      <c r="BS505" s="333"/>
      <c r="CC505" s="333"/>
      <c r="CM505" s="333"/>
      <c r="CW505" s="333"/>
      <c r="DG505" s="333"/>
      <c r="DQ505" s="333"/>
      <c r="EA505" s="333"/>
      <c r="EK505" s="333"/>
      <c r="EU505" s="333"/>
      <c r="FE505" s="333"/>
      <c r="FO505" s="333"/>
      <c r="FY505" s="333"/>
      <c r="GI505" s="333"/>
      <c r="GS505" s="333"/>
      <c r="HC505" s="333"/>
      <c r="HM505" s="333"/>
      <c r="HW505" s="333"/>
      <c r="IG505" s="333"/>
    </row>
    <row r="506" s="3" customFormat="true" x14ac:dyDescent="0.25">
      <c r="A506" s="333"/>
      <c r="K506" s="333"/>
      <c r="U506" s="333"/>
      <c r="AE506" s="333"/>
      <c r="AO506" s="333"/>
      <c r="AY506" s="333"/>
      <c r="BI506" s="333"/>
      <c r="BJ506" s="333"/>
      <c r="BK506" s="333"/>
      <c r="BL506" s="333"/>
      <c r="BM506" s="333"/>
      <c r="BN506" s="333"/>
      <c r="BO506" s="333"/>
      <c r="BP506" s="333"/>
      <c r="BS506" s="333"/>
      <c r="CC506" s="333"/>
      <c r="CM506" s="333"/>
      <c r="CW506" s="333"/>
      <c r="DG506" s="333"/>
      <c r="DQ506" s="333"/>
      <c r="EA506" s="333"/>
      <c r="EK506" s="333"/>
      <c r="EU506" s="333"/>
      <c r="FE506" s="333"/>
      <c r="FO506" s="333"/>
      <c r="FY506" s="333"/>
      <c r="GI506" s="333"/>
      <c r="GS506" s="333"/>
      <c r="HC506" s="333"/>
      <c r="HM506" s="333"/>
      <c r="HW506" s="333"/>
      <c r="IG506" s="333"/>
    </row>
    <row r="507" s="3" customFormat="true" x14ac:dyDescent="0.25">
      <c r="A507" s="333"/>
      <c r="K507" s="333"/>
      <c r="U507" s="333"/>
      <c r="AE507" s="333"/>
      <c r="AO507" s="333"/>
      <c r="AY507" s="333"/>
      <c r="BI507" s="333"/>
      <c r="BJ507" s="333"/>
      <c r="BK507" s="333"/>
      <c r="BL507" s="333"/>
      <c r="BM507" s="333"/>
      <c r="BN507" s="333"/>
      <c r="BO507" s="333"/>
      <c r="BP507" s="333"/>
      <c r="BS507" s="333"/>
      <c r="CC507" s="333"/>
      <c r="CM507" s="333"/>
      <c r="CW507" s="333"/>
      <c r="DG507" s="333"/>
      <c r="DQ507" s="333"/>
      <c r="EA507" s="333"/>
      <c r="EK507" s="333"/>
      <c r="EU507" s="333"/>
      <c r="FE507" s="333"/>
      <c r="FO507" s="333"/>
      <c r="FY507" s="333"/>
      <c r="GI507" s="333"/>
      <c r="GS507" s="333"/>
      <c r="HC507" s="333"/>
      <c r="HM507" s="333"/>
      <c r="HW507" s="333"/>
      <c r="IG507" s="333"/>
    </row>
    <row r="508" s="3" customFormat="true" x14ac:dyDescent="0.25">
      <c r="A508" s="333"/>
      <c r="K508" s="333"/>
      <c r="U508" s="333"/>
      <c r="AE508" s="333"/>
      <c r="AO508" s="333"/>
      <c r="AY508" s="333"/>
      <c r="BI508" s="333"/>
      <c r="BJ508" s="333"/>
      <c r="BK508" s="333"/>
      <c r="BL508" s="333"/>
      <c r="BM508" s="333"/>
      <c r="BN508" s="333"/>
      <c r="BO508" s="333"/>
      <c r="BP508" s="333"/>
      <c r="BS508" s="333"/>
      <c r="CC508" s="333"/>
      <c r="CM508" s="333"/>
      <c r="CW508" s="333"/>
      <c r="DG508" s="333"/>
      <c r="DQ508" s="333"/>
      <c r="EA508" s="333"/>
      <c r="EK508" s="333"/>
      <c r="EU508" s="333"/>
      <c r="FE508" s="333"/>
      <c r="FO508" s="333"/>
      <c r="FY508" s="333"/>
      <c r="GI508" s="333"/>
      <c r="GS508" s="333"/>
      <c r="HC508" s="333"/>
      <c r="HM508" s="333"/>
      <c r="HW508" s="333"/>
      <c r="IG508" s="333"/>
    </row>
    <row r="509" s="3" customFormat="true" x14ac:dyDescent="0.25">
      <c r="A509" s="333"/>
      <c r="K509" s="333"/>
      <c r="U509" s="333"/>
      <c r="AE509" s="333"/>
      <c r="AO509" s="333"/>
      <c r="AY509" s="333"/>
      <c r="BI509" s="333"/>
      <c r="BJ509" s="333"/>
      <c r="BK509" s="333"/>
      <c r="BL509" s="333"/>
      <c r="BM509" s="333"/>
      <c r="BN509" s="333"/>
      <c r="BO509" s="333"/>
      <c r="BP509" s="333"/>
      <c r="BS509" s="333"/>
      <c r="CC509" s="333"/>
      <c r="CM509" s="333"/>
      <c r="CW509" s="333"/>
      <c r="DG509" s="333"/>
      <c r="DQ509" s="333"/>
      <c r="EA509" s="333"/>
      <c r="EK509" s="333"/>
      <c r="EU509" s="333"/>
      <c r="FE509" s="333"/>
      <c r="FO509" s="333"/>
      <c r="FY509" s="333"/>
      <c r="GI509" s="333"/>
      <c r="GS509" s="333"/>
      <c r="HC509" s="333"/>
      <c r="HM509" s="333"/>
      <c r="HW509" s="333"/>
      <c r="IG509" s="333"/>
    </row>
    <row r="510" s="3" customFormat="true" x14ac:dyDescent="0.25">
      <c r="A510" s="333"/>
      <c r="K510" s="333"/>
      <c r="U510" s="333"/>
      <c r="AE510" s="333"/>
      <c r="AO510" s="333"/>
      <c r="AY510" s="333"/>
      <c r="BI510" s="333"/>
      <c r="BJ510" s="333"/>
      <c r="BK510" s="333"/>
      <c r="BL510" s="333"/>
      <c r="BM510" s="333"/>
      <c r="BN510" s="333"/>
      <c r="BO510" s="333"/>
      <c r="BP510" s="333"/>
      <c r="BS510" s="333"/>
      <c r="CC510" s="333"/>
      <c r="CM510" s="333"/>
      <c r="CW510" s="333"/>
      <c r="DG510" s="333"/>
      <c r="DQ510" s="333"/>
      <c r="EA510" s="333"/>
      <c r="EK510" s="333"/>
      <c r="EU510" s="333"/>
      <c r="FE510" s="333"/>
      <c r="FO510" s="333"/>
      <c r="FY510" s="333"/>
      <c r="GI510" s="333"/>
      <c r="GS510" s="333"/>
      <c r="HC510" s="333"/>
      <c r="HM510" s="333"/>
      <c r="HW510" s="333"/>
      <c r="IG510" s="333"/>
    </row>
    <row r="511" s="3" customFormat="true" x14ac:dyDescent="0.25">
      <c r="A511" s="333"/>
      <c r="K511" s="333"/>
      <c r="U511" s="333"/>
      <c r="AE511" s="333"/>
      <c r="AO511" s="333"/>
      <c r="AY511" s="333"/>
      <c r="BI511" s="333"/>
      <c r="BJ511" s="333"/>
      <c r="BK511" s="333"/>
      <c r="BL511" s="333"/>
      <c r="BM511" s="333"/>
      <c r="BN511" s="333"/>
      <c r="BO511" s="333"/>
      <c r="BP511" s="333"/>
      <c r="BS511" s="333"/>
      <c r="CC511" s="333"/>
      <c r="CM511" s="333"/>
      <c r="CW511" s="333"/>
      <c r="DG511" s="333"/>
      <c r="DQ511" s="333"/>
      <c r="EA511" s="333"/>
      <c r="EK511" s="333"/>
      <c r="EU511" s="333"/>
      <c r="FE511" s="333"/>
      <c r="FO511" s="333"/>
      <c r="FY511" s="333"/>
      <c r="GI511" s="333"/>
      <c r="GS511" s="333"/>
      <c r="HC511" s="333"/>
      <c r="HM511" s="333"/>
      <c r="HW511" s="333"/>
      <c r="IG511" s="333"/>
    </row>
    <row r="512" s="3" customFormat="true" x14ac:dyDescent="0.25">
      <c r="A512" s="333"/>
      <c r="K512" s="333"/>
      <c r="U512" s="333"/>
      <c r="AE512" s="333"/>
      <c r="AO512" s="333"/>
      <c r="AY512" s="333"/>
      <c r="BI512" s="333"/>
      <c r="BJ512" s="333"/>
      <c r="BK512" s="333"/>
      <c r="BL512" s="333"/>
      <c r="BM512" s="333"/>
      <c r="BN512" s="333"/>
      <c r="BO512" s="333"/>
      <c r="BP512" s="333"/>
      <c r="BS512" s="333"/>
      <c r="CC512" s="333"/>
      <c r="CM512" s="333"/>
      <c r="CW512" s="333"/>
      <c r="DG512" s="333"/>
      <c r="DQ512" s="333"/>
      <c r="EA512" s="333"/>
      <c r="EK512" s="333"/>
      <c r="EU512" s="333"/>
      <c r="FE512" s="333"/>
      <c r="FO512" s="333"/>
      <c r="FY512" s="333"/>
      <c r="GI512" s="333"/>
      <c r="GS512" s="333"/>
      <c r="HC512" s="333"/>
      <c r="HM512" s="333"/>
      <c r="HW512" s="333"/>
      <c r="IG512" s="333"/>
    </row>
    <row r="513" s="3" customFormat="true" x14ac:dyDescent="0.25">
      <c r="A513" s="333"/>
      <c r="K513" s="333"/>
      <c r="U513" s="333"/>
      <c r="AE513" s="333"/>
      <c r="AO513" s="333"/>
      <c r="AY513" s="333"/>
      <c r="BI513" s="333"/>
      <c r="BJ513" s="333"/>
      <c r="BK513" s="333"/>
      <c r="BL513" s="333"/>
      <c r="BM513" s="333"/>
      <c r="BN513" s="333"/>
      <c r="BO513" s="333"/>
      <c r="BP513" s="333"/>
      <c r="BS513" s="333"/>
      <c r="CC513" s="333"/>
      <c r="CM513" s="333"/>
      <c r="CW513" s="333"/>
      <c r="DG513" s="333"/>
      <c r="DQ513" s="333"/>
      <c r="EA513" s="333"/>
      <c r="EK513" s="333"/>
      <c r="EU513" s="333"/>
      <c r="FE513" s="333"/>
      <c r="FO513" s="333"/>
      <c r="FY513" s="333"/>
      <c r="GI513" s="333"/>
      <c r="GS513" s="333"/>
      <c r="HC513" s="333"/>
      <c r="HM513" s="333"/>
      <c r="HW513" s="333"/>
      <c r="IG513" s="333"/>
    </row>
    <row r="514" s="3" customFormat="true" x14ac:dyDescent="0.25">
      <c r="A514" s="333"/>
      <c r="K514" s="333"/>
      <c r="U514" s="333"/>
      <c r="AE514" s="333"/>
      <c r="AO514" s="333"/>
      <c r="AY514" s="333"/>
      <c r="BI514" s="333"/>
      <c r="BJ514" s="333"/>
      <c r="BK514" s="333"/>
      <c r="BL514" s="333"/>
      <c r="BM514" s="333"/>
      <c r="BN514" s="333"/>
      <c r="BO514" s="333"/>
      <c r="BP514" s="333"/>
      <c r="BS514" s="333"/>
      <c r="CC514" s="333"/>
      <c r="CM514" s="333"/>
      <c r="CW514" s="333"/>
      <c r="DG514" s="333"/>
      <c r="DQ514" s="333"/>
      <c r="EA514" s="333"/>
      <c r="EK514" s="333"/>
      <c r="EU514" s="333"/>
      <c r="FE514" s="333"/>
      <c r="FO514" s="333"/>
      <c r="FY514" s="333"/>
      <c r="GI514" s="333"/>
      <c r="GS514" s="333"/>
      <c r="HC514" s="333"/>
      <c r="HM514" s="333"/>
      <c r="HW514" s="333"/>
      <c r="IG514" s="333"/>
    </row>
    <row r="515" s="3" customFormat="true" x14ac:dyDescent="0.25">
      <c r="A515" s="333"/>
      <c r="K515" s="333"/>
      <c r="U515" s="333"/>
      <c r="AE515" s="333"/>
      <c r="AO515" s="333"/>
      <c r="AY515" s="333"/>
      <c r="BI515" s="333"/>
      <c r="BJ515" s="333"/>
      <c r="BK515" s="333"/>
      <c r="BL515" s="333"/>
      <c r="BM515" s="333"/>
      <c r="BN515" s="333"/>
      <c r="BO515" s="333"/>
      <c r="BP515" s="333"/>
      <c r="BS515" s="333"/>
      <c r="CC515" s="333"/>
      <c r="CM515" s="333"/>
      <c r="CW515" s="333"/>
      <c r="DG515" s="333"/>
      <c r="DQ515" s="333"/>
      <c r="EA515" s="333"/>
      <c r="EK515" s="333"/>
      <c r="EU515" s="333"/>
      <c r="FE515" s="333"/>
      <c r="FO515" s="333"/>
      <c r="FY515" s="333"/>
      <c r="GI515" s="333"/>
      <c r="GS515" s="333"/>
      <c r="HC515" s="333"/>
      <c r="HM515" s="333"/>
      <c r="HW515" s="333"/>
      <c r="IG515" s="333"/>
    </row>
    <row r="516" s="3" customFormat="true" x14ac:dyDescent="0.25">
      <c r="A516" s="333"/>
      <c r="K516" s="333"/>
      <c r="U516" s="333"/>
      <c r="AE516" s="333"/>
      <c r="AO516" s="333"/>
      <c r="AY516" s="333"/>
      <c r="BI516" s="333"/>
      <c r="BJ516" s="333"/>
      <c r="BK516" s="333"/>
      <c r="BL516" s="333"/>
      <c r="BM516" s="333"/>
      <c r="BN516" s="333"/>
      <c r="BO516" s="333"/>
      <c r="BP516" s="333"/>
      <c r="BS516" s="333"/>
      <c r="CC516" s="333"/>
      <c r="CM516" s="333"/>
      <c r="CW516" s="333"/>
      <c r="DG516" s="333"/>
      <c r="DQ516" s="333"/>
      <c r="EA516" s="333"/>
      <c r="EK516" s="333"/>
      <c r="EU516" s="333"/>
      <c r="FE516" s="333"/>
      <c r="FO516" s="333"/>
      <c r="FY516" s="333"/>
      <c r="GI516" s="333"/>
      <c r="GS516" s="333"/>
      <c r="HC516" s="333"/>
      <c r="HM516" s="333"/>
      <c r="HW516" s="333"/>
      <c r="IG516" s="333"/>
    </row>
    <row r="517" s="3" customFormat="true" x14ac:dyDescent="0.25">
      <c r="A517" s="333"/>
      <c r="K517" s="333"/>
      <c r="U517" s="333"/>
      <c r="AE517" s="333"/>
      <c r="AO517" s="333"/>
      <c r="AY517" s="333"/>
      <c r="BI517" s="333"/>
      <c r="BJ517" s="333"/>
      <c r="BK517" s="333"/>
      <c r="BL517" s="333"/>
      <c r="BM517" s="333"/>
      <c r="BN517" s="333"/>
      <c r="BO517" s="333"/>
      <c r="BP517" s="333"/>
      <c r="BS517" s="333"/>
      <c r="CC517" s="333"/>
      <c r="CM517" s="333"/>
      <c r="CW517" s="333"/>
      <c r="DG517" s="333"/>
      <c r="DQ517" s="333"/>
      <c r="EA517" s="333"/>
      <c r="EK517" s="333"/>
      <c r="EU517" s="333"/>
      <c r="FE517" s="333"/>
      <c r="FO517" s="333"/>
      <c r="FY517" s="333"/>
      <c r="GI517" s="333"/>
      <c r="GS517" s="333"/>
      <c r="HC517" s="333"/>
      <c r="HM517" s="333"/>
      <c r="HW517" s="333"/>
      <c r="IG517" s="333"/>
    </row>
    <row r="518" s="3" customFormat="true" x14ac:dyDescent="0.25">
      <c r="A518" s="333"/>
      <c r="K518" s="333"/>
      <c r="U518" s="333"/>
      <c r="AE518" s="333"/>
      <c r="AO518" s="333"/>
      <c r="AY518" s="333"/>
      <c r="BI518" s="333"/>
      <c r="BJ518" s="333"/>
      <c r="BK518" s="333"/>
      <c r="BL518" s="333"/>
      <c r="BM518" s="333"/>
      <c r="BN518" s="333"/>
      <c r="BO518" s="333"/>
      <c r="BP518" s="333"/>
      <c r="BS518" s="333"/>
      <c r="CC518" s="333"/>
      <c r="CM518" s="333"/>
      <c r="CW518" s="333"/>
      <c r="DG518" s="333"/>
      <c r="DQ518" s="333"/>
      <c r="EA518" s="333"/>
      <c r="EK518" s="333"/>
      <c r="EU518" s="333"/>
      <c r="FE518" s="333"/>
      <c r="FO518" s="333"/>
      <c r="FY518" s="333"/>
      <c r="GI518" s="333"/>
      <c r="GS518" s="333"/>
      <c r="HC518" s="333"/>
      <c r="HM518" s="333"/>
      <c r="HW518" s="333"/>
      <c r="IG518" s="333"/>
    </row>
    <row r="519" s="3" customFormat="true" x14ac:dyDescent="0.25">
      <c r="A519" s="333"/>
      <c r="K519" s="333"/>
      <c r="U519" s="333"/>
      <c r="AE519" s="333"/>
      <c r="AO519" s="333"/>
      <c r="AY519" s="333"/>
      <c r="BI519" s="333"/>
      <c r="BJ519" s="333"/>
      <c r="BK519" s="333"/>
      <c r="BL519" s="333"/>
      <c r="BM519" s="333"/>
      <c r="BN519" s="333"/>
      <c r="BO519" s="333"/>
      <c r="BP519" s="333"/>
      <c r="BS519" s="333"/>
      <c r="CC519" s="333"/>
      <c r="CM519" s="333"/>
      <c r="CW519" s="333"/>
      <c r="DG519" s="333"/>
      <c r="DQ519" s="333"/>
      <c r="EA519" s="333"/>
      <c r="EK519" s="333"/>
      <c r="EU519" s="333"/>
      <c r="FE519" s="333"/>
      <c r="FO519" s="333"/>
      <c r="FY519" s="333"/>
      <c r="GI519" s="333"/>
      <c r="GS519" s="333"/>
      <c r="HC519" s="333"/>
      <c r="HM519" s="333"/>
      <c r="HW519" s="333"/>
      <c r="IG519" s="333"/>
    </row>
    <row r="520" s="3" customFormat="true" x14ac:dyDescent="0.25">
      <c r="A520" s="333"/>
      <c r="K520" s="333"/>
      <c r="U520" s="333"/>
      <c r="AE520" s="333"/>
      <c r="AO520" s="333"/>
      <c r="AY520" s="333"/>
      <c r="BI520" s="333"/>
      <c r="BJ520" s="333"/>
      <c r="BK520" s="333"/>
      <c r="BL520" s="333"/>
      <c r="BM520" s="333"/>
      <c r="BN520" s="333"/>
      <c r="BO520" s="333"/>
      <c r="BP520" s="333"/>
      <c r="BS520" s="333"/>
      <c r="CC520" s="333"/>
      <c r="CM520" s="333"/>
      <c r="CW520" s="333"/>
      <c r="DG520" s="333"/>
      <c r="DQ520" s="333"/>
      <c r="EA520" s="333"/>
      <c r="EK520" s="333"/>
      <c r="EU520" s="333"/>
      <c r="FE520" s="333"/>
      <c r="FO520" s="333"/>
      <c r="FY520" s="333"/>
      <c r="GI520" s="333"/>
      <c r="GS520" s="333"/>
      <c r="HC520" s="333"/>
      <c r="HM520" s="333"/>
      <c r="HW520" s="333"/>
      <c r="IG520" s="333"/>
    </row>
    <row r="521" s="3" customFormat="true" x14ac:dyDescent="0.25">
      <c r="A521" s="333"/>
      <c r="K521" s="333"/>
      <c r="U521" s="333"/>
      <c r="AE521" s="333"/>
      <c r="AO521" s="333"/>
      <c r="AY521" s="333"/>
      <c r="BI521" s="333"/>
      <c r="BJ521" s="333"/>
      <c r="BK521" s="333"/>
      <c r="BL521" s="333"/>
      <c r="BM521" s="333"/>
      <c r="BN521" s="333"/>
      <c r="BO521" s="333"/>
      <c r="BP521" s="333"/>
      <c r="BS521" s="333"/>
      <c r="CC521" s="333"/>
      <c r="CM521" s="333"/>
      <c r="CW521" s="333"/>
      <c r="DG521" s="333"/>
      <c r="DQ521" s="333"/>
      <c r="EA521" s="333"/>
      <c r="EK521" s="333"/>
      <c r="EU521" s="333"/>
      <c r="FE521" s="333"/>
      <c r="FO521" s="333"/>
      <c r="FY521" s="333"/>
      <c r="GI521" s="333"/>
      <c r="GS521" s="333"/>
      <c r="HC521" s="333"/>
      <c r="HM521" s="333"/>
      <c r="HW521" s="333"/>
      <c r="IG521" s="333"/>
    </row>
    <row r="522" s="3" customFormat="true" x14ac:dyDescent="0.25">
      <c r="A522" s="333"/>
      <c r="K522" s="333"/>
      <c r="U522" s="333"/>
      <c r="AE522" s="333"/>
      <c r="AO522" s="333"/>
      <c r="AY522" s="333"/>
      <c r="BI522" s="333"/>
      <c r="BJ522" s="333"/>
      <c r="BK522" s="333"/>
      <c r="BL522" s="333"/>
      <c r="BM522" s="333"/>
      <c r="BN522" s="333"/>
      <c r="BO522" s="333"/>
      <c r="BP522" s="333"/>
      <c r="BS522" s="333"/>
      <c r="CC522" s="333"/>
      <c r="CM522" s="333"/>
      <c r="CW522" s="333"/>
      <c r="DG522" s="333"/>
      <c r="DQ522" s="333"/>
      <c r="EA522" s="333"/>
      <c r="EK522" s="333"/>
      <c r="EU522" s="333"/>
      <c r="FE522" s="333"/>
      <c r="FO522" s="333"/>
      <c r="FY522" s="333"/>
      <c r="GI522" s="333"/>
      <c r="GS522" s="333"/>
      <c r="HC522" s="333"/>
      <c r="HM522" s="333"/>
      <c r="HW522" s="333"/>
      <c r="IG522" s="333"/>
    </row>
    <row r="523" s="3" customFormat="true" x14ac:dyDescent="0.25">
      <c r="A523" s="333"/>
      <c r="K523" s="333"/>
      <c r="U523" s="333"/>
      <c r="AE523" s="333"/>
      <c r="AO523" s="333"/>
      <c r="AY523" s="333"/>
      <c r="BI523" s="333"/>
      <c r="BJ523" s="333"/>
      <c r="BK523" s="333"/>
      <c r="BL523" s="333"/>
      <c r="BM523" s="333"/>
      <c r="BN523" s="333"/>
      <c r="BO523" s="333"/>
      <c r="BP523" s="333"/>
      <c r="BS523" s="333"/>
      <c r="CC523" s="333"/>
      <c r="CM523" s="333"/>
      <c r="CW523" s="333"/>
      <c r="DG523" s="333"/>
      <c r="DQ523" s="333"/>
      <c r="EA523" s="333"/>
      <c r="EK523" s="333"/>
      <c r="EU523" s="333"/>
      <c r="FE523" s="333"/>
      <c r="FO523" s="333"/>
      <c r="FY523" s="333"/>
      <c r="GI523" s="333"/>
      <c r="GS523" s="333"/>
      <c r="HC523" s="333"/>
      <c r="HM523" s="333"/>
      <c r="HW523" s="333"/>
      <c r="IG523" s="333"/>
    </row>
    <row r="524" s="3" customFormat="true" x14ac:dyDescent="0.25">
      <c r="A524" s="333"/>
      <c r="K524" s="333"/>
      <c r="U524" s="333"/>
      <c r="AE524" s="333"/>
      <c r="AO524" s="333"/>
      <c r="AY524" s="333"/>
      <c r="BI524" s="333"/>
      <c r="BJ524" s="333"/>
      <c r="BK524" s="333"/>
      <c r="BL524" s="333"/>
      <c r="BM524" s="333"/>
      <c r="BN524" s="333"/>
      <c r="BO524" s="333"/>
      <c r="BP524" s="333"/>
      <c r="BS524" s="333"/>
      <c r="CC524" s="333"/>
      <c r="CM524" s="333"/>
      <c r="CW524" s="333"/>
      <c r="DG524" s="333"/>
      <c r="DQ524" s="333"/>
      <c r="EA524" s="333"/>
      <c r="EK524" s="333"/>
      <c r="EU524" s="333"/>
      <c r="FE524" s="333"/>
      <c r="FO524" s="333"/>
      <c r="FY524" s="333"/>
      <c r="GI524" s="333"/>
      <c r="GS524" s="333"/>
      <c r="HC524" s="333"/>
      <c r="HM524" s="333"/>
      <c r="HW524" s="333"/>
      <c r="IG524" s="333"/>
    </row>
    <row r="525" s="3" customFormat="true" x14ac:dyDescent="0.25">
      <c r="A525" s="333"/>
      <c r="K525" s="333"/>
      <c r="U525" s="333"/>
      <c r="AE525" s="333"/>
      <c r="AO525" s="333"/>
      <c r="AY525" s="333"/>
      <c r="BI525" s="333"/>
      <c r="BJ525" s="333"/>
      <c r="BK525" s="333"/>
      <c r="BL525" s="333"/>
      <c r="BM525" s="333"/>
      <c r="BN525" s="333"/>
      <c r="BO525" s="333"/>
      <c r="BP525" s="333"/>
      <c r="BS525" s="333"/>
      <c r="CC525" s="333"/>
      <c r="CM525" s="333"/>
      <c r="CW525" s="333"/>
      <c r="DG525" s="333"/>
      <c r="DQ525" s="333"/>
      <c r="EA525" s="333"/>
      <c r="EK525" s="333"/>
      <c r="EU525" s="333"/>
      <c r="FE525" s="333"/>
      <c r="FO525" s="333"/>
      <c r="FY525" s="333"/>
      <c r="GI525" s="333"/>
      <c r="GS525" s="333"/>
      <c r="HC525" s="333"/>
      <c r="HM525" s="333"/>
      <c r="HW525" s="333"/>
      <c r="IG525" s="333"/>
    </row>
    <row r="526" s="3" customFormat="true" x14ac:dyDescent="0.25">
      <c r="A526" s="333"/>
      <c r="K526" s="333"/>
      <c r="U526" s="333"/>
      <c r="AE526" s="333"/>
      <c r="AO526" s="333"/>
      <c r="AY526" s="333"/>
      <c r="BI526" s="333"/>
      <c r="BJ526" s="333"/>
      <c r="BK526" s="333"/>
      <c r="BL526" s="333"/>
      <c r="BM526" s="333"/>
      <c r="BN526" s="333"/>
      <c r="BO526" s="333"/>
      <c r="BP526" s="333"/>
      <c r="BS526" s="333"/>
      <c r="CC526" s="333"/>
      <c r="CM526" s="333"/>
      <c r="CW526" s="333"/>
      <c r="DG526" s="333"/>
      <c r="DQ526" s="333"/>
      <c r="EA526" s="333"/>
      <c r="EK526" s="333"/>
      <c r="EU526" s="333"/>
      <c r="FE526" s="333"/>
      <c r="FO526" s="333"/>
      <c r="FY526" s="333"/>
      <c r="GI526" s="333"/>
      <c r="GS526" s="333"/>
      <c r="HC526" s="333"/>
      <c r="HM526" s="333"/>
      <c r="HW526" s="333"/>
      <c r="IG526" s="333"/>
    </row>
    <row r="527" s="3" customFormat="true" x14ac:dyDescent="0.25">
      <c r="A527" s="333"/>
      <c r="K527" s="333"/>
      <c r="U527" s="333"/>
      <c r="AE527" s="333"/>
      <c r="AO527" s="333"/>
      <c r="AY527" s="333"/>
      <c r="BI527" s="333"/>
      <c r="BJ527" s="333"/>
      <c r="BK527" s="333"/>
      <c r="BL527" s="333"/>
      <c r="BM527" s="333"/>
      <c r="BN527" s="333"/>
      <c r="BO527" s="333"/>
      <c r="BP527" s="333"/>
      <c r="BS527" s="333"/>
      <c r="CC527" s="333"/>
      <c r="CM527" s="333"/>
      <c r="CW527" s="333"/>
      <c r="DG527" s="333"/>
      <c r="DQ527" s="333"/>
      <c r="EA527" s="333"/>
      <c r="EK527" s="333"/>
      <c r="EU527" s="333"/>
      <c r="FE527" s="333"/>
      <c r="FO527" s="333"/>
      <c r="FY527" s="333"/>
      <c r="GI527" s="333"/>
      <c r="GS527" s="333"/>
      <c r="HC527" s="333"/>
      <c r="HM527" s="333"/>
      <c r="HW527" s="333"/>
      <c r="IG527" s="333"/>
    </row>
    <row r="528" s="3" customFormat="true" x14ac:dyDescent="0.25">
      <c r="A528" s="333"/>
      <c r="K528" s="333"/>
      <c r="U528" s="333"/>
      <c r="AE528" s="333"/>
      <c r="AO528" s="333"/>
      <c r="AY528" s="333"/>
      <c r="BI528" s="333"/>
      <c r="BJ528" s="333"/>
      <c r="BK528" s="333"/>
      <c r="BL528" s="333"/>
      <c r="BM528" s="333"/>
      <c r="BN528" s="333"/>
      <c r="BO528" s="333"/>
      <c r="BP528" s="333"/>
      <c r="BS528" s="333"/>
      <c r="CC528" s="333"/>
      <c r="CM528" s="333"/>
      <c r="CW528" s="333"/>
      <c r="DG528" s="333"/>
      <c r="DQ528" s="333"/>
      <c r="EA528" s="333"/>
      <c r="EK528" s="333"/>
      <c r="EU528" s="333"/>
      <c r="FE528" s="333"/>
      <c r="FO528" s="333"/>
      <c r="FY528" s="333"/>
      <c r="GI528" s="333"/>
      <c r="GS528" s="333"/>
      <c r="HC528" s="333"/>
      <c r="HM528" s="333"/>
      <c r="HW528" s="333"/>
      <c r="IG528" s="333"/>
    </row>
    <row r="529" s="3" customFormat="true" x14ac:dyDescent="0.25">
      <c r="A529" s="333"/>
      <c r="K529" s="333"/>
      <c r="U529" s="333"/>
      <c r="AE529" s="333"/>
      <c r="AO529" s="333"/>
      <c r="AY529" s="333"/>
      <c r="BI529" s="333"/>
      <c r="BJ529" s="333"/>
      <c r="BK529" s="333"/>
      <c r="BL529" s="333"/>
      <c r="BM529" s="333"/>
      <c r="BN529" s="333"/>
      <c r="BO529" s="333"/>
      <c r="BP529" s="333"/>
      <c r="BS529" s="333"/>
      <c r="CC529" s="333"/>
      <c r="CM529" s="333"/>
      <c r="CW529" s="333"/>
      <c r="DG529" s="333"/>
      <c r="DQ529" s="333"/>
      <c r="EA529" s="333"/>
      <c r="EK529" s="333"/>
      <c r="EU529" s="333"/>
      <c r="FE529" s="333"/>
      <c r="FO529" s="333"/>
      <c r="FY529" s="333"/>
      <c r="GI529" s="333"/>
      <c r="GS529" s="333"/>
      <c r="HC529" s="333"/>
      <c r="HM529" s="333"/>
      <c r="HW529" s="333"/>
      <c r="IG529" s="333"/>
    </row>
    <row r="530" s="3" customFormat="true" x14ac:dyDescent="0.25">
      <c r="A530" s="333"/>
      <c r="K530" s="333"/>
      <c r="U530" s="333"/>
      <c r="AE530" s="333"/>
      <c r="AO530" s="333"/>
      <c r="AY530" s="333"/>
      <c r="BI530" s="333"/>
      <c r="BJ530" s="333"/>
      <c r="BK530" s="333"/>
      <c r="BL530" s="333"/>
      <c r="BM530" s="333"/>
      <c r="BN530" s="333"/>
      <c r="BO530" s="333"/>
      <c r="BP530" s="333"/>
      <c r="BS530" s="333"/>
      <c r="CC530" s="333"/>
      <c r="CM530" s="333"/>
      <c r="CW530" s="333"/>
      <c r="DG530" s="333"/>
      <c r="DQ530" s="333"/>
      <c r="EA530" s="333"/>
      <c r="EK530" s="333"/>
      <c r="EU530" s="333"/>
      <c r="FE530" s="333"/>
      <c r="FO530" s="333"/>
      <c r="FY530" s="333"/>
      <c r="GI530" s="333"/>
      <c r="GS530" s="333"/>
      <c r="HC530" s="333"/>
      <c r="HM530" s="333"/>
      <c r="HW530" s="333"/>
      <c r="IG530" s="333"/>
    </row>
    <row r="531" s="3" customFormat="true" x14ac:dyDescent="0.25">
      <c r="A531" s="333"/>
      <c r="K531" s="333"/>
      <c r="U531" s="333"/>
      <c r="AE531" s="333"/>
      <c r="AO531" s="333"/>
      <c r="AY531" s="333"/>
      <c r="BI531" s="333"/>
      <c r="BJ531" s="333"/>
      <c r="BK531" s="333"/>
      <c r="BL531" s="333"/>
      <c r="BM531" s="333"/>
      <c r="BN531" s="333"/>
      <c r="BO531" s="333"/>
      <c r="BP531" s="333"/>
      <c r="BS531" s="333"/>
      <c r="CC531" s="333"/>
      <c r="CM531" s="333"/>
      <c r="CW531" s="333"/>
      <c r="DG531" s="333"/>
      <c r="DQ531" s="333"/>
      <c r="EA531" s="333"/>
      <c r="EK531" s="333"/>
      <c r="EU531" s="333"/>
      <c r="FE531" s="333"/>
      <c r="FO531" s="333"/>
      <c r="FY531" s="333"/>
      <c r="GI531" s="333"/>
      <c r="GS531" s="333"/>
      <c r="HC531" s="333"/>
      <c r="HM531" s="333"/>
      <c r="HW531" s="333"/>
      <c r="IG531" s="333"/>
    </row>
    <row r="532" s="3" customFormat="true" x14ac:dyDescent="0.25">
      <c r="A532" s="333"/>
      <c r="K532" s="333"/>
      <c r="U532" s="333"/>
      <c r="AE532" s="333"/>
      <c r="AO532" s="333"/>
      <c r="AY532" s="333"/>
      <c r="BI532" s="333"/>
      <c r="BJ532" s="333"/>
      <c r="BK532" s="333"/>
      <c r="BL532" s="333"/>
      <c r="BM532" s="333"/>
      <c r="BN532" s="333"/>
      <c r="BO532" s="333"/>
      <c r="BP532" s="333"/>
      <c r="BS532" s="333"/>
      <c r="CC532" s="333"/>
      <c r="CM532" s="333"/>
      <c r="CW532" s="333"/>
      <c r="DG532" s="333"/>
      <c r="DQ532" s="333"/>
      <c r="EA532" s="333"/>
      <c r="EK532" s="333"/>
      <c r="EU532" s="333"/>
      <c r="FE532" s="333"/>
      <c r="FO532" s="333"/>
      <c r="FY532" s="333"/>
      <c r="GI532" s="333"/>
      <c r="GS532" s="333"/>
      <c r="HC532" s="333"/>
      <c r="HM532" s="333"/>
      <c r="HW532" s="333"/>
      <c r="IG532" s="333"/>
    </row>
    <row r="533" s="3" customFormat="true" x14ac:dyDescent="0.25">
      <c r="A533" s="333"/>
      <c r="K533" s="333"/>
      <c r="U533" s="333"/>
      <c r="AE533" s="333"/>
      <c r="AO533" s="333"/>
      <c r="AY533" s="333"/>
      <c r="BI533" s="333"/>
      <c r="BJ533" s="333"/>
      <c r="BK533" s="333"/>
      <c r="BL533" s="333"/>
      <c r="BM533" s="333"/>
      <c r="BN533" s="333"/>
      <c r="BO533" s="333"/>
      <c r="BP533" s="333"/>
      <c r="BS533" s="333"/>
      <c r="CC533" s="333"/>
      <c r="CM533" s="333"/>
      <c r="CW533" s="333"/>
      <c r="DG533" s="333"/>
      <c r="DQ533" s="333"/>
      <c r="EA533" s="333"/>
      <c r="EK533" s="333"/>
      <c r="EU533" s="333"/>
      <c r="FE533" s="333"/>
      <c r="FO533" s="333"/>
      <c r="FY533" s="333"/>
      <c r="GI533" s="333"/>
      <c r="GS533" s="333"/>
      <c r="HC533" s="333"/>
      <c r="HM533" s="333"/>
      <c r="HW533" s="333"/>
      <c r="IG533" s="333"/>
    </row>
    <row r="534" s="3" customFormat="true" x14ac:dyDescent="0.25">
      <c r="A534" s="333"/>
      <c r="K534" s="333"/>
      <c r="U534" s="333"/>
      <c r="AE534" s="333"/>
      <c r="AO534" s="333"/>
      <c r="AY534" s="333"/>
      <c r="BI534" s="333"/>
      <c r="BJ534" s="333"/>
      <c r="BK534" s="333"/>
      <c r="BL534" s="333"/>
      <c r="BM534" s="333"/>
      <c r="BN534" s="333"/>
      <c r="BO534" s="333"/>
      <c r="BP534" s="333"/>
      <c r="BS534" s="333"/>
      <c r="CC534" s="333"/>
      <c r="CM534" s="333"/>
      <c r="CW534" s="333"/>
      <c r="DG534" s="333"/>
      <c r="DQ534" s="333"/>
      <c r="EA534" s="333"/>
      <c r="EK534" s="333"/>
      <c r="EU534" s="333"/>
      <c r="FE534" s="333"/>
      <c r="FO534" s="333"/>
      <c r="FY534" s="333"/>
      <c r="GI534" s="333"/>
      <c r="GS534" s="333"/>
      <c r="HC534" s="333"/>
      <c r="HM534" s="333"/>
      <c r="HW534" s="333"/>
      <c r="IG534" s="333"/>
    </row>
    <row r="535" s="3" customFormat="true" x14ac:dyDescent="0.25">
      <c r="A535" s="333"/>
      <c r="K535" s="333"/>
      <c r="U535" s="333"/>
      <c r="AE535" s="333"/>
      <c r="AO535" s="333"/>
      <c r="AY535" s="333"/>
      <c r="BI535" s="333"/>
      <c r="BJ535" s="333"/>
      <c r="BK535" s="333"/>
      <c r="BL535" s="333"/>
      <c r="BM535" s="333"/>
      <c r="BN535" s="333"/>
      <c r="BO535" s="333"/>
      <c r="BP535" s="333"/>
      <c r="BS535" s="333"/>
      <c r="CC535" s="333"/>
      <c r="CM535" s="333"/>
      <c r="CW535" s="333"/>
      <c r="DG535" s="333"/>
      <c r="DQ535" s="333"/>
      <c r="EA535" s="333"/>
      <c r="EK535" s="333"/>
      <c r="EU535" s="333"/>
      <c r="FE535" s="333"/>
      <c r="FO535" s="333"/>
      <c r="FY535" s="333"/>
      <c r="GI535" s="333"/>
      <c r="GS535" s="333"/>
      <c r="HC535" s="333"/>
      <c r="HM535" s="333"/>
      <c r="HW535" s="333"/>
      <c r="IG535" s="333"/>
    </row>
    <row r="536" s="3" customFormat="true" x14ac:dyDescent="0.25">
      <c r="A536" s="333"/>
      <c r="K536" s="333"/>
      <c r="U536" s="333"/>
      <c r="AE536" s="333"/>
      <c r="AO536" s="333"/>
      <c r="AY536" s="333"/>
      <c r="BI536" s="333"/>
      <c r="BJ536" s="333"/>
      <c r="BK536" s="333"/>
      <c r="BL536" s="333"/>
      <c r="BM536" s="333"/>
      <c r="BN536" s="333"/>
      <c r="BO536" s="333"/>
      <c r="BP536" s="333"/>
      <c r="BS536" s="333"/>
      <c r="CC536" s="333"/>
      <c r="CM536" s="333"/>
      <c r="CW536" s="333"/>
      <c r="DG536" s="333"/>
      <c r="DQ536" s="333"/>
      <c r="EA536" s="333"/>
      <c r="EK536" s="333"/>
      <c r="EU536" s="333"/>
      <c r="FE536" s="333"/>
      <c r="FO536" s="333"/>
      <c r="FY536" s="333"/>
      <c r="GI536" s="333"/>
      <c r="GS536" s="333"/>
      <c r="HC536" s="333"/>
      <c r="HM536" s="333"/>
      <c r="HW536" s="333"/>
      <c r="IG536" s="333"/>
    </row>
    <row r="537" s="3" customFormat="true" x14ac:dyDescent="0.25">
      <c r="A537" s="333"/>
      <c r="K537" s="333"/>
      <c r="U537" s="333"/>
      <c r="AE537" s="333"/>
      <c r="AO537" s="333"/>
      <c r="AY537" s="333"/>
      <c r="BI537" s="333"/>
      <c r="BJ537" s="333"/>
      <c r="BK537" s="333"/>
      <c r="BL537" s="333"/>
      <c r="BM537" s="333"/>
      <c r="BN537" s="333"/>
      <c r="BO537" s="333"/>
      <c r="BP537" s="333"/>
      <c r="BS537" s="333"/>
      <c r="CC537" s="333"/>
      <c r="CM537" s="333"/>
      <c r="CW537" s="333"/>
      <c r="DG537" s="333"/>
      <c r="DQ537" s="333"/>
      <c r="EA537" s="333"/>
      <c r="EK537" s="333"/>
      <c r="EU537" s="333"/>
      <c r="FE537" s="333"/>
      <c r="FO537" s="333"/>
      <c r="FY537" s="333"/>
      <c r="GI537" s="333"/>
      <c r="GS537" s="333"/>
      <c r="HC537" s="333"/>
      <c r="HM537" s="333"/>
      <c r="HW537" s="333"/>
      <c r="IG537" s="333"/>
    </row>
    <row r="538" s="3" customFormat="true" x14ac:dyDescent="0.25">
      <c r="A538" s="333"/>
      <c r="K538" s="333"/>
      <c r="U538" s="333"/>
      <c r="AE538" s="333"/>
      <c r="AO538" s="333"/>
      <c r="AY538" s="333"/>
      <c r="BI538" s="333"/>
      <c r="BJ538" s="333"/>
      <c r="BK538" s="333"/>
      <c r="BL538" s="333"/>
      <c r="BM538" s="333"/>
      <c r="BN538" s="333"/>
      <c r="BO538" s="333"/>
      <c r="BP538" s="333"/>
      <c r="BS538" s="333"/>
      <c r="CC538" s="333"/>
      <c r="CM538" s="333"/>
      <c r="CW538" s="333"/>
      <c r="DG538" s="333"/>
      <c r="DQ538" s="333"/>
      <c r="EA538" s="333"/>
      <c r="EK538" s="333"/>
      <c r="EU538" s="333"/>
      <c r="FE538" s="333"/>
      <c r="FO538" s="333"/>
      <c r="FY538" s="333"/>
      <c r="GI538" s="333"/>
      <c r="GS538" s="333"/>
      <c r="HC538" s="333"/>
      <c r="HM538" s="333"/>
      <c r="HW538" s="333"/>
      <c r="IG538" s="333"/>
    </row>
    <row r="539" s="3" customFormat="true" x14ac:dyDescent="0.25">
      <c r="A539" s="333"/>
      <c r="K539" s="333"/>
      <c r="U539" s="333"/>
      <c r="AE539" s="333"/>
      <c r="AO539" s="333"/>
      <c r="AY539" s="333"/>
      <c r="BI539" s="333"/>
      <c r="BJ539" s="333"/>
      <c r="BK539" s="333"/>
      <c r="BL539" s="333"/>
      <c r="BM539" s="333"/>
      <c r="BN539" s="333"/>
      <c r="BO539" s="333"/>
      <c r="BP539" s="333"/>
      <c r="BS539" s="333"/>
      <c r="CC539" s="333"/>
      <c r="CM539" s="333"/>
      <c r="CW539" s="333"/>
      <c r="DG539" s="333"/>
      <c r="DQ539" s="333"/>
      <c r="EA539" s="333"/>
      <c r="EK539" s="333"/>
      <c r="EU539" s="333"/>
      <c r="FE539" s="333"/>
      <c r="FO539" s="333"/>
      <c r="FY539" s="333"/>
      <c r="GI539" s="333"/>
      <c r="GS539" s="333"/>
      <c r="HC539" s="333"/>
      <c r="HM539" s="333"/>
      <c r="HW539" s="333"/>
      <c r="IG539" s="333"/>
    </row>
    <row r="540" s="3" customFormat="true" x14ac:dyDescent="0.25">
      <c r="A540" s="333"/>
      <c r="K540" s="333"/>
      <c r="U540" s="333"/>
      <c r="AE540" s="333"/>
      <c r="AO540" s="333"/>
      <c r="AY540" s="333"/>
      <c r="BI540" s="333"/>
      <c r="BJ540" s="333"/>
      <c r="BK540" s="333"/>
      <c r="BL540" s="333"/>
      <c r="BM540" s="333"/>
      <c r="BN540" s="333"/>
      <c r="BO540" s="333"/>
      <c r="BP540" s="333"/>
      <c r="BS540" s="333"/>
      <c r="CC540" s="333"/>
      <c r="CM540" s="333"/>
      <c r="CW540" s="333"/>
      <c r="DG540" s="333"/>
      <c r="DQ540" s="333"/>
      <c r="EA540" s="333"/>
      <c r="EK540" s="333"/>
      <c r="EU540" s="333"/>
      <c r="FE540" s="333"/>
      <c r="FO540" s="333"/>
      <c r="FY540" s="333"/>
      <c r="GI540" s="333"/>
      <c r="GS540" s="333"/>
      <c r="HC540" s="333"/>
      <c r="HM540" s="333"/>
      <c r="HW540" s="333"/>
      <c r="IG540" s="333"/>
    </row>
    <row r="541" s="3" customFormat="true" x14ac:dyDescent="0.25">
      <c r="A541" s="333"/>
      <c r="K541" s="333"/>
      <c r="U541" s="333"/>
      <c r="AE541" s="333"/>
      <c r="AO541" s="333"/>
      <c r="AY541" s="333"/>
      <c r="BI541" s="333"/>
      <c r="BJ541" s="333"/>
      <c r="BK541" s="333"/>
      <c r="BL541" s="333"/>
      <c r="BM541" s="333"/>
      <c r="BN541" s="333"/>
      <c r="BO541" s="333"/>
      <c r="BP541" s="333"/>
      <c r="BS541" s="333"/>
      <c r="CC541" s="333"/>
      <c r="CM541" s="333"/>
      <c r="CW541" s="333"/>
      <c r="DG541" s="333"/>
      <c r="DQ541" s="333"/>
      <c r="EA541" s="333"/>
      <c r="EK541" s="333"/>
      <c r="EU541" s="333"/>
      <c r="FE541" s="333"/>
      <c r="FO541" s="333"/>
      <c r="FY541" s="333"/>
      <c r="GI541" s="333"/>
      <c r="GS541" s="333"/>
      <c r="HC541" s="333"/>
      <c r="HM541" s="333"/>
      <c r="HW541" s="333"/>
      <c r="IG541" s="333"/>
    </row>
    <row r="542" s="3" customFormat="true" x14ac:dyDescent="0.25">
      <c r="A542" s="333"/>
      <c r="K542" s="333"/>
      <c r="U542" s="333"/>
      <c r="AE542" s="333"/>
      <c r="AO542" s="333"/>
      <c r="AY542" s="333"/>
      <c r="BI542" s="333"/>
      <c r="BJ542" s="333"/>
      <c r="BK542" s="333"/>
      <c r="BL542" s="333"/>
      <c r="BM542" s="333"/>
      <c r="BN542" s="333"/>
      <c r="BO542" s="333"/>
      <c r="BP542" s="333"/>
      <c r="BS542" s="333"/>
      <c r="CC542" s="333"/>
      <c r="CM542" s="333"/>
      <c r="CW542" s="333"/>
      <c r="DG542" s="333"/>
      <c r="DQ542" s="333"/>
      <c r="EA542" s="333"/>
      <c r="EK542" s="333"/>
      <c r="EU542" s="333"/>
      <c r="FE542" s="333"/>
      <c r="FO542" s="333"/>
      <c r="FY542" s="333"/>
      <c r="GI542" s="333"/>
      <c r="GS542" s="333"/>
      <c r="HC542" s="333"/>
      <c r="HM542" s="333"/>
      <c r="HW542" s="333"/>
      <c r="IG542" s="333"/>
    </row>
    <row r="543" s="3" customFormat="true" x14ac:dyDescent="0.25">
      <c r="A543" s="333"/>
      <c r="K543" s="333"/>
      <c r="U543" s="333"/>
      <c r="AE543" s="333"/>
      <c r="AO543" s="333"/>
      <c r="AY543" s="333"/>
      <c r="BI543" s="333"/>
      <c r="BJ543" s="333"/>
      <c r="BK543" s="333"/>
      <c r="BL543" s="333"/>
      <c r="BM543" s="333"/>
      <c r="BN543" s="333"/>
      <c r="BO543" s="333"/>
      <c r="BP543" s="333"/>
      <c r="BS543" s="333"/>
      <c r="CC543" s="333"/>
      <c r="CM543" s="333"/>
      <c r="CW543" s="333"/>
      <c r="DG543" s="333"/>
      <c r="DQ543" s="333"/>
      <c r="EA543" s="333"/>
      <c r="EK543" s="333"/>
      <c r="EU543" s="333"/>
      <c r="FE543" s="333"/>
      <c r="FO543" s="333"/>
      <c r="FY543" s="333"/>
      <c r="GI543" s="333"/>
      <c r="GS543" s="333"/>
      <c r="HC543" s="333"/>
      <c r="HM543" s="333"/>
      <c r="HW543" s="333"/>
      <c r="IG543" s="333"/>
    </row>
    <row r="544" s="3" customFormat="true" x14ac:dyDescent="0.25">
      <c r="A544" s="333"/>
      <c r="K544" s="333"/>
      <c r="U544" s="333"/>
      <c r="AE544" s="333"/>
      <c r="AO544" s="333"/>
      <c r="AY544" s="333"/>
      <c r="BI544" s="333"/>
      <c r="BJ544" s="333"/>
      <c r="BK544" s="333"/>
      <c r="BL544" s="333"/>
      <c r="BM544" s="333"/>
      <c r="BN544" s="333"/>
      <c r="BO544" s="333"/>
      <c r="BP544" s="333"/>
      <c r="BS544" s="333"/>
      <c r="CC544" s="333"/>
      <c r="CM544" s="333"/>
      <c r="CW544" s="333"/>
      <c r="DG544" s="333"/>
      <c r="DQ544" s="333"/>
      <c r="EA544" s="333"/>
      <c r="EK544" s="333"/>
      <c r="EU544" s="333"/>
      <c r="FE544" s="333"/>
      <c r="FO544" s="333"/>
      <c r="FY544" s="333"/>
      <c r="GI544" s="333"/>
      <c r="GS544" s="333"/>
      <c r="HC544" s="333"/>
      <c r="HM544" s="333"/>
      <c r="HW544" s="333"/>
      <c r="IG544" s="333"/>
    </row>
    <row r="545" s="3" customFormat="true" x14ac:dyDescent="0.25">
      <c r="A545" s="333"/>
      <c r="K545" s="333"/>
      <c r="U545" s="333"/>
      <c r="AE545" s="333"/>
      <c r="AO545" s="333"/>
      <c r="AY545" s="333"/>
      <c r="BI545" s="333"/>
      <c r="BJ545" s="333"/>
      <c r="BK545" s="333"/>
      <c r="BL545" s="333"/>
      <c r="BM545" s="333"/>
      <c r="BN545" s="333"/>
      <c r="BO545" s="333"/>
      <c r="BP545" s="333"/>
      <c r="BS545" s="333"/>
      <c r="CC545" s="333"/>
      <c r="CM545" s="333"/>
      <c r="CW545" s="333"/>
      <c r="DG545" s="333"/>
      <c r="DQ545" s="333"/>
      <c r="EA545" s="333"/>
      <c r="EK545" s="333"/>
      <c r="EU545" s="333"/>
      <c r="FE545" s="333"/>
      <c r="FO545" s="333"/>
      <c r="FY545" s="333"/>
      <c r="GI545" s="333"/>
      <c r="GS545" s="333"/>
      <c r="HC545" s="333"/>
      <c r="HM545" s="333"/>
      <c r="HW545" s="333"/>
      <c r="IG545" s="333"/>
    </row>
    <row r="546" s="3" customFormat="true" x14ac:dyDescent="0.25">
      <c r="A546" s="333"/>
      <c r="K546" s="333"/>
      <c r="U546" s="333"/>
      <c r="AE546" s="333"/>
      <c r="AO546" s="333"/>
      <c r="AY546" s="333"/>
      <c r="BI546" s="333"/>
      <c r="BJ546" s="333"/>
      <c r="BK546" s="333"/>
      <c r="BL546" s="333"/>
      <c r="BM546" s="333"/>
      <c r="BN546" s="333"/>
      <c r="BO546" s="333"/>
      <c r="BP546" s="333"/>
      <c r="BS546" s="333"/>
      <c r="CC546" s="333"/>
      <c r="CM546" s="333"/>
      <c r="CW546" s="333"/>
      <c r="DG546" s="333"/>
      <c r="DQ546" s="333"/>
      <c r="EA546" s="333"/>
      <c r="EK546" s="333"/>
      <c r="EU546" s="333"/>
      <c r="FE546" s="333"/>
      <c r="FO546" s="333"/>
      <c r="FY546" s="333"/>
      <c r="GI546" s="333"/>
      <c r="GS546" s="333"/>
      <c r="HC546" s="333"/>
      <c r="HM546" s="333"/>
      <c r="HW546" s="333"/>
      <c r="IG546" s="333"/>
    </row>
    <row r="547" s="3" customFormat="true" x14ac:dyDescent="0.25">
      <c r="A547" s="333"/>
      <c r="K547" s="333"/>
      <c r="U547" s="333"/>
      <c r="AE547" s="333"/>
      <c r="AO547" s="333"/>
      <c r="AY547" s="333"/>
      <c r="BI547" s="333"/>
      <c r="BJ547" s="333"/>
      <c r="BK547" s="333"/>
      <c r="BL547" s="333"/>
      <c r="BM547" s="333"/>
      <c r="BN547" s="333"/>
      <c r="BO547" s="333"/>
      <c r="BP547" s="333"/>
      <c r="BS547" s="333"/>
      <c r="CC547" s="333"/>
      <c r="CM547" s="333"/>
      <c r="CW547" s="333"/>
      <c r="DG547" s="333"/>
      <c r="DQ547" s="333"/>
      <c r="EA547" s="333"/>
      <c r="EK547" s="333"/>
      <c r="EU547" s="333"/>
      <c r="FE547" s="333"/>
      <c r="FO547" s="333"/>
      <c r="FY547" s="333"/>
      <c r="GI547" s="333"/>
      <c r="GS547" s="333"/>
      <c r="HC547" s="333"/>
      <c r="HM547" s="333"/>
      <c r="HW547" s="333"/>
      <c r="IG547" s="333"/>
    </row>
    <row r="548" s="3" customFormat="true" x14ac:dyDescent="0.25">
      <c r="A548" s="333"/>
      <c r="K548" s="333"/>
      <c r="U548" s="333"/>
      <c r="AE548" s="333"/>
      <c r="AO548" s="333"/>
      <c r="AY548" s="333"/>
      <c r="BI548" s="333"/>
      <c r="BJ548" s="333"/>
      <c r="BK548" s="333"/>
      <c r="BL548" s="333"/>
      <c r="BM548" s="333"/>
      <c r="BN548" s="333"/>
      <c r="BO548" s="333"/>
      <c r="BP548" s="333"/>
      <c r="BS548" s="333"/>
      <c r="CC548" s="333"/>
      <c r="CM548" s="333"/>
      <c r="CW548" s="333"/>
      <c r="DG548" s="333"/>
      <c r="DQ548" s="333"/>
      <c r="EA548" s="333"/>
      <c r="EK548" s="333"/>
      <c r="EU548" s="333"/>
      <c r="FE548" s="333"/>
      <c r="FO548" s="333"/>
      <c r="FY548" s="333"/>
      <c r="GI548" s="333"/>
      <c r="GS548" s="333"/>
      <c r="HC548" s="333"/>
      <c r="HM548" s="333"/>
      <c r="HW548" s="333"/>
      <c r="IG548" s="333"/>
    </row>
    <row r="549" s="3" customFormat="true" x14ac:dyDescent="0.25">
      <c r="A549" s="333"/>
      <c r="K549" s="333"/>
      <c r="U549" s="333"/>
      <c r="AE549" s="333"/>
      <c r="AO549" s="333"/>
      <c r="AY549" s="333"/>
      <c r="BI549" s="333"/>
      <c r="BJ549" s="333"/>
      <c r="BK549" s="333"/>
      <c r="BL549" s="333"/>
      <c r="BM549" s="333"/>
      <c r="BN549" s="333"/>
      <c r="BO549" s="333"/>
      <c r="BP549" s="333"/>
      <c r="BS549" s="333"/>
      <c r="CC549" s="333"/>
      <c r="CM549" s="333"/>
      <c r="CW549" s="333"/>
      <c r="DG549" s="333"/>
      <c r="DQ549" s="333"/>
      <c r="EA549" s="333"/>
      <c r="EK549" s="333"/>
      <c r="EU549" s="333"/>
      <c r="FE549" s="333"/>
      <c r="FO549" s="333"/>
      <c r="FY549" s="333"/>
      <c r="GI549" s="333"/>
      <c r="GS549" s="333"/>
      <c r="HC549" s="333"/>
      <c r="HM549" s="333"/>
      <c r="HW549" s="333"/>
      <c r="IG549" s="333"/>
    </row>
    <row r="550" s="3" customFormat="true" x14ac:dyDescent="0.25">
      <c r="A550" s="333"/>
      <c r="K550" s="333"/>
      <c r="U550" s="333"/>
      <c r="AE550" s="333"/>
      <c r="AO550" s="333"/>
      <c r="AY550" s="333"/>
      <c r="BI550" s="333"/>
      <c r="BJ550" s="333"/>
      <c r="BK550" s="333"/>
      <c r="BL550" s="333"/>
      <c r="BM550" s="333"/>
      <c r="BN550" s="333"/>
      <c r="BO550" s="333"/>
      <c r="BP550" s="333"/>
      <c r="BS550" s="333"/>
      <c r="CC550" s="333"/>
      <c r="CM550" s="333"/>
      <c r="CW550" s="333"/>
      <c r="DG550" s="333"/>
      <c r="DQ550" s="333"/>
      <c r="EA550" s="333"/>
      <c r="EK550" s="333"/>
      <c r="EU550" s="333"/>
      <c r="FE550" s="333"/>
      <c r="FO550" s="333"/>
      <c r="FY550" s="333"/>
      <c r="GI550" s="333"/>
      <c r="GS550" s="333"/>
      <c r="HC550" s="333"/>
      <c r="HM550" s="333"/>
      <c r="HW550" s="333"/>
      <c r="IG550" s="333"/>
    </row>
    <row r="551" s="3" customFormat="true" x14ac:dyDescent="0.25">
      <c r="A551" s="333"/>
      <c r="K551" s="333"/>
      <c r="U551" s="333"/>
      <c r="AE551" s="333"/>
      <c r="AO551" s="333"/>
      <c r="AY551" s="333"/>
      <c r="BI551" s="333"/>
      <c r="BJ551" s="333"/>
      <c r="BK551" s="333"/>
      <c r="BL551" s="333"/>
      <c r="BM551" s="333"/>
      <c r="BN551" s="333"/>
      <c r="BO551" s="333"/>
      <c r="BP551" s="333"/>
      <c r="BS551" s="333"/>
      <c r="CC551" s="333"/>
      <c r="CM551" s="333"/>
      <c r="CW551" s="333"/>
      <c r="DG551" s="333"/>
      <c r="DQ551" s="333"/>
      <c r="EA551" s="333"/>
      <c r="EK551" s="333"/>
      <c r="EU551" s="333"/>
      <c r="FE551" s="333"/>
      <c r="FO551" s="333"/>
      <c r="FY551" s="333"/>
      <c r="GI551" s="333"/>
      <c r="GS551" s="333"/>
      <c r="HC551" s="333"/>
      <c r="HM551" s="333"/>
      <c r="HW551" s="333"/>
      <c r="IG551" s="333"/>
    </row>
    <row r="552" s="3" customFormat="true" x14ac:dyDescent="0.25">
      <c r="A552" s="333"/>
      <c r="K552" s="333"/>
      <c r="U552" s="333"/>
      <c r="AE552" s="333"/>
      <c r="AO552" s="333"/>
      <c r="AY552" s="333"/>
      <c r="BI552" s="333"/>
      <c r="BJ552" s="333"/>
      <c r="BK552" s="333"/>
      <c r="BL552" s="333"/>
      <c r="BM552" s="333"/>
      <c r="BN552" s="333"/>
      <c r="BO552" s="333"/>
      <c r="BP552" s="333"/>
      <c r="BS552" s="333"/>
      <c r="CC552" s="333"/>
      <c r="CM552" s="333"/>
      <c r="CW552" s="333"/>
      <c r="DG552" s="333"/>
      <c r="DQ552" s="333"/>
      <c r="EA552" s="333"/>
      <c r="EK552" s="333"/>
      <c r="EU552" s="333"/>
      <c r="FE552" s="333"/>
      <c r="FO552" s="333"/>
      <c r="FY552" s="333"/>
      <c r="GI552" s="333"/>
      <c r="GS552" s="333"/>
      <c r="HC552" s="333"/>
      <c r="HM552" s="333"/>
      <c r="HW552" s="333"/>
      <c r="IG552" s="333"/>
    </row>
    <row r="553" s="3" customFormat="true" x14ac:dyDescent="0.25">
      <c r="A553" s="333"/>
      <c r="K553" s="333"/>
      <c r="U553" s="333"/>
      <c r="AE553" s="333"/>
      <c r="AO553" s="333"/>
      <c r="AY553" s="333"/>
      <c r="BI553" s="333"/>
      <c r="BJ553" s="333"/>
      <c r="BK553" s="333"/>
      <c r="BL553" s="333"/>
      <c r="BM553" s="333"/>
      <c r="BN553" s="333"/>
      <c r="BO553" s="333"/>
      <c r="BP553" s="333"/>
      <c r="BS553" s="333"/>
      <c r="CC553" s="333"/>
      <c r="CM553" s="333"/>
      <c r="CW553" s="333"/>
      <c r="DG553" s="333"/>
      <c r="DQ553" s="333"/>
      <c r="EA553" s="333"/>
      <c r="EK553" s="333"/>
      <c r="EU553" s="333"/>
      <c r="FE553" s="333"/>
      <c r="FO553" s="333"/>
      <c r="FY553" s="333"/>
      <c r="GI553" s="333"/>
      <c r="GS553" s="333"/>
      <c r="HC553" s="333"/>
      <c r="HM553" s="333"/>
      <c r="HW553" s="333"/>
      <c r="IG553" s="333"/>
    </row>
    <row r="554" s="3" customFormat="true" x14ac:dyDescent="0.25">
      <c r="A554" s="333"/>
      <c r="K554" s="333"/>
      <c r="U554" s="333"/>
      <c r="AE554" s="333"/>
      <c r="AO554" s="333"/>
      <c r="AY554" s="333"/>
      <c r="BI554" s="333"/>
      <c r="BJ554" s="333"/>
      <c r="BK554" s="333"/>
      <c r="BL554" s="333"/>
      <c r="BM554" s="333"/>
      <c r="BN554" s="333"/>
      <c r="BO554" s="333"/>
      <c r="BP554" s="333"/>
      <c r="BS554" s="333"/>
      <c r="CC554" s="333"/>
      <c r="CM554" s="333"/>
      <c r="CW554" s="333"/>
      <c r="DG554" s="333"/>
      <c r="DQ554" s="333"/>
      <c r="EA554" s="333"/>
      <c r="EK554" s="333"/>
      <c r="EU554" s="333"/>
      <c r="FE554" s="333"/>
      <c r="FO554" s="333"/>
      <c r="FY554" s="333"/>
      <c r="GI554" s="333"/>
      <c r="GS554" s="333"/>
      <c r="HC554" s="333"/>
      <c r="HM554" s="333"/>
      <c r="HW554" s="333"/>
      <c r="IG554" s="333"/>
    </row>
    <row r="555" s="3" customFormat="true" x14ac:dyDescent="0.25">
      <c r="A555" s="333"/>
      <c r="K555" s="333"/>
      <c r="U555" s="333"/>
      <c r="AE555" s="333"/>
      <c r="AO555" s="333"/>
      <c r="AY555" s="333"/>
      <c r="BI555" s="333"/>
      <c r="BJ555" s="333"/>
      <c r="BK555" s="333"/>
      <c r="BL555" s="333"/>
      <c r="BM555" s="333"/>
      <c r="BN555" s="333"/>
      <c r="BO555" s="333"/>
      <c r="BP555" s="333"/>
      <c r="BS555" s="333"/>
      <c r="CC555" s="333"/>
      <c r="CM555" s="333"/>
      <c r="CW555" s="333"/>
      <c r="DG555" s="333"/>
      <c r="DQ555" s="333"/>
      <c r="EA555" s="333"/>
      <c r="EK555" s="333"/>
      <c r="EU555" s="333"/>
      <c r="FE555" s="333"/>
      <c r="FO555" s="333"/>
      <c r="FY555" s="333"/>
      <c r="GI555" s="333"/>
      <c r="GS555" s="333"/>
      <c r="HC555" s="333"/>
      <c r="HM555" s="333"/>
      <c r="HW555" s="333"/>
      <c r="IG555" s="333"/>
    </row>
    <row r="556" s="3" customFormat="true" x14ac:dyDescent="0.25">
      <c r="A556" s="333"/>
      <c r="K556" s="333"/>
      <c r="U556" s="333"/>
      <c r="AE556" s="333"/>
      <c r="AO556" s="333"/>
      <c r="AY556" s="333"/>
      <c r="BI556" s="333"/>
      <c r="BJ556" s="333"/>
      <c r="BK556" s="333"/>
      <c r="BL556" s="333"/>
      <c r="BM556" s="333"/>
      <c r="BN556" s="333"/>
      <c r="BO556" s="333"/>
      <c r="BP556" s="333"/>
      <c r="BS556" s="333"/>
      <c r="CC556" s="333"/>
      <c r="CM556" s="333"/>
      <c r="CW556" s="333"/>
      <c r="DG556" s="333"/>
      <c r="DQ556" s="333"/>
      <c r="EA556" s="333"/>
      <c r="EK556" s="333"/>
      <c r="EU556" s="333"/>
      <c r="FE556" s="333"/>
      <c r="FO556" s="333"/>
      <c r="FY556" s="333"/>
      <c r="GI556" s="333"/>
      <c r="GS556" s="333"/>
      <c r="HC556" s="333"/>
      <c r="HM556" s="333"/>
      <c r="HW556" s="333"/>
      <c r="IG556" s="333"/>
    </row>
    <row r="557" s="3" customFormat="true" x14ac:dyDescent="0.25">
      <c r="A557" s="333"/>
      <c r="K557" s="333"/>
      <c r="U557" s="333"/>
      <c r="AE557" s="333"/>
      <c r="AO557" s="333"/>
      <c r="AY557" s="333"/>
      <c r="BI557" s="333"/>
      <c r="BJ557" s="333"/>
      <c r="BK557" s="333"/>
      <c r="BL557" s="333"/>
      <c r="BM557" s="333"/>
      <c r="BN557" s="333"/>
      <c r="BO557" s="333"/>
      <c r="BP557" s="333"/>
      <c r="BS557" s="333"/>
      <c r="CC557" s="333"/>
      <c r="CM557" s="333"/>
      <c r="CW557" s="333"/>
      <c r="DG557" s="333"/>
      <c r="DQ557" s="333"/>
      <c r="EA557" s="333"/>
      <c r="EK557" s="333"/>
      <c r="EU557" s="333"/>
      <c r="FE557" s="333"/>
      <c r="FO557" s="333"/>
      <c r="FY557" s="333"/>
      <c r="GI557" s="333"/>
      <c r="GS557" s="333"/>
      <c r="HC557" s="333"/>
      <c r="HM557" s="333"/>
      <c r="HW557" s="333"/>
      <c r="IG557" s="333"/>
    </row>
    <row r="558" s="3" customFormat="true" x14ac:dyDescent="0.25">
      <c r="A558" s="333"/>
      <c r="K558" s="333"/>
      <c r="U558" s="333"/>
      <c r="AE558" s="333"/>
      <c r="AO558" s="333"/>
      <c r="AY558" s="333"/>
      <c r="BI558" s="333"/>
      <c r="BJ558" s="333"/>
      <c r="BK558" s="333"/>
      <c r="BL558" s="333"/>
      <c r="BM558" s="333"/>
      <c r="BN558" s="333"/>
      <c r="BO558" s="333"/>
      <c r="BP558" s="333"/>
      <c r="BS558" s="333"/>
      <c r="CC558" s="333"/>
      <c r="CM558" s="333"/>
      <c r="CW558" s="333"/>
      <c r="DG558" s="333"/>
      <c r="DQ558" s="333"/>
      <c r="EA558" s="333"/>
      <c r="EK558" s="333"/>
      <c r="EU558" s="333"/>
      <c r="FE558" s="333"/>
      <c r="FO558" s="333"/>
      <c r="FY558" s="333"/>
      <c r="GI558" s="333"/>
      <c r="GS558" s="333"/>
      <c r="HC558" s="333"/>
      <c r="HM558" s="333"/>
      <c r="HW558" s="333"/>
      <c r="IG558" s="333"/>
    </row>
    <row r="559" s="3" customFormat="true" x14ac:dyDescent="0.25">
      <c r="A559" s="333"/>
      <c r="K559" s="333"/>
      <c r="U559" s="333"/>
      <c r="AE559" s="333"/>
      <c r="AO559" s="333"/>
      <c r="AY559" s="333"/>
      <c r="BI559" s="333"/>
      <c r="BJ559" s="333"/>
      <c r="BK559" s="333"/>
      <c r="BL559" s="333"/>
      <c r="BM559" s="333"/>
      <c r="BN559" s="333"/>
      <c r="BO559" s="333"/>
      <c r="BP559" s="333"/>
      <c r="BS559" s="333"/>
      <c r="CC559" s="333"/>
      <c r="CM559" s="333"/>
      <c r="CW559" s="333"/>
      <c r="DG559" s="333"/>
      <c r="DQ559" s="333"/>
      <c r="EA559" s="333"/>
      <c r="EK559" s="333"/>
      <c r="EU559" s="333"/>
      <c r="FE559" s="333"/>
      <c r="FO559" s="333"/>
      <c r="FY559" s="333"/>
      <c r="GI559" s="333"/>
      <c r="GS559" s="333"/>
      <c r="HC559" s="333"/>
      <c r="HM559" s="333"/>
      <c r="HW559" s="333"/>
      <c r="IG559" s="333"/>
    </row>
    <row r="560" s="3" customFormat="true" x14ac:dyDescent="0.25">
      <c r="A560" s="333"/>
      <c r="K560" s="333"/>
      <c r="U560" s="333"/>
      <c r="AE560" s="333"/>
      <c r="AO560" s="333"/>
      <c r="AY560" s="333"/>
      <c r="BI560" s="333"/>
      <c r="BJ560" s="333"/>
      <c r="BK560" s="333"/>
      <c r="BL560" s="333"/>
      <c r="BM560" s="333"/>
      <c r="BN560" s="333"/>
      <c r="BO560" s="333"/>
      <c r="BP560" s="333"/>
      <c r="BS560" s="333"/>
      <c r="CC560" s="333"/>
      <c r="CM560" s="333"/>
      <c r="CW560" s="333"/>
      <c r="DG560" s="333"/>
      <c r="DQ560" s="333"/>
      <c r="EA560" s="333"/>
      <c r="EK560" s="333"/>
      <c r="EU560" s="333"/>
      <c r="FE560" s="333"/>
      <c r="FO560" s="333"/>
      <c r="FY560" s="333"/>
      <c r="GI560" s="333"/>
      <c r="GS560" s="333"/>
      <c r="HC560" s="333"/>
      <c r="HM560" s="333"/>
      <c r="HW560" s="333"/>
      <c r="IG560" s="333"/>
    </row>
    <row r="561" s="3" customFormat="true" x14ac:dyDescent="0.25">
      <c r="A561" s="333"/>
      <c r="K561" s="333"/>
      <c r="U561" s="333"/>
      <c r="AE561" s="333"/>
      <c r="AO561" s="333"/>
      <c r="AY561" s="333"/>
      <c r="BI561" s="333"/>
      <c r="BJ561" s="333"/>
      <c r="BK561" s="333"/>
      <c r="BL561" s="333"/>
      <c r="BM561" s="333"/>
      <c r="BN561" s="333"/>
      <c r="BO561" s="333"/>
      <c r="BP561" s="333"/>
      <c r="BS561" s="333"/>
      <c r="CC561" s="333"/>
      <c r="CM561" s="333"/>
      <c r="CW561" s="333"/>
      <c r="DG561" s="333"/>
      <c r="DQ561" s="333"/>
      <c r="EA561" s="333"/>
      <c r="EK561" s="333"/>
      <c r="EU561" s="333"/>
      <c r="FE561" s="333"/>
      <c r="FO561" s="333"/>
      <c r="FY561" s="333"/>
      <c r="GI561" s="333"/>
      <c r="GS561" s="333"/>
      <c r="HC561" s="333"/>
      <c r="HM561" s="333"/>
      <c r="HW561" s="333"/>
      <c r="IG561" s="333"/>
    </row>
    <row r="562" s="3" customFormat="true" x14ac:dyDescent="0.25">
      <c r="A562" s="333"/>
      <c r="K562" s="333"/>
      <c r="U562" s="333"/>
      <c r="AE562" s="333"/>
      <c r="AO562" s="333"/>
      <c r="AY562" s="333"/>
      <c r="BI562" s="333"/>
      <c r="BJ562" s="333"/>
      <c r="BK562" s="333"/>
      <c r="BL562" s="333"/>
      <c r="BM562" s="333"/>
      <c r="BN562" s="333"/>
      <c r="BO562" s="333"/>
      <c r="BP562" s="333"/>
      <c r="BS562" s="333"/>
      <c r="CC562" s="333"/>
      <c r="CM562" s="333"/>
      <c r="CW562" s="333"/>
      <c r="DG562" s="333"/>
      <c r="DQ562" s="333"/>
      <c r="EA562" s="333"/>
      <c r="EK562" s="333"/>
      <c r="EU562" s="333"/>
      <c r="FE562" s="333"/>
      <c r="FO562" s="333"/>
      <c r="FY562" s="333"/>
      <c r="GI562" s="333"/>
      <c r="GS562" s="333"/>
      <c r="HC562" s="333"/>
      <c r="HM562" s="333"/>
      <c r="HW562" s="333"/>
      <c r="IG562" s="333"/>
    </row>
    <row r="563" s="3" customFormat="true" x14ac:dyDescent="0.25">
      <c r="A563" s="333"/>
      <c r="K563" s="333"/>
      <c r="U563" s="333"/>
      <c r="AE563" s="333"/>
      <c r="AO563" s="333"/>
      <c r="AY563" s="333"/>
      <c r="BI563" s="333"/>
      <c r="BJ563" s="333"/>
      <c r="BK563" s="333"/>
      <c r="BL563" s="333"/>
      <c r="BM563" s="333"/>
      <c r="BN563" s="333"/>
      <c r="BO563" s="333"/>
      <c r="BP563" s="333"/>
      <c r="BS563" s="333"/>
      <c r="CC563" s="333"/>
      <c r="CM563" s="333"/>
      <c r="CW563" s="333"/>
      <c r="DG563" s="333"/>
      <c r="DQ563" s="333"/>
      <c r="EA563" s="333"/>
      <c r="EK563" s="333"/>
      <c r="EU563" s="333"/>
      <c r="FE563" s="333"/>
      <c r="FO563" s="333"/>
      <c r="FY563" s="333"/>
      <c r="GI563" s="333"/>
      <c r="GS563" s="333"/>
      <c r="HC563" s="333"/>
      <c r="HM563" s="333"/>
      <c r="HW563" s="333"/>
      <c r="IG563" s="333"/>
    </row>
    <row r="564" s="3" customFormat="true" x14ac:dyDescent="0.25">
      <c r="A564" s="333"/>
      <c r="K564" s="333"/>
      <c r="U564" s="333"/>
      <c r="AE564" s="333"/>
      <c r="AO564" s="333"/>
      <c r="AY564" s="333"/>
      <c r="BI564" s="333"/>
      <c r="BJ564" s="333"/>
      <c r="BK564" s="333"/>
      <c r="BL564" s="333"/>
      <c r="BM564" s="333"/>
      <c r="BN564" s="333"/>
      <c r="BO564" s="333"/>
      <c r="BP564" s="333"/>
      <c r="BS564" s="333"/>
      <c r="CC564" s="333"/>
      <c r="CM564" s="333"/>
      <c r="CW564" s="333"/>
      <c r="DG564" s="333"/>
      <c r="DQ564" s="333"/>
      <c r="EA564" s="333"/>
      <c r="EK564" s="333"/>
      <c r="EU564" s="333"/>
      <c r="FE564" s="333"/>
      <c r="FO564" s="333"/>
      <c r="FY564" s="333"/>
      <c r="GI564" s="333"/>
      <c r="GS564" s="333"/>
      <c r="HC564" s="333"/>
      <c r="HM564" s="333"/>
      <c r="HW564" s="333"/>
      <c r="IG564" s="333"/>
    </row>
    <row r="565" s="3" customFormat="true" x14ac:dyDescent="0.25">
      <c r="A565" s="333"/>
      <c r="K565" s="333"/>
      <c r="U565" s="333"/>
      <c r="AE565" s="333"/>
      <c r="AO565" s="333"/>
      <c r="AY565" s="333"/>
      <c r="BI565" s="333"/>
      <c r="BJ565" s="333"/>
      <c r="BK565" s="333"/>
      <c r="BL565" s="333"/>
      <c r="BM565" s="333"/>
      <c r="BN565" s="333"/>
      <c r="BO565" s="333"/>
      <c r="BP565" s="333"/>
      <c r="BS565" s="333"/>
      <c r="CC565" s="333"/>
      <c r="CM565" s="333"/>
      <c r="CW565" s="333"/>
      <c r="DG565" s="333"/>
      <c r="DQ565" s="333"/>
      <c r="EA565" s="333"/>
      <c r="EK565" s="333"/>
      <c r="EU565" s="333"/>
      <c r="FE565" s="333"/>
      <c r="FO565" s="333"/>
      <c r="FY565" s="333"/>
      <c r="GI565" s="333"/>
      <c r="GS565" s="333"/>
      <c r="HC565" s="333"/>
      <c r="HM565" s="333"/>
      <c r="HW565" s="333"/>
      <c r="IG565" s="333"/>
    </row>
    <row r="566" s="3" customFormat="true" x14ac:dyDescent="0.25">
      <c r="A566" s="333"/>
      <c r="K566" s="333"/>
      <c r="U566" s="333"/>
      <c r="AE566" s="333"/>
      <c r="AO566" s="333"/>
      <c r="AY566" s="333"/>
      <c r="BI566" s="333"/>
      <c r="BJ566" s="333"/>
      <c r="BK566" s="333"/>
      <c r="BL566" s="333"/>
      <c r="BM566" s="333"/>
      <c r="BN566" s="333"/>
      <c r="BO566" s="333"/>
      <c r="BP566" s="333"/>
      <c r="BS566" s="333"/>
      <c r="CC566" s="333"/>
      <c r="CM566" s="333"/>
      <c r="CW566" s="333"/>
      <c r="DG566" s="333"/>
      <c r="DQ566" s="333"/>
      <c r="EA566" s="333"/>
      <c r="EK566" s="333"/>
      <c r="EU566" s="333"/>
      <c r="FE566" s="333"/>
      <c r="FO566" s="333"/>
      <c r="FY566" s="333"/>
      <c r="GI566" s="333"/>
      <c r="GS566" s="333"/>
      <c r="HC566" s="333"/>
      <c r="HM566" s="333"/>
      <c r="HW566" s="333"/>
      <c r="IG566" s="333"/>
    </row>
    <row r="567" s="3" customFormat="true" x14ac:dyDescent="0.25">
      <c r="A567" s="333"/>
      <c r="K567" s="333"/>
      <c r="U567" s="333"/>
      <c r="AE567" s="333"/>
      <c r="AO567" s="333"/>
      <c r="AY567" s="333"/>
      <c r="BI567" s="333"/>
      <c r="BJ567" s="333"/>
      <c r="BK567" s="333"/>
      <c r="BL567" s="333"/>
      <c r="BM567" s="333"/>
      <c r="BN567" s="333"/>
      <c r="BO567" s="333"/>
      <c r="BP567" s="333"/>
      <c r="BS567" s="333"/>
      <c r="CC567" s="333"/>
      <c r="CM567" s="333"/>
      <c r="CW567" s="333"/>
      <c r="DG567" s="333"/>
      <c r="DQ567" s="333"/>
      <c r="EA567" s="333"/>
      <c r="EK567" s="333"/>
      <c r="EU567" s="333"/>
      <c r="FE567" s="333"/>
      <c r="FO567" s="333"/>
      <c r="FY567" s="333"/>
      <c r="GI567" s="333"/>
      <c r="GS567" s="333"/>
      <c r="HC567" s="333"/>
      <c r="HM567" s="333"/>
      <c r="HW567" s="333"/>
      <c r="IG567" s="333"/>
    </row>
    <row r="568" s="3" customFormat="true" x14ac:dyDescent="0.25">
      <c r="A568" s="333"/>
      <c r="K568" s="333"/>
      <c r="U568" s="333"/>
      <c r="AE568" s="333"/>
      <c r="AO568" s="333"/>
      <c r="AY568" s="333"/>
      <c r="BI568" s="333"/>
      <c r="BJ568" s="333"/>
      <c r="BK568" s="333"/>
      <c r="BL568" s="333"/>
      <c r="BM568" s="333"/>
      <c r="BN568" s="333"/>
      <c r="BO568" s="333"/>
      <c r="BP568" s="333"/>
      <c r="BS568" s="333"/>
      <c r="CC568" s="333"/>
      <c r="CM568" s="333"/>
      <c r="CW568" s="333"/>
      <c r="DG568" s="333"/>
      <c r="DQ568" s="333"/>
      <c r="EA568" s="333"/>
      <c r="EK568" s="333"/>
      <c r="EU568" s="333"/>
      <c r="FE568" s="333"/>
      <c r="FO568" s="333"/>
      <c r="FY568" s="333"/>
      <c r="GI568" s="333"/>
      <c r="GS568" s="333"/>
      <c r="HC568" s="333"/>
      <c r="HM568" s="333"/>
      <c r="HW568" s="333"/>
      <c r="IG568" s="333"/>
    </row>
    <row r="569" s="3" customFormat="true" x14ac:dyDescent="0.25">
      <c r="A569" s="333"/>
      <c r="K569" s="333"/>
      <c r="U569" s="333"/>
      <c r="AE569" s="333"/>
      <c r="AO569" s="333"/>
      <c r="AY569" s="333"/>
      <c r="BI569" s="333"/>
      <c r="BJ569" s="333"/>
      <c r="BK569" s="333"/>
      <c r="BL569" s="333"/>
      <c r="BM569" s="333"/>
      <c r="BN569" s="333"/>
      <c r="BO569" s="333"/>
      <c r="BP569" s="333"/>
      <c r="BS569" s="333"/>
      <c r="CC569" s="333"/>
      <c r="CM569" s="333"/>
      <c r="CW569" s="333"/>
      <c r="DG569" s="333"/>
      <c r="DQ569" s="333"/>
      <c r="EA569" s="333"/>
      <c r="EK569" s="333"/>
      <c r="EU569" s="333"/>
      <c r="FE569" s="333"/>
      <c r="FO569" s="333"/>
      <c r="FY569" s="333"/>
      <c r="GI569" s="333"/>
      <c r="GS569" s="333"/>
      <c r="HC569" s="333"/>
      <c r="HM569" s="333"/>
      <c r="HW569" s="333"/>
      <c r="IG569" s="333"/>
    </row>
    <row r="570" s="3" customFormat="true" x14ac:dyDescent="0.25">
      <c r="A570" s="333"/>
      <c r="K570" s="333"/>
      <c r="U570" s="333"/>
      <c r="AE570" s="333"/>
      <c r="AO570" s="333"/>
      <c r="AY570" s="333"/>
      <c r="BI570" s="333"/>
      <c r="BJ570" s="333"/>
      <c r="BK570" s="333"/>
      <c r="BL570" s="333"/>
      <c r="BM570" s="333"/>
      <c r="BN570" s="333"/>
      <c r="BO570" s="333"/>
      <c r="BP570" s="333"/>
      <c r="BS570" s="333"/>
      <c r="CC570" s="333"/>
      <c r="CM570" s="333"/>
      <c r="CW570" s="333"/>
      <c r="DG570" s="333"/>
      <c r="DQ570" s="333"/>
      <c r="EA570" s="333"/>
      <c r="EK570" s="333"/>
      <c r="EU570" s="333"/>
      <c r="FE570" s="333"/>
      <c r="FO570" s="333"/>
      <c r="FY570" s="333"/>
      <c r="GI570" s="333"/>
      <c r="GS570" s="333"/>
      <c r="HC570" s="333"/>
      <c r="HM570" s="333"/>
      <c r="HW570" s="333"/>
      <c r="IG570" s="333"/>
    </row>
    <row r="571" s="3" customFormat="true" x14ac:dyDescent="0.25">
      <c r="A571" s="333"/>
      <c r="K571" s="333"/>
      <c r="U571" s="333"/>
      <c r="AE571" s="333"/>
      <c r="AO571" s="333"/>
      <c r="AY571" s="333"/>
      <c r="BI571" s="333"/>
      <c r="BJ571" s="333"/>
      <c r="BK571" s="333"/>
      <c r="BL571" s="333"/>
      <c r="BM571" s="333"/>
      <c r="BN571" s="333"/>
      <c r="BO571" s="333"/>
      <c r="BP571" s="333"/>
      <c r="BS571" s="333"/>
      <c r="CC571" s="333"/>
      <c r="CM571" s="333"/>
      <c r="CW571" s="333"/>
      <c r="DG571" s="333"/>
      <c r="DQ571" s="333"/>
      <c r="EA571" s="333"/>
      <c r="EK571" s="333"/>
      <c r="EU571" s="333"/>
      <c r="FE571" s="333"/>
      <c r="FO571" s="333"/>
      <c r="FY571" s="333"/>
      <c r="GI571" s="333"/>
      <c r="GS571" s="333"/>
      <c r="HC571" s="333"/>
      <c r="HM571" s="333"/>
      <c r="HW571" s="333"/>
      <c r="IG571" s="333"/>
    </row>
    <row r="572" s="3" customFormat="true" x14ac:dyDescent="0.25">
      <c r="A572" s="333"/>
      <c r="K572" s="333"/>
      <c r="U572" s="333"/>
      <c r="AE572" s="333"/>
      <c r="AO572" s="333"/>
      <c r="AY572" s="333"/>
      <c r="BI572" s="333"/>
      <c r="BJ572" s="333"/>
      <c r="BK572" s="333"/>
      <c r="BL572" s="333"/>
      <c r="BM572" s="333"/>
      <c r="BN572" s="333"/>
      <c r="BO572" s="333"/>
      <c r="BP572" s="333"/>
      <c r="BS572" s="333"/>
      <c r="CC572" s="333"/>
      <c r="CM572" s="333"/>
      <c r="CW572" s="333"/>
      <c r="DG572" s="333"/>
      <c r="DQ572" s="333"/>
      <c r="EA572" s="333"/>
      <c r="EK572" s="333"/>
      <c r="EU572" s="333"/>
      <c r="FE572" s="333"/>
      <c r="FO572" s="333"/>
      <c r="FY572" s="333"/>
      <c r="GI572" s="333"/>
      <c r="GS572" s="333"/>
      <c r="HC572" s="333"/>
      <c r="HM572" s="333"/>
      <c r="HW572" s="333"/>
      <c r="IG572" s="333"/>
    </row>
    <row r="573" s="3" customFormat="true" x14ac:dyDescent="0.25">
      <c r="A573" s="333"/>
      <c r="K573" s="333"/>
      <c r="U573" s="333"/>
      <c r="AE573" s="333"/>
      <c r="AO573" s="333"/>
      <c r="AY573" s="333"/>
      <c r="BI573" s="333"/>
      <c r="BJ573" s="333"/>
      <c r="BK573" s="333"/>
      <c r="BL573" s="333"/>
      <c r="BM573" s="333"/>
      <c r="BN573" s="333"/>
      <c r="BO573" s="333"/>
      <c r="BP573" s="333"/>
      <c r="BS573" s="333"/>
      <c r="CC573" s="333"/>
      <c r="CM573" s="333"/>
      <c r="CW573" s="333"/>
      <c r="DG573" s="333"/>
      <c r="DQ573" s="333"/>
      <c r="EA573" s="333"/>
      <c r="EK573" s="333"/>
      <c r="EU573" s="333"/>
      <c r="FE573" s="333"/>
      <c r="FO573" s="333"/>
      <c r="FY573" s="333"/>
      <c r="GI573" s="333"/>
      <c r="GS573" s="333"/>
      <c r="HC573" s="333"/>
      <c r="HM573" s="333"/>
      <c r="HW573" s="333"/>
      <c r="IG573" s="333"/>
    </row>
    <row r="574" s="3" customFormat="true" x14ac:dyDescent="0.25">
      <c r="A574" s="333"/>
      <c r="K574" s="333"/>
      <c r="U574" s="333"/>
      <c r="AE574" s="333"/>
      <c r="AO574" s="333"/>
      <c r="AY574" s="333"/>
      <c r="BI574" s="333"/>
      <c r="BJ574" s="333"/>
      <c r="BK574" s="333"/>
      <c r="BL574" s="333"/>
      <c r="BM574" s="333"/>
      <c r="BN574" s="333"/>
      <c r="BO574" s="333"/>
      <c r="BP574" s="333"/>
      <c r="BS574" s="333"/>
      <c r="CC574" s="333"/>
      <c r="CM574" s="333"/>
      <c r="CW574" s="333"/>
      <c r="DG574" s="333"/>
      <c r="DQ574" s="333"/>
      <c r="EA574" s="333"/>
      <c r="EK574" s="333"/>
      <c r="EU574" s="333"/>
      <c r="FE574" s="333"/>
      <c r="FO574" s="333"/>
      <c r="FY574" s="333"/>
      <c r="GI574" s="333"/>
      <c r="GS574" s="333"/>
      <c r="HC574" s="333"/>
      <c r="HM574" s="333"/>
      <c r="HW574" s="333"/>
      <c r="IG574" s="333"/>
    </row>
    <row r="575" s="3" customFormat="true" x14ac:dyDescent="0.25">
      <c r="A575" s="333"/>
      <c r="K575" s="333"/>
      <c r="U575" s="333"/>
      <c r="AE575" s="333"/>
      <c r="AO575" s="333"/>
      <c r="AY575" s="333"/>
      <c r="BI575" s="333"/>
      <c r="BJ575" s="333"/>
      <c r="BK575" s="333"/>
      <c r="BL575" s="333"/>
      <c r="BM575" s="333"/>
      <c r="BN575" s="333"/>
      <c r="BO575" s="333"/>
      <c r="BP575" s="333"/>
      <c r="BS575" s="333"/>
      <c r="CC575" s="333"/>
      <c r="CM575" s="333"/>
      <c r="CW575" s="333"/>
      <c r="DG575" s="333"/>
      <c r="DQ575" s="333"/>
      <c r="EA575" s="333"/>
      <c r="EK575" s="333"/>
      <c r="EU575" s="333"/>
      <c r="FE575" s="333"/>
      <c r="FO575" s="333"/>
      <c r="FY575" s="333"/>
      <c r="GI575" s="333"/>
      <c r="GS575" s="333"/>
      <c r="HC575" s="333"/>
      <c r="HM575" s="333"/>
      <c r="HW575" s="333"/>
      <c r="IG575" s="333"/>
    </row>
    <row r="576" s="3" customFormat="true" x14ac:dyDescent="0.25">
      <c r="A576" s="333"/>
      <c r="K576" s="333"/>
      <c r="U576" s="333"/>
      <c r="AE576" s="333"/>
      <c r="AO576" s="333"/>
      <c r="AY576" s="333"/>
      <c r="BI576" s="333"/>
      <c r="BJ576" s="333"/>
      <c r="BK576" s="333"/>
      <c r="BL576" s="333"/>
      <c r="BM576" s="333"/>
      <c r="BN576" s="333"/>
      <c r="BO576" s="333"/>
      <c r="BP576" s="333"/>
      <c r="BS576" s="333"/>
      <c r="CC576" s="333"/>
      <c r="CM576" s="333"/>
      <c r="CW576" s="333"/>
      <c r="DG576" s="333"/>
      <c r="DQ576" s="333"/>
      <c r="EA576" s="333"/>
      <c r="EK576" s="333"/>
      <c r="EU576" s="333"/>
      <c r="FE576" s="333"/>
      <c r="FO576" s="333"/>
      <c r="FY576" s="333"/>
      <c r="GI576" s="333"/>
      <c r="GS576" s="333"/>
      <c r="HC576" s="333"/>
      <c r="HM576" s="333"/>
      <c r="HW576" s="333"/>
      <c r="IG576" s="333"/>
    </row>
    <row r="577" s="3" customFormat="true" x14ac:dyDescent="0.25">
      <c r="A577" s="333"/>
      <c r="K577" s="333"/>
      <c r="U577" s="333"/>
      <c r="AE577" s="333"/>
      <c r="AO577" s="333"/>
      <c r="AY577" s="333"/>
      <c r="BI577" s="333"/>
      <c r="BJ577" s="333"/>
      <c r="BK577" s="333"/>
      <c r="BL577" s="333"/>
      <c r="BM577" s="333"/>
      <c r="BN577" s="333"/>
      <c r="BO577" s="333"/>
      <c r="BP577" s="333"/>
      <c r="BS577" s="333"/>
      <c r="CC577" s="333"/>
      <c r="CM577" s="333"/>
      <c r="CW577" s="333"/>
      <c r="DG577" s="333"/>
      <c r="DQ577" s="333"/>
      <c r="EA577" s="333"/>
      <c r="EK577" s="333"/>
      <c r="EU577" s="333"/>
      <c r="FE577" s="333"/>
      <c r="FO577" s="333"/>
      <c r="FY577" s="333"/>
      <c r="GI577" s="333"/>
      <c r="GS577" s="333"/>
      <c r="HC577" s="333"/>
      <c r="HM577" s="333"/>
      <c r="HW577" s="333"/>
      <c r="IG577" s="333"/>
    </row>
    <row r="578" s="3" customFormat="true" x14ac:dyDescent="0.25">
      <c r="A578" s="333"/>
      <c r="K578" s="333"/>
      <c r="U578" s="333"/>
      <c r="AE578" s="333"/>
      <c r="AO578" s="333"/>
      <c r="AY578" s="333"/>
      <c r="BI578" s="333"/>
      <c r="BJ578" s="333"/>
      <c r="BK578" s="333"/>
      <c r="BL578" s="333"/>
      <c r="BM578" s="333"/>
      <c r="BN578" s="333"/>
      <c r="BO578" s="333"/>
      <c r="BP578" s="333"/>
      <c r="BS578" s="333"/>
      <c r="CC578" s="333"/>
      <c r="CM578" s="333"/>
      <c r="CW578" s="333"/>
      <c r="DG578" s="333"/>
      <c r="DQ578" s="333"/>
      <c r="EA578" s="333"/>
      <c r="EK578" s="333"/>
      <c r="EU578" s="333"/>
      <c r="FE578" s="333"/>
      <c r="FO578" s="333"/>
      <c r="FY578" s="333"/>
      <c r="GI578" s="333"/>
      <c r="GS578" s="333"/>
      <c r="HC578" s="333"/>
      <c r="HM578" s="333"/>
      <c r="HW578" s="333"/>
      <c r="IG578" s="333"/>
    </row>
    <row r="579" s="3" customFormat="true" x14ac:dyDescent="0.25">
      <c r="A579" s="333"/>
      <c r="K579" s="333"/>
      <c r="U579" s="333"/>
      <c r="AE579" s="333"/>
      <c r="AO579" s="333"/>
      <c r="AY579" s="333"/>
      <c r="BI579" s="333"/>
      <c r="BJ579" s="333"/>
      <c r="BK579" s="333"/>
      <c r="BL579" s="333"/>
      <c r="BM579" s="333"/>
      <c r="BN579" s="333"/>
      <c r="BO579" s="333"/>
      <c r="BP579" s="333"/>
      <c r="BS579" s="333"/>
      <c r="CC579" s="333"/>
      <c r="CM579" s="333"/>
      <c r="CW579" s="333"/>
      <c r="DG579" s="333"/>
      <c r="DQ579" s="333"/>
      <c r="EA579" s="333"/>
      <c r="EK579" s="333"/>
      <c r="EU579" s="333"/>
      <c r="FE579" s="333"/>
      <c r="FO579" s="333"/>
      <c r="FY579" s="333"/>
      <c r="GI579" s="333"/>
      <c r="GS579" s="333"/>
      <c r="HC579" s="333"/>
      <c r="HM579" s="333"/>
      <c r="HW579" s="333"/>
      <c r="IG579" s="333"/>
    </row>
    <row r="580" s="3" customFormat="true" x14ac:dyDescent="0.25">
      <c r="A580" s="333"/>
      <c r="K580" s="333"/>
      <c r="U580" s="333"/>
      <c r="AE580" s="333"/>
      <c r="AO580" s="333"/>
      <c r="AY580" s="333"/>
      <c r="BI580" s="333"/>
      <c r="BJ580" s="333"/>
      <c r="BK580" s="333"/>
      <c r="BL580" s="333"/>
      <c r="BM580" s="333"/>
      <c r="BN580" s="333"/>
      <c r="BO580" s="333"/>
      <c r="BP580" s="333"/>
      <c r="BS580" s="333"/>
      <c r="CC580" s="333"/>
      <c r="CM580" s="333"/>
      <c r="CW580" s="333"/>
      <c r="DG580" s="333"/>
      <c r="DQ580" s="333"/>
      <c r="EA580" s="333"/>
      <c r="EK580" s="333"/>
      <c r="EU580" s="333"/>
      <c r="FE580" s="333"/>
      <c r="FO580" s="333"/>
      <c r="FY580" s="333"/>
      <c r="GI580" s="333"/>
      <c r="GS580" s="333"/>
      <c r="HC580" s="333"/>
      <c r="HM580" s="333"/>
      <c r="HW580" s="333"/>
      <c r="IG580" s="333"/>
    </row>
    <row r="581" s="3" customFormat="true" x14ac:dyDescent="0.25">
      <c r="A581" s="333"/>
      <c r="K581" s="333"/>
      <c r="U581" s="333"/>
      <c r="AE581" s="333"/>
      <c r="AO581" s="333"/>
      <c r="AY581" s="333"/>
      <c r="BI581" s="333"/>
      <c r="BJ581" s="333"/>
      <c r="BK581" s="333"/>
      <c r="BL581" s="333"/>
      <c r="BM581" s="333"/>
      <c r="BN581" s="333"/>
      <c r="BO581" s="333"/>
      <c r="BP581" s="333"/>
      <c r="BS581" s="333"/>
      <c r="CC581" s="333"/>
      <c r="CM581" s="333"/>
      <c r="CW581" s="333"/>
      <c r="DG581" s="333"/>
      <c r="DQ581" s="333"/>
      <c r="EA581" s="333"/>
      <c r="EK581" s="333"/>
      <c r="EU581" s="333"/>
      <c r="FE581" s="333"/>
      <c r="FO581" s="333"/>
      <c r="FY581" s="333"/>
      <c r="GI581" s="333"/>
      <c r="GS581" s="333"/>
      <c r="HC581" s="333"/>
      <c r="HM581" s="333"/>
      <c r="HW581" s="333"/>
      <c r="IG581" s="333"/>
    </row>
    <row r="582" s="3" customFormat="true" x14ac:dyDescent="0.25">
      <c r="A582" s="333"/>
      <c r="K582" s="333"/>
      <c r="U582" s="333"/>
      <c r="AE582" s="333"/>
      <c r="AO582" s="333"/>
      <c r="AY582" s="333"/>
      <c r="BI582" s="333"/>
      <c r="BJ582" s="333"/>
      <c r="BK582" s="333"/>
      <c r="BL582" s="333"/>
      <c r="BM582" s="333"/>
      <c r="BN582" s="333"/>
      <c r="BO582" s="333"/>
      <c r="BP582" s="333"/>
      <c r="BS582" s="333"/>
      <c r="CC582" s="333"/>
      <c r="CM582" s="333"/>
      <c r="CW582" s="333"/>
      <c r="DG582" s="333"/>
      <c r="DQ582" s="333"/>
      <c r="EA582" s="333"/>
      <c r="EK582" s="333"/>
      <c r="EU582" s="333"/>
      <c r="FE582" s="333"/>
      <c r="FO582" s="333"/>
      <c r="FY582" s="333"/>
      <c r="GI582" s="333"/>
      <c r="GS582" s="333"/>
      <c r="HC582" s="333"/>
      <c r="HM582" s="333"/>
      <c r="HW582" s="333"/>
      <c r="IG582" s="333"/>
    </row>
    <row r="583" s="3" customFormat="true" x14ac:dyDescent="0.25">
      <c r="A583" s="333"/>
      <c r="K583" s="333"/>
      <c r="U583" s="333"/>
      <c r="AE583" s="333"/>
      <c r="AO583" s="333"/>
      <c r="AY583" s="333"/>
      <c r="BI583" s="333"/>
      <c r="BJ583" s="333"/>
      <c r="BK583" s="333"/>
      <c r="BL583" s="333"/>
      <c r="BM583" s="333"/>
      <c r="BN583" s="333"/>
      <c r="BO583" s="333"/>
      <c r="BP583" s="333"/>
      <c r="BS583" s="333"/>
      <c r="CC583" s="333"/>
      <c r="CM583" s="333"/>
      <c r="CW583" s="333"/>
      <c r="DG583" s="333"/>
      <c r="DQ583" s="333"/>
      <c r="EA583" s="333"/>
      <c r="EK583" s="333"/>
      <c r="EU583" s="333"/>
      <c r="FE583" s="333"/>
      <c r="FO583" s="333"/>
      <c r="FY583" s="333"/>
      <c r="GI583" s="333"/>
      <c r="GS583" s="333"/>
      <c r="HC583" s="333"/>
      <c r="HM583" s="333"/>
      <c r="HW583" s="333"/>
      <c r="IG583" s="333"/>
    </row>
    <row r="584" s="3" customFormat="true" x14ac:dyDescent="0.25">
      <c r="A584" s="333"/>
      <c r="K584" s="333"/>
      <c r="U584" s="333"/>
      <c r="AE584" s="333"/>
      <c r="AO584" s="333"/>
      <c r="AY584" s="333"/>
      <c r="BI584" s="333"/>
      <c r="BJ584" s="333"/>
      <c r="BK584" s="333"/>
      <c r="BL584" s="333"/>
      <c r="BM584" s="333"/>
      <c r="BN584" s="333"/>
      <c r="BO584" s="333"/>
      <c r="BP584" s="333"/>
      <c r="BS584" s="333"/>
      <c r="CC584" s="333"/>
      <c r="CM584" s="333"/>
      <c r="CW584" s="333"/>
      <c r="DG584" s="333"/>
      <c r="DQ584" s="333"/>
      <c r="EA584" s="333"/>
      <c r="EK584" s="333"/>
      <c r="EU584" s="333"/>
      <c r="FE584" s="333"/>
      <c r="FO584" s="333"/>
      <c r="FY584" s="333"/>
      <c r="GI584" s="333"/>
      <c r="GS584" s="333"/>
      <c r="HC584" s="333"/>
      <c r="HM584" s="333"/>
      <c r="HW584" s="333"/>
      <c r="IG584" s="333"/>
    </row>
    <row r="585" s="3" customFormat="true" x14ac:dyDescent="0.25">
      <c r="A585" s="333"/>
      <c r="K585" s="333"/>
      <c r="U585" s="333"/>
      <c r="AE585" s="333"/>
      <c r="AO585" s="333"/>
      <c r="AY585" s="333"/>
      <c r="BI585" s="333"/>
      <c r="BJ585" s="333"/>
      <c r="BK585" s="333"/>
      <c r="BL585" s="333"/>
      <c r="BM585" s="333"/>
      <c r="BN585" s="333"/>
      <c r="BO585" s="333"/>
      <c r="BP585" s="333"/>
      <c r="BS585" s="333"/>
      <c r="CC585" s="333"/>
      <c r="CM585" s="333"/>
      <c r="CW585" s="333"/>
      <c r="DG585" s="333"/>
      <c r="DQ585" s="333"/>
      <c r="EA585" s="333"/>
      <c r="EK585" s="333"/>
      <c r="EU585" s="333"/>
      <c r="FE585" s="333"/>
      <c r="FO585" s="333"/>
      <c r="FY585" s="333"/>
      <c r="GI585" s="333"/>
      <c r="GS585" s="333"/>
      <c r="HC585" s="333"/>
      <c r="HM585" s="333"/>
      <c r="HW585" s="333"/>
      <c r="IG585" s="333"/>
    </row>
    <row r="586" s="3" customFormat="true" x14ac:dyDescent="0.25">
      <c r="A586" s="333"/>
      <c r="K586" s="333"/>
      <c r="U586" s="333"/>
      <c r="AE586" s="333"/>
      <c r="AO586" s="333"/>
      <c r="AY586" s="333"/>
      <c r="BI586" s="333"/>
      <c r="BJ586" s="333"/>
      <c r="BK586" s="333"/>
      <c r="BL586" s="333"/>
      <c r="BM586" s="333"/>
      <c r="BN586" s="333"/>
      <c r="BO586" s="333"/>
      <c r="BP586" s="333"/>
      <c r="BS586" s="333"/>
      <c r="CC586" s="333"/>
      <c r="CM586" s="333"/>
      <c r="CW586" s="333"/>
      <c r="DG586" s="333"/>
      <c r="DQ586" s="333"/>
      <c r="EA586" s="333"/>
      <c r="EK586" s="333"/>
      <c r="EU586" s="333"/>
      <c r="FE586" s="333"/>
      <c r="FO586" s="333"/>
      <c r="FY586" s="333"/>
      <c r="GI586" s="333"/>
      <c r="GS586" s="333"/>
      <c r="HC586" s="333"/>
      <c r="HM586" s="333"/>
      <c r="HW586" s="333"/>
      <c r="IG586" s="333"/>
    </row>
    <row r="587" s="3" customFormat="true" x14ac:dyDescent="0.25">
      <c r="A587" s="333"/>
      <c r="K587" s="333"/>
      <c r="U587" s="333"/>
      <c r="AE587" s="333"/>
      <c r="AO587" s="333"/>
      <c r="AY587" s="333"/>
      <c r="BI587" s="333"/>
      <c r="BJ587" s="333"/>
      <c r="BK587" s="333"/>
      <c r="BL587" s="333"/>
      <c r="BM587" s="333"/>
      <c r="BN587" s="333"/>
      <c r="BO587" s="333"/>
      <c r="BP587" s="333"/>
      <c r="BS587" s="333"/>
      <c r="CC587" s="333"/>
      <c r="CM587" s="333"/>
      <c r="CW587" s="333"/>
      <c r="DG587" s="333"/>
      <c r="DQ587" s="333"/>
      <c r="EA587" s="333"/>
      <c r="EK587" s="333"/>
      <c r="EU587" s="333"/>
      <c r="FE587" s="333"/>
      <c r="FO587" s="333"/>
      <c r="FY587" s="333"/>
      <c r="GI587" s="333"/>
      <c r="GS587" s="333"/>
      <c r="HC587" s="333"/>
      <c r="HM587" s="333"/>
      <c r="HW587" s="333"/>
      <c r="IG587" s="333"/>
    </row>
    <row r="588" s="3" customFormat="true" x14ac:dyDescent="0.25">
      <c r="A588" s="333"/>
      <c r="K588" s="333"/>
      <c r="U588" s="333"/>
      <c r="AE588" s="333"/>
      <c r="AO588" s="333"/>
      <c r="AY588" s="333"/>
      <c r="BI588" s="333"/>
      <c r="BJ588" s="333"/>
      <c r="BK588" s="333"/>
      <c r="BL588" s="333"/>
      <c r="BM588" s="333"/>
      <c r="BN588" s="333"/>
      <c r="BO588" s="333"/>
      <c r="BP588" s="333"/>
      <c r="BS588" s="333"/>
      <c r="CC588" s="333"/>
      <c r="CM588" s="333"/>
      <c r="CW588" s="333"/>
      <c r="DG588" s="333"/>
      <c r="DQ588" s="333"/>
      <c r="EA588" s="333"/>
      <c r="EK588" s="333"/>
      <c r="EU588" s="333"/>
      <c r="FE588" s="333"/>
      <c r="FO588" s="333"/>
      <c r="FY588" s="333"/>
      <c r="GI588" s="333"/>
      <c r="GS588" s="333"/>
      <c r="HC588" s="333"/>
      <c r="HM588" s="333"/>
      <c r="HW588" s="333"/>
      <c r="IG588" s="333"/>
    </row>
    <row r="589" s="3" customFormat="true" x14ac:dyDescent="0.25">
      <c r="A589" s="333"/>
      <c r="K589" s="333"/>
      <c r="U589" s="333"/>
      <c r="AE589" s="333"/>
      <c r="AO589" s="333"/>
      <c r="AY589" s="333"/>
      <c r="BI589" s="333"/>
      <c r="BJ589" s="333"/>
      <c r="BK589" s="333"/>
      <c r="BL589" s="333"/>
      <c r="BM589" s="333"/>
      <c r="BN589" s="333"/>
      <c r="BO589" s="333"/>
      <c r="BP589" s="333"/>
      <c r="BS589" s="333"/>
      <c r="CC589" s="333"/>
      <c r="CM589" s="333"/>
      <c r="CW589" s="333"/>
      <c r="DG589" s="333"/>
      <c r="DQ589" s="333"/>
      <c r="EA589" s="333"/>
      <c r="EK589" s="333"/>
      <c r="EU589" s="333"/>
      <c r="FE589" s="333"/>
      <c r="FO589" s="333"/>
      <c r="FY589" s="333"/>
      <c r="GI589" s="333"/>
      <c r="GS589" s="333"/>
      <c r="HC589" s="333"/>
      <c r="HM589" s="333"/>
      <c r="HW589" s="333"/>
      <c r="IG589" s="333"/>
    </row>
    <row r="590" s="3" customFormat="true" x14ac:dyDescent="0.25">
      <c r="A590" s="333"/>
      <c r="K590" s="333"/>
      <c r="U590" s="333"/>
      <c r="AE590" s="333"/>
      <c r="AO590" s="333"/>
      <c r="AY590" s="333"/>
      <c r="BI590" s="333"/>
      <c r="BJ590" s="333"/>
      <c r="BK590" s="333"/>
      <c r="BL590" s="333"/>
      <c r="BM590" s="333"/>
      <c r="BN590" s="333"/>
      <c r="BO590" s="333"/>
      <c r="BP590" s="333"/>
      <c r="BS590" s="333"/>
      <c r="CC590" s="333"/>
      <c r="CM590" s="333"/>
      <c r="CW590" s="333"/>
      <c r="DG590" s="333"/>
      <c r="DQ590" s="333"/>
      <c r="EA590" s="333"/>
      <c r="EK590" s="333"/>
      <c r="EU590" s="333"/>
      <c r="FE590" s="333"/>
      <c r="FO590" s="333"/>
      <c r="FY590" s="333"/>
      <c r="GI590" s="333"/>
      <c r="GS590" s="333"/>
      <c r="HC590" s="333"/>
      <c r="HM590" s="333"/>
      <c r="HW590" s="333"/>
      <c r="IG590" s="333"/>
    </row>
    <row r="591" s="3" customFormat="true" x14ac:dyDescent="0.25">
      <c r="A591" s="333"/>
      <c r="K591" s="333"/>
      <c r="U591" s="333"/>
      <c r="AE591" s="333"/>
      <c r="AO591" s="333"/>
      <c r="AY591" s="333"/>
      <c r="BI591" s="333"/>
      <c r="BJ591" s="333"/>
      <c r="BK591" s="333"/>
      <c r="BL591" s="333"/>
      <c r="BM591" s="333"/>
      <c r="BN591" s="333"/>
      <c r="BO591" s="333"/>
      <c r="BP591" s="333"/>
      <c r="BS591" s="333"/>
      <c r="CC591" s="333"/>
      <c r="CM591" s="333"/>
      <c r="CW591" s="333"/>
      <c r="DG591" s="333"/>
      <c r="DQ591" s="333"/>
      <c r="EA591" s="333"/>
      <c r="EK591" s="333"/>
      <c r="EU591" s="333"/>
      <c r="FE591" s="333"/>
      <c r="FO591" s="333"/>
      <c r="FY591" s="333"/>
      <c r="GI591" s="333"/>
      <c r="GS591" s="333"/>
      <c r="HC591" s="333"/>
      <c r="HM591" s="333"/>
      <c r="HW591" s="333"/>
      <c r="IG591" s="333"/>
    </row>
    <row r="592" s="3" customFormat="true" x14ac:dyDescent="0.25">
      <c r="A592" s="333"/>
      <c r="K592" s="333"/>
      <c r="U592" s="333"/>
      <c r="AE592" s="333"/>
      <c r="AO592" s="333"/>
      <c r="AY592" s="333"/>
      <c r="BI592" s="333"/>
      <c r="BJ592" s="333"/>
      <c r="BK592" s="333"/>
      <c r="BL592" s="333"/>
      <c r="BM592" s="333"/>
      <c r="BN592" s="333"/>
      <c r="BO592" s="333"/>
      <c r="BP592" s="333"/>
      <c r="BS592" s="333"/>
      <c r="CC592" s="333"/>
      <c r="CM592" s="333"/>
      <c r="CW592" s="333"/>
      <c r="DG592" s="333"/>
      <c r="DQ592" s="333"/>
      <c r="EA592" s="333"/>
      <c r="EK592" s="333"/>
      <c r="EU592" s="333"/>
      <c r="FE592" s="333"/>
      <c r="FO592" s="333"/>
      <c r="FY592" s="333"/>
      <c r="GI592" s="333"/>
      <c r="GS592" s="333"/>
      <c r="HC592" s="333"/>
      <c r="HM592" s="333"/>
      <c r="HW592" s="333"/>
      <c r="IG592" s="333"/>
    </row>
    <row r="593" s="3" customFormat="true" x14ac:dyDescent="0.25">
      <c r="A593" s="333"/>
      <c r="K593" s="333"/>
      <c r="U593" s="333"/>
      <c r="AE593" s="333"/>
      <c r="AO593" s="333"/>
      <c r="AY593" s="333"/>
      <c r="BI593" s="333"/>
      <c r="BJ593" s="333"/>
      <c r="BK593" s="333"/>
      <c r="BL593" s="333"/>
      <c r="BM593" s="333"/>
      <c r="BN593" s="333"/>
      <c r="BO593" s="333"/>
      <c r="BP593" s="333"/>
      <c r="BS593" s="333"/>
      <c r="CC593" s="333"/>
      <c r="CM593" s="333"/>
      <c r="CW593" s="333"/>
      <c r="DG593" s="333"/>
      <c r="DQ593" s="333"/>
      <c r="EA593" s="333"/>
      <c r="EK593" s="333"/>
      <c r="EU593" s="333"/>
      <c r="FE593" s="333"/>
      <c r="FO593" s="333"/>
      <c r="FY593" s="333"/>
      <c r="GI593" s="333"/>
      <c r="GS593" s="333"/>
      <c r="HC593" s="333"/>
      <c r="HM593" s="333"/>
      <c r="HW593" s="333"/>
      <c r="IG593" s="333"/>
    </row>
    <row r="594" s="3" customFormat="true" x14ac:dyDescent="0.25">
      <c r="A594" s="333"/>
      <c r="K594" s="333"/>
      <c r="U594" s="333"/>
      <c r="AE594" s="333"/>
      <c r="AO594" s="333"/>
      <c r="AY594" s="333"/>
      <c r="BI594" s="333"/>
      <c r="BJ594" s="333"/>
      <c r="BK594" s="333"/>
      <c r="BL594" s="333"/>
      <c r="BM594" s="333"/>
      <c r="BN594" s="333"/>
      <c r="BO594" s="333"/>
      <c r="BP594" s="333"/>
      <c r="BS594" s="333"/>
      <c r="CC594" s="333"/>
      <c r="CM594" s="333"/>
      <c r="CW594" s="333"/>
      <c r="DG594" s="333"/>
      <c r="DQ594" s="333"/>
      <c r="EA594" s="333"/>
      <c r="EK594" s="333"/>
      <c r="EU594" s="333"/>
      <c r="FE594" s="333"/>
      <c r="FO594" s="333"/>
      <c r="FY594" s="333"/>
      <c r="GI594" s="333"/>
      <c r="GS594" s="333"/>
      <c r="HC594" s="333"/>
      <c r="HM594" s="333"/>
      <c r="HW594" s="333"/>
      <c r="IG594" s="333"/>
    </row>
    <row r="595" s="3" customFormat="true" x14ac:dyDescent="0.25">
      <c r="A595" s="333"/>
      <c r="K595" s="333"/>
      <c r="U595" s="333"/>
      <c r="AE595" s="333"/>
      <c r="AO595" s="333"/>
      <c r="AY595" s="333"/>
      <c r="BI595" s="333"/>
      <c r="BJ595" s="333"/>
      <c r="BK595" s="333"/>
      <c r="BL595" s="333"/>
      <c r="BM595" s="333"/>
      <c r="BN595" s="333"/>
      <c r="BO595" s="333"/>
      <c r="BP595" s="333"/>
      <c r="BS595" s="333"/>
      <c r="CC595" s="333"/>
      <c r="CM595" s="333"/>
      <c r="CW595" s="333"/>
      <c r="DG595" s="333"/>
      <c r="DQ595" s="333"/>
      <c r="EA595" s="333"/>
      <c r="EK595" s="333"/>
      <c r="EU595" s="333"/>
      <c r="FE595" s="333"/>
      <c r="FO595" s="333"/>
      <c r="FY595" s="333"/>
      <c r="GI595" s="333"/>
      <c r="GS595" s="333"/>
      <c r="HC595" s="333"/>
      <c r="HM595" s="333"/>
      <c r="HW595" s="333"/>
      <c r="IG595" s="333"/>
    </row>
    <row r="596" s="3" customFormat="true" x14ac:dyDescent="0.25">
      <c r="A596" s="333"/>
      <c r="K596" s="333"/>
      <c r="U596" s="333"/>
      <c r="AE596" s="333"/>
      <c r="AO596" s="333"/>
      <c r="AY596" s="333"/>
      <c r="BI596" s="333"/>
      <c r="BJ596" s="333"/>
      <c r="BK596" s="333"/>
      <c r="BL596" s="333"/>
      <c r="BM596" s="333"/>
      <c r="BN596" s="333"/>
      <c r="BO596" s="333"/>
      <c r="BP596" s="333"/>
      <c r="BS596" s="333"/>
      <c r="CC596" s="333"/>
      <c r="CM596" s="333"/>
      <c r="CW596" s="333"/>
      <c r="DG596" s="333"/>
      <c r="DQ596" s="333"/>
      <c r="EA596" s="333"/>
      <c r="EK596" s="333"/>
      <c r="EU596" s="333"/>
      <c r="FE596" s="333"/>
      <c r="FO596" s="333"/>
      <c r="FY596" s="333"/>
      <c r="GI596" s="333"/>
      <c r="GS596" s="333"/>
      <c r="HC596" s="333"/>
      <c r="HM596" s="333"/>
      <c r="HW596" s="333"/>
      <c r="IG596" s="333"/>
    </row>
    <row r="597" s="3" customFormat="true" x14ac:dyDescent="0.25">
      <c r="A597" s="333"/>
      <c r="K597" s="333"/>
      <c r="U597" s="333"/>
      <c r="AE597" s="333"/>
      <c r="AO597" s="333"/>
      <c r="AY597" s="333"/>
      <c r="BI597" s="333"/>
      <c r="BJ597" s="333"/>
      <c r="BK597" s="333"/>
      <c r="BL597" s="333"/>
      <c r="BM597" s="333"/>
      <c r="BN597" s="333"/>
      <c r="BO597" s="333"/>
      <c r="BP597" s="333"/>
      <c r="BS597" s="333"/>
      <c r="CC597" s="333"/>
      <c r="CM597" s="333"/>
      <c r="CW597" s="333"/>
      <c r="DG597" s="333"/>
      <c r="DQ597" s="333"/>
      <c r="EA597" s="333"/>
      <c r="EK597" s="333"/>
      <c r="EU597" s="333"/>
      <c r="FE597" s="333"/>
      <c r="FO597" s="333"/>
      <c r="FY597" s="333"/>
      <c r="GI597" s="333"/>
      <c r="GS597" s="333"/>
      <c r="HC597" s="333"/>
      <c r="HM597" s="333"/>
      <c r="HW597" s="333"/>
      <c r="IG597" s="333"/>
    </row>
    <row r="598" s="3" customFormat="true" x14ac:dyDescent="0.25">
      <c r="A598" s="333"/>
      <c r="K598" s="333"/>
      <c r="U598" s="333"/>
      <c r="AE598" s="333"/>
      <c r="AO598" s="333"/>
      <c r="AY598" s="333"/>
      <c r="BI598" s="333"/>
      <c r="BJ598" s="333"/>
      <c r="BK598" s="333"/>
      <c r="BL598" s="333"/>
      <c r="BM598" s="333"/>
      <c r="BN598" s="333"/>
      <c r="BO598" s="333"/>
      <c r="BP598" s="333"/>
      <c r="BS598" s="333"/>
      <c r="CC598" s="333"/>
      <c r="CM598" s="333"/>
      <c r="CW598" s="333"/>
      <c r="DG598" s="333"/>
      <c r="DQ598" s="333"/>
      <c r="EA598" s="333"/>
      <c r="EK598" s="333"/>
      <c r="EU598" s="333"/>
      <c r="FE598" s="333"/>
      <c r="FO598" s="333"/>
      <c r="FY598" s="333"/>
      <c r="GI598" s="333"/>
      <c r="GS598" s="333"/>
      <c r="HC598" s="333"/>
      <c r="HM598" s="333"/>
      <c r="HW598" s="333"/>
      <c r="IG598" s="333"/>
    </row>
    <row r="599" s="3" customFormat="true" x14ac:dyDescent="0.25">
      <c r="A599" s="333"/>
      <c r="K599" s="333"/>
      <c r="U599" s="333"/>
      <c r="AE599" s="333"/>
      <c r="AO599" s="333"/>
      <c r="AY599" s="333"/>
      <c r="BI599" s="333"/>
      <c r="BJ599" s="333"/>
      <c r="BK599" s="333"/>
      <c r="BL599" s="333"/>
      <c r="BM599" s="333"/>
      <c r="BN599" s="333"/>
      <c r="BO599" s="333"/>
      <c r="BP599" s="333"/>
      <c r="BS599" s="333"/>
      <c r="CC599" s="333"/>
      <c r="CM599" s="333"/>
      <c r="CW599" s="333"/>
      <c r="DG599" s="333"/>
      <c r="DQ599" s="333"/>
      <c r="EA599" s="333"/>
      <c r="EK599" s="333"/>
      <c r="EU599" s="333"/>
      <c r="FE599" s="333"/>
      <c r="FO599" s="333"/>
      <c r="FY599" s="333"/>
      <c r="GI599" s="333"/>
      <c r="GS599" s="333"/>
      <c r="HC599" s="333"/>
      <c r="HM599" s="333"/>
      <c r="HW599" s="333"/>
      <c r="IG599" s="333"/>
    </row>
    <row r="600" s="3" customFormat="true" x14ac:dyDescent="0.25">
      <c r="A600" s="333"/>
      <c r="K600" s="333"/>
      <c r="U600" s="333"/>
      <c r="AE600" s="333"/>
      <c r="AO600" s="333"/>
      <c r="AY600" s="333"/>
      <c r="BI600" s="333"/>
      <c r="BJ600" s="333"/>
      <c r="BK600" s="333"/>
      <c r="BL600" s="333"/>
      <c r="BM600" s="333"/>
      <c r="BN600" s="333"/>
      <c r="BO600" s="333"/>
      <c r="BP600" s="333"/>
      <c r="BS600" s="333"/>
      <c r="CC600" s="333"/>
      <c r="CM600" s="333"/>
      <c r="CW600" s="333"/>
      <c r="DG600" s="333"/>
      <c r="DQ600" s="333"/>
      <c r="EA600" s="333"/>
      <c r="EK600" s="333"/>
      <c r="EU600" s="333"/>
      <c r="FE600" s="333"/>
      <c r="FO600" s="333"/>
      <c r="FY600" s="333"/>
      <c r="GI600" s="333"/>
      <c r="GS600" s="333"/>
      <c r="HC600" s="333"/>
      <c r="HM600" s="333"/>
      <c r="HW600" s="333"/>
      <c r="IG600" s="333"/>
    </row>
    <row r="601" s="3" customFormat="true" x14ac:dyDescent="0.25">
      <c r="A601" s="333"/>
      <c r="K601" s="333"/>
      <c r="U601" s="333"/>
      <c r="AE601" s="333"/>
      <c r="AO601" s="333"/>
      <c r="AY601" s="333"/>
      <c r="BI601" s="333"/>
      <c r="BJ601" s="333"/>
      <c r="BK601" s="333"/>
      <c r="BL601" s="333"/>
      <c r="BM601" s="333"/>
      <c r="BN601" s="333"/>
      <c r="BO601" s="333"/>
      <c r="BP601" s="333"/>
      <c r="BS601" s="333"/>
      <c r="CC601" s="333"/>
      <c r="CM601" s="333"/>
      <c r="CW601" s="333"/>
      <c r="DG601" s="333"/>
      <c r="DQ601" s="333"/>
      <c r="EA601" s="333"/>
      <c r="EK601" s="333"/>
      <c r="EU601" s="333"/>
      <c r="FE601" s="333"/>
      <c r="FO601" s="333"/>
      <c r="FY601" s="333"/>
      <c r="GI601" s="333"/>
      <c r="GS601" s="333"/>
      <c r="HC601" s="333"/>
      <c r="HM601" s="333"/>
      <c r="HW601" s="333"/>
      <c r="IG601" s="333"/>
    </row>
    <row r="602" s="3" customFormat="true" x14ac:dyDescent="0.25">
      <c r="A602" s="333"/>
      <c r="K602" s="333"/>
      <c r="U602" s="333"/>
      <c r="AE602" s="333"/>
      <c r="AO602" s="333"/>
      <c r="AY602" s="333"/>
      <c r="BI602" s="333"/>
      <c r="BJ602" s="333"/>
      <c r="BK602" s="333"/>
      <c r="BL602" s="333"/>
      <c r="BM602" s="333"/>
      <c r="BN602" s="333"/>
      <c r="BO602" s="333"/>
      <c r="BP602" s="333"/>
      <c r="BS602" s="333"/>
      <c r="CC602" s="333"/>
      <c r="CM602" s="333"/>
      <c r="CW602" s="333"/>
      <c r="DG602" s="333"/>
      <c r="DQ602" s="333"/>
      <c r="EA602" s="333"/>
      <c r="EK602" s="333"/>
      <c r="EU602" s="333"/>
      <c r="FE602" s="333"/>
      <c r="FO602" s="333"/>
      <c r="FY602" s="333"/>
      <c r="GI602" s="333"/>
      <c r="GS602" s="333"/>
      <c r="HC602" s="333"/>
      <c r="HM602" s="333"/>
      <c r="HW602" s="333"/>
      <c r="IG602" s="333"/>
    </row>
    <row r="603" s="3" customFormat="true" x14ac:dyDescent="0.25">
      <c r="A603" s="333"/>
      <c r="K603" s="333"/>
      <c r="U603" s="333"/>
      <c r="AE603" s="333"/>
      <c r="AO603" s="333"/>
      <c r="AY603" s="333"/>
      <c r="BI603" s="333"/>
      <c r="BJ603" s="333"/>
      <c r="BK603" s="333"/>
      <c r="BL603" s="333"/>
      <c r="BM603" s="333"/>
      <c r="BN603" s="333"/>
      <c r="BO603" s="333"/>
      <c r="BP603" s="333"/>
      <c r="BS603" s="333"/>
      <c r="CC603" s="333"/>
      <c r="CM603" s="333"/>
      <c r="CW603" s="333"/>
      <c r="DG603" s="333"/>
      <c r="DQ603" s="333"/>
      <c r="EA603" s="333"/>
      <c r="EK603" s="333"/>
      <c r="EU603" s="333"/>
      <c r="FE603" s="333"/>
      <c r="FO603" s="333"/>
      <c r="FY603" s="333"/>
      <c r="GI603" s="333"/>
      <c r="GS603" s="333"/>
      <c r="HC603" s="333"/>
      <c r="HM603" s="333"/>
      <c r="HW603" s="333"/>
      <c r="IG603" s="333"/>
    </row>
    <row r="604" s="3" customFormat="true" x14ac:dyDescent="0.25">
      <c r="A604" s="333"/>
      <c r="K604" s="333"/>
      <c r="U604" s="333"/>
      <c r="AE604" s="333"/>
      <c r="AO604" s="333"/>
      <c r="AY604" s="333"/>
      <c r="BI604" s="333"/>
      <c r="BJ604" s="333"/>
      <c r="BK604" s="333"/>
      <c r="BL604" s="333"/>
      <c r="BM604" s="333"/>
      <c r="BN604" s="333"/>
      <c r="BO604" s="333"/>
      <c r="BP604" s="333"/>
      <c r="BS604" s="333"/>
      <c r="CC604" s="333"/>
      <c r="CM604" s="333"/>
      <c r="CW604" s="333"/>
      <c r="DG604" s="333"/>
      <c r="DQ604" s="333"/>
      <c r="EA604" s="333"/>
      <c r="EK604" s="333"/>
      <c r="EU604" s="333"/>
      <c r="FE604" s="333"/>
      <c r="FO604" s="333"/>
      <c r="FY604" s="333"/>
      <c r="GI604" s="333"/>
      <c r="GS604" s="333"/>
      <c r="HC604" s="333"/>
      <c r="HM604" s="333"/>
      <c r="HW604" s="333"/>
      <c r="IG604" s="333"/>
    </row>
    <row r="605" s="3" customFormat="true" x14ac:dyDescent="0.25">
      <c r="A605" s="333"/>
      <c r="K605" s="333"/>
      <c r="U605" s="333"/>
      <c r="AE605" s="333"/>
      <c r="AO605" s="333"/>
      <c r="AY605" s="333"/>
      <c r="BI605" s="333"/>
      <c r="BJ605" s="333"/>
      <c r="BK605" s="333"/>
      <c r="BL605" s="333"/>
      <c r="BM605" s="333"/>
      <c r="BN605" s="333"/>
      <c r="BO605" s="333"/>
      <c r="BP605" s="333"/>
      <c r="BS605" s="333"/>
      <c r="CC605" s="333"/>
      <c r="CM605" s="333"/>
      <c r="CW605" s="333"/>
      <c r="DG605" s="333"/>
      <c r="DQ605" s="333"/>
      <c r="EA605" s="333"/>
      <c r="EK605" s="333"/>
      <c r="EU605" s="333"/>
      <c r="FE605" s="333"/>
      <c r="FO605" s="333"/>
      <c r="FY605" s="333"/>
      <c r="GI605" s="333"/>
      <c r="GS605" s="333"/>
      <c r="HC605" s="333"/>
      <c r="HM605" s="333"/>
      <c r="HW605" s="333"/>
      <c r="IG605" s="333"/>
    </row>
    <row r="606" s="3" customFormat="true" x14ac:dyDescent="0.25">
      <c r="A606" s="333"/>
      <c r="K606" s="333"/>
      <c r="U606" s="333"/>
      <c r="AE606" s="333"/>
      <c r="AO606" s="333"/>
      <c r="AY606" s="333"/>
      <c r="BI606" s="333"/>
      <c r="BJ606" s="333"/>
      <c r="BK606" s="333"/>
      <c r="BL606" s="333"/>
      <c r="BM606" s="333"/>
      <c r="BN606" s="333"/>
      <c r="BO606" s="333"/>
      <c r="BP606" s="333"/>
      <c r="BS606" s="333"/>
      <c r="CC606" s="333"/>
      <c r="CM606" s="333"/>
      <c r="CW606" s="333"/>
      <c r="DG606" s="333"/>
      <c r="DQ606" s="333"/>
      <c r="EA606" s="333"/>
      <c r="EK606" s="333"/>
      <c r="EU606" s="333"/>
      <c r="FE606" s="333"/>
      <c r="FO606" s="333"/>
      <c r="FY606" s="333"/>
      <c r="GI606" s="333"/>
      <c r="GS606" s="333"/>
      <c r="HC606" s="333"/>
      <c r="HM606" s="333"/>
      <c r="HW606" s="333"/>
      <c r="IG606" s="333"/>
    </row>
    <row r="607" s="3" customFormat="true" x14ac:dyDescent="0.25">
      <c r="A607" s="333"/>
      <c r="K607" s="333"/>
      <c r="U607" s="333"/>
      <c r="AE607" s="333"/>
      <c r="AO607" s="333"/>
      <c r="AY607" s="333"/>
      <c r="BI607" s="333"/>
      <c r="BJ607" s="333"/>
      <c r="BK607" s="333"/>
      <c r="BL607" s="333"/>
      <c r="BM607" s="333"/>
      <c r="BN607" s="333"/>
      <c r="BO607" s="333"/>
      <c r="BP607" s="333"/>
      <c r="BS607" s="333"/>
      <c r="CC607" s="333"/>
      <c r="CM607" s="333"/>
      <c r="CW607" s="333"/>
      <c r="DG607" s="333"/>
      <c r="DQ607" s="333"/>
      <c r="EA607" s="333"/>
      <c r="EK607" s="333"/>
      <c r="EU607" s="333"/>
      <c r="FE607" s="333"/>
      <c r="FO607" s="333"/>
      <c r="FY607" s="333"/>
      <c r="GI607" s="333"/>
      <c r="GS607" s="333"/>
      <c r="HC607" s="333"/>
      <c r="HM607" s="333"/>
      <c r="HW607" s="333"/>
      <c r="IG607" s="333"/>
    </row>
    <row r="608" s="3" customFormat="true" x14ac:dyDescent="0.25">
      <c r="A608" s="333"/>
      <c r="K608" s="333"/>
      <c r="U608" s="333"/>
      <c r="AE608" s="333"/>
      <c r="AO608" s="333"/>
      <c r="AY608" s="333"/>
      <c r="BI608" s="333"/>
      <c r="BJ608" s="333"/>
      <c r="BK608" s="333"/>
      <c r="BL608" s="333"/>
      <c r="BM608" s="333"/>
      <c r="BN608" s="333"/>
      <c r="BO608" s="333"/>
      <c r="BP608" s="333"/>
      <c r="BS608" s="333"/>
      <c r="CC608" s="333"/>
      <c r="CM608" s="333"/>
      <c r="CW608" s="333"/>
      <c r="DG608" s="333"/>
      <c r="DQ608" s="333"/>
      <c r="EA608" s="333"/>
      <c r="EK608" s="333"/>
      <c r="EU608" s="333"/>
      <c r="FE608" s="333"/>
      <c r="FO608" s="333"/>
      <c r="FY608" s="333"/>
      <c r="GI608" s="333"/>
      <c r="GS608" s="333"/>
      <c r="HC608" s="333"/>
      <c r="HM608" s="333"/>
      <c r="HW608" s="333"/>
      <c r="IG608" s="333"/>
    </row>
    <row r="609" s="3" customFormat="true" x14ac:dyDescent="0.25">
      <c r="A609" s="333"/>
      <c r="K609" s="333"/>
      <c r="U609" s="333"/>
      <c r="AE609" s="333"/>
      <c r="AO609" s="333"/>
      <c r="AY609" s="333"/>
      <c r="BI609" s="333"/>
      <c r="BJ609" s="333"/>
      <c r="BK609" s="333"/>
      <c r="BL609" s="333"/>
      <c r="BM609" s="333"/>
      <c r="BN609" s="333"/>
      <c r="BO609" s="333"/>
      <c r="BP609" s="333"/>
      <c r="BS609" s="333"/>
      <c r="CC609" s="333"/>
      <c r="CM609" s="333"/>
      <c r="CW609" s="333"/>
      <c r="DG609" s="333"/>
      <c r="DQ609" s="333"/>
      <c r="EA609" s="333"/>
      <c r="EK609" s="333"/>
      <c r="EU609" s="333"/>
      <c r="FE609" s="333"/>
      <c r="FO609" s="333"/>
      <c r="FY609" s="333"/>
      <c r="GI609" s="333"/>
      <c r="GS609" s="333"/>
      <c r="HC609" s="333"/>
      <c r="HM609" s="333"/>
      <c r="HW609" s="333"/>
      <c r="IG609" s="333"/>
    </row>
    <row r="610" s="3" customFormat="true" x14ac:dyDescent="0.25">
      <c r="A610" s="333"/>
      <c r="K610" s="333"/>
      <c r="U610" s="333"/>
      <c r="AE610" s="333"/>
      <c r="AO610" s="333"/>
      <c r="AY610" s="333"/>
      <c r="BI610" s="333"/>
      <c r="BJ610" s="333"/>
      <c r="BK610" s="333"/>
      <c r="BL610" s="333"/>
      <c r="BM610" s="333"/>
      <c r="BN610" s="333"/>
      <c r="BO610" s="333"/>
      <c r="BP610" s="333"/>
      <c r="BS610" s="333"/>
      <c r="CC610" s="333"/>
      <c r="CM610" s="333"/>
      <c r="CW610" s="333"/>
      <c r="DG610" s="333"/>
      <c r="DQ610" s="333"/>
      <c r="EA610" s="333"/>
      <c r="EK610" s="333"/>
      <c r="EU610" s="333"/>
      <c r="FE610" s="333"/>
      <c r="FO610" s="333"/>
      <c r="FY610" s="333"/>
      <c r="GI610" s="333"/>
      <c r="GS610" s="333"/>
      <c r="HC610" s="333"/>
      <c r="HM610" s="333"/>
      <c r="HW610" s="333"/>
      <c r="IG610" s="333"/>
    </row>
    <row r="611" s="3" customFormat="true" x14ac:dyDescent="0.25">
      <c r="A611" s="333"/>
      <c r="K611" s="333"/>
      <c r="U611" s="333"/>
      <c r="AE611" s="333"/>
      <c r="AO611" s="333"/>
      <c r="AY611" s="333"/>
      <c r="BI611" s="333"/>
      <c r="BJ611" s="333"/>
      <c r="BK611" s="333"/>
      <c r="BL611" s="333"/>
      <c r="BM611" s="333"/>
      <c r="BN611" s="333"/>
      <c r="BO611" s="333"/>
      <c r="BP611" s="333"/>
      <c r="BS611" s="333"/>
      <c r="CC611" s="333"/>
      <c r="CM611" s="333"/>
      <c r="CW611" s="333"/>
      <c r="DG611" s="333"/>
      <c r="DQ611" s="333"/>
      <c r="EA611" s="333"/>
      <c r="EK611" s="333"/>
      <c r="EU611" s="333"/>
      <c r="FE611" s="333"/>
      <c r="FO611" s="333"/>
      <c r="FY611" s="333"/>
      <c r="GI611" s="333"/>
      <c r="GS611" s="333"/>
      <c r="HC611" s="333"/>
      <c r="HM611" s="333"/>
      <c r="HW611" s="333"/>
      <c r="IG611" s="333"/>
    </row>
    <row r="612" s="3" customFormat="true" x14ac:dyDescent="0.25">
      <c r="A612" s="333"/>
      <c r="K612" s="333"/>
      <c r="U612" s="333"/>
      <c r="AE612" s="333"/>
      <c r="AO612" s="333"/>
      <c r="AY612" s="333"/>
      <c r="BI612" s="333"/>
      <c r="BJ612" s="333"/>
      <c r="BK612" s="333"/>
      <c r="BL612" s="333"/>
      <c r="BM612" s="333"/>
      <c r="BN612" s="333"/>
      <c r="BO612" s="333"/>
      <c r="BP612" s="333"/>
      <c r="BS612" s="333"/>
      <c r="CC612" s="333"/>
      <c r="CM612" s="333"/>
      <c r="CW612" s="333"/>
      <c r="DG612" s="333"/>
      <c r="DQ612" s="333"/>
      <c r="EA612" s="333"/>
      <c r="EK612" s="333"/>
      <c r="EU612" s="333"/>
      <c r="FE612" s="333"/>
      <c r="FO612" s="333"/>
      <c r="FY612" s="333"/>
      <c r="GI612" s="333"/>
      <c r="GS612" s="333"/>
      <c r="HC612" s="333"/>
      <c r="HM612" s="333"/>
      <c r="HW612" s="333"/>
      <c r="IG612" s="333"/>
    </row>
    <row r="613" s="3" customFormat="true" x14ac:dyDescent="0.25">
      <c r="A613" s="333"/>
      <c r="K613" s="333"/>
      <c r="U613" s="333"/>
      <c r="AE613" s="333"/>
      <c r="AO613" s="333"/>
      <c r="AY613" s="333"/>
      <c r="BI613" s="333"/>
      <c r="BJ613" s="333"/>
      <c r="BK613" s="333"/>
      <c r="BL613" s="333"/>
      <c r="BM613" s="333"/>
      <c r="BN613" s="333"/>
      <c r="BO613" s="333"/>
      <c r="BP613" s="333"/>
      <c r="BS613" s="333"/>
      <c r="CC613" s="333"/>
      <c r="CM613" s="333"/>
      <c r="CW613" s="333"/>
      <c r="DG613" s="333"/>
      <c r="DQ613" s="333"/>
      <c r="EA613" s="333"/>
      <c r="EK613" s="333"/>
      <c r="EU613" s="333"/>
      <c r="FE613" s="333"/>
      <c r="FO613" s="333"/>
      <c r="FY613" s="333"/>
      <c r="GI613" s="333"/>
      <c r="GS613" s="333"/>
      <c r="HC613" s="333"/>
      <c r="HM613" s="333"/>
      <c r="HW613" s="333"/>
      <c r="IG613" s="333"/>
    </row>
    <row r="614" s="3" customFormat="true" x14ac:dyDescent="0.25">
      <c r="A614" s="333"/>
      <c r="K614" s="333"/>
      <c r="U614" s="333"/>
      <c r="AE614" s="333"/>
      <c r="AO614" s="333"/>
      <c r="AY614" s="333"/>
      <c r="BI614" s="333"/>
      <c r="BJ614" s="333"/>
      <c r="BK614" s="333"/>
      <c r="BL614" s="333"/>
      <c r="BM614" s="333"/>
      <c r="BN614" s="333"/>
      <c r="BO614" s="333"/>
      <c r="BP614" s="333"/>
      <c r="BS614" s="333"/>
      <c r="CC614" s="333"/>
      <c r="CM614" s="333"/>
      <c r="CW614" s="333"/>
      <c r="DG614" s="333"/>
      <c r="DQ614" s="333"/>
      <c r="EA614" s="333"/>
      <c r="EK614" s="333"/>
      <c r="EU614" s="333"/>
      <c r="FE614" s="333"/>
      <c r="FO614" s="333"/>
      <c r="FY614" s="333"/>
      <c r="GI614" s="333"/>
      <c r="GS614" s="333"/>
      <c r="HC614" s="333"/>
      <c r="HM614" s="333"/>
      <c r="HW614" s="333"/>
      <c r="IG614" s="333"/>
    </row>
    <row r="615" s="3" customFormat="true" x14ac:dyDescent="0.25">
      <c r="A615" s="333"/>
      <c r="K615" s="333"/>
      <c r="U615" s="333"/>
      <c r="AE615" s="333"/>
      <c r="AO615" s="333"/>
      <c r="AY615" s="333"/>
      <c r="BI615" s="333"/>
      <c r="BJ615" s="333"/>
      <c r="BK615" s="333"/>
      <c r="BL615" s="333"/>
      <c r="BM615" s="333"/>
      <c r="BN615" s="333"/>
      <c r="BO615" s="333"/>
      <c r="BP615" s="333"/>
      <c r="BS615" s="333"/>
      <c r="CC615" s="333"/>
      <c r="CM615" s="333"/>
      <c r="CW615" s="333"/>
      <c r="DG615" s="333"/>
      <c r="DQ615" s="333"/>
      <c r="EA615" s="333"/>
      <c r="EK615" s="333"/>
      <c r="EU615" s="333"/>
      <c r="FE615" s="333"/>
      <c r="FO615" s="333"/>
      <c r="FY615" s="333"/>
      <c r="GI615" s="333"/>
      <c r="GS615" s="333"/>
      <c r="HC615" s="333"/>
      <c r="HM615" s="333"/>
      <c r="HW615" s="333"/>
      <c r="IG615" s="333"/>
    </row>
    <row r="616" s="3" customFormat="true" x14ac:dyDescent="0.25">
      <c r="A616" s="333"/>
      <c r="K616" s="333"/>
      <c r="U616" s="333"/>
      <c r="AE616" s="333"/>
      <c r="AO616" s="333"/>
      <c r="AY616" s="333"/>
      <c r="BI616" s="333"/>
      <c r="BJ616" s="333"/>
      <c r="BK616" s="333"/>
      <c r="BL616" s="333"/>
      <c r="BM616" s="333"/>
      <c r="BN616" s="333"/>
      <c r="BO616" s="333"/>
      <c r="BP616" s="333"/>
      <c r="BS616" s="333"/>
      <c r="CC616" s="333"/>
      <c r="CM616" s="333"/>
      <c r="CW616" s="333"/>
      <c r="DG616" s="333"/>
      <c r="DQ616" s="333"/>
      <c r="EA616" s="333"/>
      <c r="EK616" s="333"/>
      <c r="EU616" s="333"/>
      <c r="FE616" s="333"/>
      <c r="FO616" s="333"/>
      <c r="FY616" s="333"/>
      <c r="GI616" s="333"/>
      <c r="GS616" s="333"/>
      <c r="HC616" s="333"/>
      <c r="HM616" s="333"/>
      <c r="HW616" s="333"/>
      <c r="IG616" s="333"/>
    </row>
    <row r="617" s="3" customFormat="true" x14ac:dyDescent="0.25">
      <c r="A617" s="333"/>
      <c r="K617" s="333"/>
      <c r="U617" s="333"/>
      <c r="AE617" s="333"/>
      <c r="AO617" s="333"/>
      <c r="AY617" s="333"/>
      <c r="BI617" s="333"/>
      <c r="BJ617" s="333"/>
      <c r="BK617" s="333"/>
      <c r="BL617" s="333"/>
      <c r="BM617" s="333"/>
      <c r="BN617" s="333"/>
      <c r="BO617" s="333"/>
      <c r="BP617" s="333"/>
      <c r="BS617" s="333"/>
      <c r="CC617" s="333"/>
      <c r="CM617" s="333"/>
      <c r="CW617" s="333"/>
      <c r="DG617" s="333"/>
      <c r="DQ617" s="333"/>
      <c r="EA617" s="333"/>
      <c r="EK617" s="333"/>
      <c r="EU617" s="333"/>
      <c r="FE617" s="333"/>
      <c r="FO617" s="333"/>
      <c r="FY617" s="333"/>
      <c r="GI617" s="333"/>
      <c r="GS617" s="333"/>
      <c r="HC617" s="333"/>
      <c r="HM617" s="333"/>
      <c r="HW617" s="333"/>
      <c r="IG617" s="333"/>
    </row>
    <row r="618" s="3" customFormat="true" x14ac:dyDescent="0.25">
      <c r="A618" s="333"/>
      <c r="K618" s="333"/>
      <c r="U618" s="333"/>
      <c r="AE618" s="333"/>
      <c r="AO618" s="333"/>
      <c r="AY618" s="333"/>
      <c r="BI618" s="333"/>
      <c r="BJ618" s="333"/>
      <c r="BK618" s="333"/>
      <c r="BL618" s="333"/>
      <c r="BM618" s="333"/>
      <c r="BN618" s="333"/>
      <c r="BO618" s="333"/>
      <c r="BP618" s="333"/>
      <c r="BS618" s="333"/>
      <c r="CC618" s="333"/>
      <c r="CM618" s="333"/>
      <c r="CW618" s="333"/>
      <c r="DG618" s="333"/>
      <c r="DQ618" s="333"/>
      <c r="EA618" s="333"/>
      <c r="EK618" s="333"/>
      <c r="EU618" s="333"/>
      <c r="FE618" s="333"/>
      <c r="FO618" s="333"/>
      <c r="FY618" s="333"/>
      <c r="GI618" s="333"/>
      <c r="GS618" s="333"/>
      <c r="HC618" s="333"/>
      <c r="HM618" s="333"/>
      <c r="HW618" s="333"/>
      <c r="IG618" s="333"/>
    </row>
    <row r="619" s="3" customFormat="true" x14ac:dyDescent="0.25">
      <c r="A619" s="333"/>
      <c r="K619" s="333"/>
      <c r="U619" s="333"/>
      <c r="AE619" s="333"/>
      <c r="AO619" s="333"/>
      <c r="AY619" s="333"/>
      <c r="BI619" s="333"/>
      <c r="BJ619" s="333"/>
      <c r="BK619" s="333"/>
      <c r="BL619" s="333"/>
      <c r="BM619" s="333"/>
      <c r="BN619" s="333"/>
      <c r="BO619" s="333"/>
      <c r="BP619" s="333"/>
      <c r="BS619" s="333"/>
      <c r="CC619" s="333"/>
      <c r="CM619" s="333"/>
      <c r="CW619" s="333"/>
      <c r="DG619" s="333"/>
      <c r="DQ619" s="333"/>
      <c r="EA619" s="333"/>
      <c r="EK619" s="333"/>
      <c r="EU619" s="333"/>
      <c r="FE619" s="333"/>
      <c r="FO619" s="333"/>
      <c r="FY619" s="333"/>
      <c r="GI619" s="333"/>
      <c r="GS619" s="333"/>
      <c r="HC619" s="333"/>
      <c r="HM619" s="333"/>
      <c r="HW619" s="333"/>
      <c r="IG619" s="333"/>
    </row>
    <row r="620" s="3" customFormat="true" x14ac:dyDescent="0.25">
      <c r="A620" s="333"/>
      <c r="K620" s="333"/>
      <c r="U620" s="333"/>
      <c r="AE620" s="333"/>
      <c r="AO620" s="333"/>
      <c r="AY620" s="333"/>
      <c r="BI620" s="333"/>
      <c r="BJ620" s="333"/>
      <c r="BK620" s="333"/>
      <c r="BL620" s="333"/>
      <c r="BM620" s="333"/>
      <c r="BN620" s="333"/>
      <c r="BO620" s="333"/>
      <c r="BP620" s="333"/>
      <c r="BS620" s="333"/>
      <c r="CC620" s="333"/>
      <c r="CM620" s="333"/>
      <c r="CW620" s="333"/>
      <c r="DG620" s="333"/>
      <c r="DQ620" s="333"/>
      <c r="EA620" s="333"/>
      <c r="EK620" s="333"/>
      <c r="EU620" s="333"/>
      <c r="FE620" s="333"/>
      <c r="FO620" s="333"/>
      <c r="FY620" s="333"/>
      <c r="GI620" s="333"/>
      <c r="GS620" s="333"/>
      <c r="HC620" s="333"/>
      <c r="HM620" s="333"/>
      <c r="HW620" s="333"/>
      <c r="IG620" s="333"/>
    </row>
    <row r="621" s="3" customFormat="true" x14ac:dyDescent="0.25">
      <c r="A621" s="333"/>
      <c r="K621" s="333"/>
      <c r="U621" s="333"/>
      <c r="AE621" s="333"/>
      <c r="AO621" s="333"/>
      <c r="AY621" s="333"/>
      <c r="BI621" s="333"/>
      <c r="BJ621" s="333"/>
      <c r="BK621" s="333"/>
      <c r="BL621" s="333"/>
      <c r="BM621" s="333"/>
      <c r="BN621" s="333"/>
      <c r="BO621" s="333"/>
      <c r="BP621" s="333"/>
      <c r="BS621" s="333"/>
      <c r="CC621" s="333"/>
      <c r="CM621" s="333"/>
      <c r="CW621" s="333"/>
      <c r="DG621" s="333"/>
      <c r="DQ621" s="333"/>
      <c r="EA621" s="333"/>
      <c r="EK621" s="333"/>
      <c r="EU621" s="333"/>
      <c r="FE621" s="333"/>
      <c r="FO621" s="333"/>
      <c r="FY621" s="333"/>
      <c r="GI621" s="333"/>
      <c r="GS621" s="333"/>
      <c r="HC621" s="333"/>
      <c r="HM621" s="333"/>
      <c r="HW621" s="333"/>
      <c r="IG621" s="333"/>
    </row>
    <row r="622" s="3" customFormat="true" x14ac:dyDescent="0.25">
      <c r="A622" s="333"/>
      <c r="K622" s="333"/>
      <c r="U622" s="333"/>
      <c r="AE622" s="333"/>
      <c r="AO622" s="333"/>
      <c r="AY622" s="333"/>
      <c r="BI622" s="333"/>
      <c r="BJ622" s="333"/>
      <c r="BK622" s="333"/>
      <c r="BL622" s="333"/>
      <c r="BM622" s="333"/>
      <c r="BN622" s="333"/>
      <c r="BO622" s="333"/>
      <c r="BP622" s="333"/>
      <c r="BS622" s="333"/>
      <c r="CC622" s="333"/>
      <c r="CM622" s="333"/>
      <c r="CW622" s="333"/>
      <c r="DG622" s="333"/>
      <c r="DQ622" s="333"/>
      <c r="EA622" s="333"/>
      <c r="EK622" s="333"/>
      <c r="EU622" s="333"/>
      <c r="FE622" s="333"/>
      <c r="FO622" s="333"/>
      <c r="FY622" s="333"/>
      <c r="GI622" s="333"/>
      <c r="GS622" s="333"/>
      <c r="HC622" s="333"/>
      <c r="HM622" s="333"/>
      <c r="HW622" s="333"/>
      <c r="IG622" s="333"/>
    </row>
    <row r="623" s="3" customFormat="true" x14ac:dyDescent="0.25">
      <c r="A623" s="333"/>
      <c r="K623" s="333"/>
      <c r="U623" s="333"/>
      <c r="AE623" s="333"/>
      <c r="AO623" s="333"/>
      <c r="AY623" s="333"/>
      <c r="BI623" s="333"/>
      <c r="BJ623" s="333"/>
      <c r="BK623" s="333"/>
      <c r="BL623" s="333"/>
      <c r="BM623" s="333"/>
      <c r="BN623" s="333"/>
      <c r="BO623" s="333"/>
      <c r="BP623" s="333"/>
      <c r="BS623" s="333"/>
      <c r="CC623" s="333"/>
      <c r="CM623" s="333"/>
      <c r="CW623" s="333"/>
      <c r="DG623" s="333"/>
      <c r="DQ623" s="333"/>
      <c r="EA623" s="333"/>
      <c r="EK623" s="333"/>
      <c r="EU623" s="333"/>
      <c r="FE623" s="333"/>
      <c r="FO623" s="333"/>
      <c r="FY623" s="333"/>
      <c r="GI623" s="333"/>
      <c r="GS623" s="333"/>
      <c r="HC623" s="333"/>
      <c r="HM623" s="333"/>
      <c r="HW623" s="333"/>
      <c r="IG623" s="333"/>
    </row>
    <row r="624" s="3" customFormat="true" x14ac:dyDescent="0.25">
      <c r="A624" s="333"/>
      <c r="K624" s="333"/>
      <c r="U624" s="333"/>
      <c r="AE624" s="333"/>
      <c r="AO624" s="333"/>
      <c r="AY624" s="333"/>
      <c r="BI624" s="333"/>
      <c r="BJ624" s="333"/>
      <c r="BK624" s="333"/>
      <c r="BL624" s="333"/>
      <c r="BM624" s="333"/>
      <c r="BN624" s="333"/>
      <c r="BO624" s="333"/>
      <c r="BP624" s="333"/>
      <c r="BS624" s="333"/>
      <c r="CC624" s="333"/>
      <c r="CM624" s="333"/>
      <c r="CW624" s="333"/>
      <c r="DG624" s="333"/>
      <c r="DQ624" s="333"/>
      <c r="EA624" s="333"/>
      <c r="EK624" s="333"/>
      <c r="EU624" s="333"/>
      <c r="FE624" s="333"/>
      <c r="FO624" s="333"/>
      <c r="FY624" s="333"/>
      <c r="GI624" s="333"/>
      <c r="GS624" s="333"/>
      <c r="HC624" s="333"/>
      <c r="HM624" s="333"/>
      <c r="HW624" s="333"/>
      <c r="IG624" s="333"/>
    </row>
    <row r="625" s="3" customFormat="true" x14ac:dyDescent="0.25">
      <c r="A625" s="333"/>
      <c r="K625" s="333"/>
      <c r="U625" s="333"/>
      <c r="AE625" s="333"/>
      <c r="AO625" s="333"/>
      <c r="AY625" s="333"/>
      <c r="BI625" s="333"/>
      <c r="BJ625" s="333"/>
      <c r="BK625" s="333"/>
      <c r="BL625" s="333"/>
      <c r="BM625" s="333"/>
      <c r="BN625" s="333"/>
      <c r="BO625" s="333"/>
      <c r="BP625" s="333"/>
      <c r="BS625" s="333"/>
      <c r="CC625" s="333"/>
      <c r="CM625" s="333"/>
      <c r="CW625" s="333"/>
      <c r="DG625" s="333"/>
      <c r="DQ625" s="333"/>
      <c r="EA625" s="333"/>
      <c r="EK625" s="333"/>
      <c r="EU625" s="333"/>
      <c r="FE625" s="333"/>
      <c r="FO625" s="333"/>
      <c r="FY625" s="333"/>
      <c r="GI625" s="333"/>
      <c r="GS625" s="333"/>
      <c r="HC625" s="333"/>
      <c r="HM625" s="333"/>
      <c r="HW625" s="333"/>
      <c r="IG625" s="333"/>
    </row>
    <row r="626" s="3" customFormat="true" x14ac:dyDescent="0.25">
      <c r="A626" s="333"/>
      <c r="K626" s="333"/>
      <c r="U626" s="333"/>
      <c r="AE626" s="333"/>
      <c r="AO626" s="333"/>
      <c r="AY626" s="333"/>
      <c r="BI626" s="333"/>
      <c r="BJ626" s="333"/>
      <c r="BK626" s="333"/>
      <c r="BL626" s="333"/>
      <c r="BM626" s="333"/>
      <c r="BN626" s="333"/>
      <c r="BO626" s="333"/>
      <c r="BP626" s="333"/>
      <c r="BS626" s="333"/>
      <c r="CC626" s="333"/>
      <c r="CM626" s="333"/>
      <c r="CW626" s="333"/>
      <c r="DG626" s="333"/>
      <c r="DQ626" s="333"/>
      <c r="EA626" s="333"/>
      <c r="EK626" s="333"/>
      <c r="EU626" s="333"/>
      <c r="FE626" s="333"/>
      <c r="FO626" s="333"/>
      <c r="FY626" s="333"/>
      <c r="GI626" s="333"/>
      <c r="GS626" s="333"/>
      <c r="HC626" s="333"/>
      <c r="HM626" s="333"/>
      <c r="HW626" s="333"/>
      <c r="IG626" s="333"/>
    </row>
    <row r="627" s="3" customFormat="true" x14ac:dyDescent="0.25">
      <c r="A627" s="333"/>
      <c r="K627" s="333"/>
      <c r="U627" s="333"/>
      <c r="AE627" s="333"/>
      <c r="AO627" s="333"/>
      <c r="AY627" s="333"/>
      <c r="BI627" s="333"/>
      <c r="BJ627" s="333"/>
      <c r="BK627" s="333"/>
      <c r="BL627" s="333"/>
      <c r="BM627" s="333"/>
      <c r="BN627" s="333"/>
      <c r="BO627" s="333"/>
      <c r="BP627" s="333"/>
      <c r="BS627" s="333"/>
      <c r="CC627" s="333"/>
      <c r="CM627" s="333"/>
      <c r="CW627" s="333"/>
      <c r="DG627" s="333"/>
      <c r="DQ627" s="333"/>
      <c r="EA627" s="333"/>
      <c r="EK627" s="333"/>
      <c r="EU627" s="333"/>
      <c r="FE627" s="333"/>
      <c r="FO627" s="333"/>
      <c r="FY627" s="333"/>
      <c r="GI627" s="333"/>
      <c r="GS627" s="333"/>
      <c r="HC627" s="333"/>
      <c r="HM627" s="333"/>
      <c r="HW627" s="333"/>
      <c r="IG627" s="333"/>
    </row>
    <row r="628" s="3" customFormat="true" x14ac:dyDescent="0.25">
      <c r="A628" s="333"/>
      <c r="K628" s="333"/>
      <c r="U628" s="333"/>
      <c r="AE628" s="333"/>
      <c r="AO628" s="333"/>
      <c r="AY628" s="333"/>
      <c r="BI628" s="333"/>
      <c r="BJ628" s="333"/>
      <c r="BK628" s="333"/>
      <c r="BL628" s="333"/>
      <c r="BM628" s="333"/>
      <c r="BN628" s="333"/>
      <c r="BO628" s="333"/>
      <c r="BP628" s="333"/>
      <c r="BS628" s="333"/>
      <c r="CC628" s="333"/>
      <c r="CM628" s="333"/>
      <c r="CW628" s="333"/>
      <c r="DG628" s="333"/>
      <c r="DQ628" s="333"/>
      <c r="EA628" s="333"/>
      <c r="EK628" s="333"/>
      <c r="EU628" s="333"/>
      <c r="FE628" s="333"/>
      <c r="FO628" s="333"/>
      <c r="FY628" s="333"/>
      <c r="GI628" s="333"/>
      <c r="GS628" s="333"/>
      <c r="HC628" s="333"/>
      <c r="HM628" s="333"/>
      <c r="HW628" s="333"/>
      <c r="IG628" s="333"/>
    </row>
    <row r="629" s="3" customFormat="true" x14ac:dyDescent="0.25">
      <c r="A629" s="333"/>
      <c r="K629" s="333"/>
      <c r="U629" s="333"/>
      <c r="AE629" s="333"/>
      <c r="AO629" s="333"/>
      <c r="AY629" s="333"/>
      <c r="BI629" s="333"/>
      <c r="BJ629" s="333"/>
      <c r="BK629" s="333"/>
      <c r="BL629" s="333"/>
      <c r="BM629" s="333"/>
      <c r="BN629" s="333"/>
      <c r="BO629" s="333"/>
      <c r="BP629" s="333"/>
      <c r="BS629" s="333"/>
      <c r="CC629" s="333"/>
      <c r="CM629" s="333"/>
      <c r="CW629" s="333"/>
      <c r="DG629" s="333"/>
      <c r="DQ629" s="333"/>
      <c r="EA629" s="333"/>
      <c r="EK629" s="333"/>
      <c r="EU629" s="333"/>
      <c r="FE629" s="333"/>
      <c r="FO629" s="333"/>
      <c r="FY629" s="333"/>
      <c r="GI629" s="333"/>
      <c r="GS629" s="333"/>
      <c r="HC629" s="333"/>
      <c r="HM629" s="333"/>
      <c r="HW629" s="333"/>
      <c r="IG629" s="333"/>
    </row>
    <row r="630" s="3" customFormat="true" x14ac:dyDescent="0.25">
      <c r="A630" s="333"/>
      <c r="K630" s="333"/>
      <c r="U630" s="333"/>
      <c r="AE630" s="333"/>
      <c r="AO630" s="333"/>
      <c r="AY630" s="333"/>
      <c r="BI630" s="333"/>
      <c r="BJ630" s="333"/>
      <c r="BK630" s="333"/>
      <c r="BL630" s="333"/>
      <c r="BM630" s="333"/>
      <c r="BN630" s="333"/>
      <c r="BO630" s="333"/>
      <c r="BP630" s="333"/>
      <c r="BS630" s="333"/>
      <c r="CC630" s="333"/>
      <c r="CM630" s="333"/>
      <c r="CW630" s="333"/>
      <c r="DG630" s="333"/>
      <c r="DQ630" s="333"/>
      <c r="EA630" s="333"/>
      <c r="EK630" s="333"/>
      <c r="EU630" s="333"/>
      <c r="FE630" s="333"/>
      <c r="FO630" s="333"/>
      <c r="FY630" s="333"/>
      <c r="GI630" s="333"/>
      <c r="GS630" s="333"/>
      <c r="HC630" s="333"/>
      <c r="HM630" s="333"/>
      <c r="HW630" s="333"/>
      <c r="IG630" s="333"/>
    </row>
    <row r="631" s="3" customFormat="true" x14ac:dyDescent="0.25">
      <c r="A631" s="333"/>
      <c r="K631" s="333"/>
      <c r="U631" s="333"/>
      <c r="AE631" s="333"/>
      <c r="AO631" s="333"/>
      <c r="AY631" s="333"/>
      <c r="BI631" s="333"/>
      <c r="BJ631" s="333"/>
      <c r="BK631" s="333"/>
      <c r="BL631" s="333"/>
      <c r="BM631" s="333"/>
      <c r="BN631" s="333"/>
      <c r="BO631" s="333"/>
      <c r="BP631" s="333"/>
      <c r="BS631" s="333"/>
      <c r="CC631" s="333"/>
      <c r="CM631" s="333"/>
      <c r="CW631" s="333"/>
      <c r="DG631" s="333"/>
      <c r="DQ631" s="333"/>
      <c r="EA631" s="333"/>
      <c r="EK631" s="333"/>
      <c r="EU631" s="333"/>
      <c r="FE631" s="333"/>
      <c r="FO631" s="333"/>
      <c r="FY631" s="333"/>
      <c r="GI631" s="333"/>
      <c r="GS631" s="333"/>
      <c r="HC631" s="333"/>
      <c r="HM631" s="333"/>
      <c r="HW631" s="333"/>
      <c r="IG631" s="333"/>
    </row>
    <row r="632" s="3" customFormat="true" x14ac:dyDescent="0.25">
      <c r="A632" s="333"/>
      <c r="K632" s="333"/>
      <c r="U632" s="333"/>
      <c r="AE632" s="333"/>
      <c r="AO632" s="333"/>
      <c r="AY632" s="333"/>
      <c r="BI632" s="333"/>
      <c r="BJ632" s="333"/>
      <c r="BK632" s="333"/>
      <c r="BL632" s="333"/>
      <c r="BM632" s="333"/>
      <c r="BN632" s="333"/>
      <c r="BO632" s="333"/>
      <c r="BP632" s="333"/>
      <c r="BS632" s="333"/>
      <c r="CC632" s="333"/>
      <c r="CM632" s="333"/>
      <c r="CW632" s="333"/>
      <c r="DG632" s="333"/>
      <c r="DQ632" s="333"/>
      <c r="EA632" s="333"/>
      <c r="EK632" s="333"/>
      <c r="EU632" s="333"/>
      <c r="FE632" s="333"/>
      <c r="FO632" s="333"/>
      <c r="FY632" s="333"/>
      <c r="GI632" s="333"/>
      <c r="GS632" s="333"/>
      <c r="HC632" s="333"/>
      <c r="HM632" s="333"/>
      <c r="HW632" s="333"/>
      <c r="IG632" s="333"/>
    </row>
    <row r="633" s="3" customFormat="true" x14ac:dyDescent="0.25">
      <c r="A633" s="333"/>
      <c r="K633" s="333"/>
      <c r="U633" s="333"/>
      <c r="AE633" s="333"/>
      <c r="AO633" s="333"/>
      <c r="AY633" s="333"/>
      <c r="BI633" s="333"/>
      <c r="BJ633" s="333"/>
      <c r="BK633" s="333"/>
      <c r="BL633" s="333"/>
      <c r="BM633" s="333"/>
      <c r="BN633" s="333"/>
      <c r="BO633" s="333"/>
      <c r="BP633" s="333"/>
      <c r="BS633" s="333"/>
      <c r="CC633" s="333"/>
      <c r="CM633" s="333"/>
      <c r="CW633" s="333"/>
      <c r="DG633" s="333"/>
      <c r="DQ633" s="333"/>
      <c r="EA633" s="333"/>
      <c r="EK633" s="333"/>
      <c r="EU633" s="333"/>
      <c r="FE633" s="333"/>
      <c r="FO633" s="333"/>
      <c r="FY633" s="333"/>
      <c r="GI633" s="333"/>
      <c r="GS633" s="333"/>
      <c r="HC633" s="333"/>
      <c r="HM633" s="333"/>
      <c r="HW633" s="333"/>
      <c r="IG633" s="333"/>
    </row>
    <row r="634" s="3" customFormat="true" x14ac:dyDescent="0.25">
      <c r="A634" s="333"/>
      <c r="K634" s="333"/>
      <c r="U634" s="333"/>
      <c r="AE634" s="333"/>
      <c r="AO634" s="333"/>
      <c r="AY634" s="333"/>
      <c r="BI634" s="333"/>
      <c r="BJ634" s="333"/>
      <c r="BK634" s="333"/>
      <c r="BL634" s="333"/>
      <c r="BM634" s="333"/>
      <c r="BN634" s="333"/>
      <c r="BO634" s="333"/>
      <c r="BP634" s="333"/>
      <c r="BS634" s="333"/>
      <c r="CC634" s="333"/>
      <c r="CM634" s="333"/>
      <c r="CW634" s="333"/>
      <c r="DG634" s="333"/>
      <c r="DQ634" s="333"/>
      <c r="EA634" s="333"/>
      <c r="EK634" s="333"/>
      <c r="EU634" s="333"/>
      <c r="FE634" s="333"/>
      <c r="FO634" s="333"/>
      <c r="FY634" s="333"/>
      <c r="GI634" s="333"/>
      <c r="GS634" s="333"/>
      <c r="HC634" s="333"/>
      <c r="HM634" s="333"/>
      <c r="HW634" s="333"/>
      <c r="IG634" s="333"/>
    </row>
    <row r="635" s="3" customFormat="true" x14ac:dyDescent="0.25">
      <c r="A635" s="333"/>
      <c r="K635" s="333"/>
      <c r="U635" s="333"/>
      <c r="AE635" s="333"/>
      <c r="AO635" s="333"/>
      <c r="AY635" s="333"/>
      <c r="BI635" s="333"/>
      <c r="BJ635" s="333"/>
      <c r="BK635" s="333"/>
      <c r="BL635" s="333"/>
      <c r="BM635" s="333"/>
      <c r="BN635" s="333"/>
      <c r="BO635" s="333"/>
      <c r="BP635" s="333"/>
      <c r="BS635" s="333"/>
      <c r="CC635" s="333"/>
      <c r="CM635" s="333"/>
      <c r="CW635" s="333"/>
      <c r="DG635" s="333"/>
      <c r="DQ635" s="333"/>
      <c r="EA635" s="333"/>
      <c r="EK635" s="333"/>
      <c r="EU635" s="333"/>
      <c r="FE635" s="333"/>
      <c r="FO635" s="333"/>
      <c r="FY635" s="333"/>
      <c r="GI635" s="333"/>
      <c r="GS635" s="333"/>
      <c r="HC635" s="333"/>
      <c r="HM635" s="333"/>
      <c r="HW635" s="333"/>
      <c r="IG635" s="333"/>
    </row>
    <row r="636" s="3" customFormat="true" x14ac:dyDescent="0.25">
      <c r="A636" s="333"/>
      <c r="K636" s="333"/>
      <c r="U636" s="333"/>
      <c r="AE636" s="333"/>
      <c r="AO636" s="333"/>
      <c r="AY636" s="333"/>
      <c r="BI636" s="333"/>
      <c r="BJ636" s="333"/>
      <c r="BK636" s="333"/>
      <c r="BL636" s="333"/>
      <c r="BM636" s="333"/>
      <c r="BN636" s="333"/>
      <c r="BO636" s="333"/>
      <c r="BP636" s="333"/>
      <c r="BS636" s="333"/>
      <c r="CC636" s="333"/>
      <c r="CM636" s="333"/>
      <c r="CW636" s="333"/>
      <c r="DG636" s="333"/>
      <c r="DQ636" s="333"/>
      <c r="EA636" s="333"/>
      <c r="EK636" s="333"/>
      <c r="EU636" s="333"/>
      <c r="FE636" s="333"/>
      <c r="FO636" s="333"/>
      <c r="FY636" s="333"/>
      <c r="GI636" s="333"/>
      <c r="GS636" s="333"/>
      <c r="HC636" s="333"/>
      <c r="HM636" s="333"/>
      <c r="HW636" s="333"/>
      <c r="IG636" s="333"/>
    </row>
    <row r="637" s="3" customFormat="true" x14ac:dyDescent="0.25">
      <c r="A637" s="333"/>
      <c r="K637" s="333"/>
      <c r="U637" s="333"/>
      <c r="AE637" s="333"/>
      <c r="AO637" s="333"/>
      <c r="AY637" s="333"/>
      <c r="BI637" s="333"/>
      <c r="BJ637" s="333"/>
      <c r="BK637" s="333"/>
      <c r="BL637" s="333"/>
      <c r="BM637" s="333"/>
      <c r="BN637" s="333"/>
      <c r="BO637" s="333"/>
      <c r="BP637" s="333"/>
      <c r="BS637" s="333"/>
      <c r="CC637" s="333"/>
      <c r="CM637" s="333"/>
      <c r="CW637" s="333"/>
      <c r="DG637" s="333"/>
      <c r="DQ637" s="333"/>
      <c r="EA637" s="333"/>
      <c r="EK637" s="333"/>
      <c r="EU637" s="333"/>
      <c r="FE637" s="333"/>
      <c r="FO637" s="333"/>
      <c r="FY637" s="333"/>
      <c r="GI637" s="333"/>
      <c r="GS637" s="333"/>
      <c r="HC637" s="333"/>
      <c r="HM637" s="333"/>
      <c r="HW637" s="333"/>
      <c r="IG637" s="333"/>
    </row>
    <row r="638" s="3" customFormat="true" x14ac:dyDescent="0.25">
      <c r="A638" s="333"/>
      <c r="K638" s="333"/>
      <c r="U638" s="333"/>
      <c r="AE638" s="333"/>
      <c r="AO638" s="333"/>
      <c r="AY638" s="333"/>
      <c r="BI638" s="333"/>
      <c r="BJ638" s="333"/>
      <c r="BK638" s="333"/>
      <c r="BL638" s="333"/>
      <c r="BM638" s="333"/>
      <c r="BN638" s="333"/>
      <c r="BO638" s="333"/>
      <c r="BP638" s="333"/>
      <c r="BS638" s="333"/>
      <c r="CC638" s="333"/>
      <c r="CM638" s="333"/>
      <c r="CW638" s="333"/>
      <c r="DG638" s="333"/>
      <c r="DQ638" s="333"/>
      <c r="EA638" s="333"/>
      <c r="EK638" s="333"/>
      <c r="EU638" s="333"/>
      <c r="FE638" s="333"/>
      <c r="FO638" s="333"/>
      <c r="FY638" s="333"/>
      <c r="GI638" s="333"/>
      <c r="GS638" s="333"/>
      <c r="HC638" s="333"/>
      <c r="HM638" s="333"/>
      <c r="HW638" s="333"/>
      <c r="IG638" s="333"/>
    </row>
    <row r="639" s="3" customFormat="true" x14ac:dyDescent="0.25">
      <c r="A639" s="333"/>
      <c r="K639" s="333"/>
      <c r="U639" s="333"/>
      <c r="AE639" s="333"/>
      <c r="AO639" s="333"/>
      <c r="AY639" s="333"/>
      <c r="BI639" s="333"/>
      <c r="BJ639" s="333"/>
      <c r="BK639" s="333"/>
      <c r="BL639" s="333"/>
      <c r="BM639" s="333"/>
      <c r="BN639" s="333"/>
      <c r="BO639" s="333"/>
      <c r="BP639" s="333"/>
      <c r="BS639" s="333"/>
      <c r="CC639" s="333"/>
      <c r="CM639" s="333"/>
      <c r="CW639" s="333"/>
      <c r="DG639" s="333"/>
      <c r="DQ639" s="333"/>
      <c r="EA639" s="333"/>
      <c r="EK639" s="333"/>
      <c r="EU639" s="333"/>
      <c r="FE639" s="333"/>
      <c r="FO639" s="333"/>
      <c r="FY639" s="333"/>
      <c r="GI639" s="333"/>
      <c r="GS639" s="333"/>
      <c r="HC639" s="333"/>
      <c r="HM639" s="333"/>
      <c r="HW639" s="333"/>
      <c r="IG639" s="333"/>
    </row>
    <row r="640" s="3" customFormat="true" x14ac:dyDescent="0.25">
      <c r="A640" s="333"/>
      <c r="K640" s="333"/>
      <c r="U640" s="333"/>
      <c r="AE640" s="333"/>
      <c r="AO640" s="333"/>
      <c r="AY640" s="333"/>
      <c r="BI640" s="333"/>
      <c r="BJ640" s="333"/>
      <c r="BK640" s="333"/>
      <c r="BL640" s="333"/>
      <c r="BM640" s="333"/>
      <c r="BN640" s="333"/>
      <c r="BO640" s="333"/>
      <c r="BP640" s="333"/>
      <c r="BS640" s="333"/>
      <c r="CC640" s="333"/>
      <c r="CM640" s="333"/>
      <c r="CW640" s="333"/>
      <c r="DG640" s="333"/>
      <c r="DQ640" s="333"/>
      <c r="EA640" s="333"/>
      <c r="EK640" s="333"/>
      <c r="EU640" s="333"/>
      <c r="FE640" s="333"/>
      <c r="FO640" s="333"/>
      <c r="FY640" s="333"/>
      <c r="GI640" s="333"/>
      <c r="GS640" s="333"/>
      <c r="HC640" s="333"/>
      <c r="HM640" s="333"/>
      <c r="HW640" s="333"/>
      <c r="IG640" s="333"/>
    </row>
    <row r="641" s="3" customFormat="true" x14ac:dyDescent="0.25">
      <c r="A641" s="333"/>
      <c r="K641" s="333"/>
      <c r="U641" s="333"/>
      <c r="AE641" s="333"/>
      <c r="AO641" s="333"/>
      <c r="AY641" s="333"/>
      <c r="BI641" s="333"/>
      <c r="BJ641" s="333"/>
      <c r="BK641" s="333"/>
      <c r="BL641" s="333"/>
      <c r="BM641" s="333"/>
      <c r="BN641" s="333"/>
      <c r="BO641" s="333"/>
      <c r="BP641" s="333"/>
      <c r="BS641" s="333"/>
      <c r="CC641" s="333"/>
      <c r="CM641" s="333"/>
      <c r="CW641" s="333"/>
      <c r="DG641" s="333"/>
      <c r="DQ641" s="333"/>
      <c r="EA641" s="333"/>
      <c r="EK641" s="333"/>
      <c r="EU641" s="333"/>
      <c r="FE641" s="333"/>
      <c r="FO641" s="333"/>
      <c r="FY641" s="333"/>
      <c r="GI641" s="333"/>
      <c r="GS641" s="333"/>
      <c r="HC641" s="333"/>
      <c r="HM641" s="333"/>
      <c r="HW641" s="333"/>
      <c r="IG641" s="333"/>
    </row>
  </sheetData>
  <mergeCells count="81">
    <mergeCell ref="JC1:JH2"/>
    <mergeCell ref="JC3:JH3"/>
    <mergeCell ref="JB28:JH28"/>
    <mergeCell ref="EM1:ER2"/>
    <mergeCell ref="EL28:ER28"/>
    <mergeCell ref="EV28:FB28"/>
    <mergeCell ref="EM3:ER3"/>
    <mergeCell ref="EW3:FB3"/>
    <mergeCell ref="FG3:FL3"/>
    <mergeCell ref="FG1:FL2"/>
    <mergeCell ref="FF28:FL28"/>
    <mergeCell ref="FQ1:FV2"/>
    <mergeCell ref="FQ3:FV3"/>
    <mergeCell ref="FP28:FV28"/>
    <mergeCell ref="EW1:FB2"/>
    <mergeCell ref="GA3:GF3"/>
    <mergeCell ref="C3:H3"/>
    <mergeCell ref="M3:R3"/>
    <mergeCell ref="AG3:AL3"/>
    <mergeCell ref="BJ28:BP28"/>
    <mergeCell ref="BT28:BZ28"/>
    <mergeCell ref="AQ3:AV3"/>
    <mergeCell ref="W3:AB3"/>
    <mergeCell ref="V28:AB28"/>
    <mergeCell ref="CD28:CJ28"/>
    <mergeCell ref="CN28:CT28"/>
    <mergeCell ref="B28:H28"/>
    <mergeCell ref="L28:R28"/>
    <mergeCell ref="AF28:AL28"/>
    <mergeCell ref="AP28:AV28"/>
    <mergeCell ref="AZ28:BF28"/>
    <mergeCell ref="EB28:EH28"/>
    <mergeCell ref="CX28:DD28"/>
    <mergeCell ref="DH28:DN28"/>
    <mergeCell ref="DR28:DX28"/>
    <mergeCell ref="CY3:DD3"/>
    <mergeCell ref="DI3:DN3"/>
    <mergeCell ref="DS3:DX3"/>
    <mergeCell ref="EC3:EH3"/>
    <mergeCell ref="EC1:EH2"/>
    <mergeCell ref="CY1:DD2"/>
    <mergeCell ref="DI1:DN2"/>
    <mergeCell ref="DS1:DX2"/>
    <mergeCell ref="BA3:BF3"/>
    <mergeCell ref="BU3:BZ3"/>
    <mergeCell ref="CE3:CJ3"/>
    <mergeCell ref="CO3:CT3"/>
    <mergeCell ref="BU1:BZ2"/>
    <mergeCell ref="CE1:CJ2"/>
    <mergeCell ref="CO1:CT2"/>
    <mergeCell ref="BK1:BP2"/>
    <mergeCell ref="BK3:BP3"/>
    <mergeCell ref="C1:H2"/>
    <mergeCell ref="M1:R2"/>
    <mergeCell ref="AG1:AL2"/>
    <mergeCell ref="AQ1:AV2"/>
    <mergeCell ref="BA1:BF2"/>
    <mergeCell ref="W1:AB2"/>
    <mergeCell ref="GA1:GF2"/>
    <mergeCell ref="FZ28:GF28"/>
    <mergeCell ref="GJ28:GP28"/>
    <mergeCell ref="GK1:GP2"/>
    <mergeCell ref="GK3:GP3"/>
    <mergeCell ref="HO1:HT2"/>
    <mergeCell ref="HO3:HT3"/>
    <mergeCell ref="HN28:HT28"/>
    <mergeCell ref="GU3:GZ3"/>
    <mergeCell ref="GU1:GZ2"/>
    <mergeCell ref="GT28:GZ28"/>
    <mergeCell ref="HD28:HJ28"/>
    <mergeCell ref="HE3:HJ3"/>
    <mergeCell ref="HE1:HJ2"/>
    <mergeCell ref="IS1:IX2"/>
    <mergeCell ref="IS3:IX3"/>
    <mergeCell ref="IR28:IX28"/>
    <mergeCell ref="HY1:ID2"/>
    <mergeCell ref="HY3:ID3"/>
    <mergeCell ref="HX28:ID28"/>
    <mergeCell ref="II1:IN2"/>
    <mergeCell ref="II3:IN3"/>
    <mergeCell ref="IH28:IN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2018-06-12T05:54:08Z</dcterms:modified>
</cp:coreProperties>
</file>