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<sst xmlns="http://schemas.openxmlformats.org/spreadsheetml/2006/main" count="1760" uniqueCount="251">
  <si>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</si>
  <si>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</si>
  <si>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</si>
  <si>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</si>
  <si>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</si>
  <si>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</si>
  <si>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</si>
  <si>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</si>
  <si>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</si>
  <si>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</si>
  <si>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</si>
  <si>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</si>
  <si>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</si>
  <si>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</si>
  <si>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</si>
  <si>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</si>
  <si>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</si>
  <si>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</si>
  <si>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</si>
  <si>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</si>
  <si>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</si>
  <si>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</si>
  <si>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</si>
  <si>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</si>
  <si>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</si>
  <si>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</si>
  <si>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</si>
  <si>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</si>
  <si>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</si>
  <si>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</si>
  <si>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</si>
  <si>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</si>
  <si>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</si>
  <si>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</si>
  <si>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</si>
  <si>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</si>
  <si>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</si>
  <si>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</si>
  <si>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</si>
  <si>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</si>
  <si>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</si>
  <si>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</si>
  <si>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</si>
  <si>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</si>
  <si>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</si>
  <si>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</si>
  <si>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</si>
  <si>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</si>
  <si>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</si>
  <si>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</si>
  <si>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</si>
  <si>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</si>
  <si>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</si>
  <si>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</si>
  <si>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</si>
  <si>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</si>
  <si>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</si>
  <si>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</si>
  <si>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</si>
  <si>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</si>
  <si>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</si>
  <si>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</si>
  <si>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</si>
  <si>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</si>
  <si>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</si>
  <si>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</si>
  <si>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</si>
  <si>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</si>
  <si>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</si>
  <si>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</si>
  <si>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</si>
  <si>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</si>
  <si>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</si>
  <si>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</si>
  <si>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</si>
  <si>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</si>
  <si>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</si>
  <si>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</si>
  <si>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</si>
  <si>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</si>
  <si>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</si>
  <si>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</si>
  <si>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</si>
  <si>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</si>
  <si>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</si>
  <si>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</si>
  <si>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</si>
  <si>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</si>
  <si>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</si>
  <si>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</si>
  <si>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</si>
  <si>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</si>
  <si>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</si>
  <si>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</si>
  <si>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</si>
  <si>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</si>
  <si>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</si>
  <si>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</si>
  <si>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</si>
  <si>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</si>
  <si>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</si>
  <si>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</si>
  <si>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</si>
  <si>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</si>
  <si>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</si>
  <si>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</si>
  <si>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</si>
  <si>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</si>
  <si>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</si>
  <si>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</si>
  <si>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</si>
  <si>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</si>
  <si>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</si>
  <si>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</si>
  <si>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</si>
  <si>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</si>
  <si>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</si>
  <si>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</si>
  <si>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</si>
  <si>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</si>
  <si>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</si>
  <si>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</si>
  <si>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</si>
  <si>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</si>
  <si>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</si>
  <si>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</si>
  <si>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</si>
  <si>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</si>
  <si>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</si>
  <si>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</si>
  <si>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</si>
  <si>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</si>
  <si>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</si>
  <si>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</si>
  <si>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</si>
  <si>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</si>
  <si>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</si>
  <si>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</si>
  <si>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</si>
  <si>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</si>
  <si>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</si>
  <si>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</si>
  <si>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</si>
  <si>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</si>
  <si>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</si>
  <si>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</si>
  <si>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</si>
  <si>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</si>
  <si>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</si>
  <si>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</si>
  <si>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</si>
  <si>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</si>
  <si>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</si>
  <si>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</si>
  <si>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</si>
  <si>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</si>
  <si>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</si>
  <si>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</si>
  <si>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</si>
  <si>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</si>
  <si>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</si>
  <si>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</si>
  <si>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</si>
  <si>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</si>
  <si>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</si>
  <si>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</si>
  <si>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</si>
  <si>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</si>
  <si>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</si>
  <si>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</si>
  <si>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</si>
  <si>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</si>
  <si>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</si>
  <si>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</si>
  <si>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</si>
  <si>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</si>
  <si>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</si>
  <si>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</si>
  <si>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</si>
  <si>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</si>
  <si>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Senegal</t>
  </si>
  <si>
    <t>UIS12</t>
  </si>
  <si>
    <t>UIS13</t>
  </si>
  <si>
    <t>UIS14</t>
  </si>
  <si>
    <t>UIS15</t>
  </si>
  <si>
    <t>UNESCO UIS (http://data.uis.unesco.org/)</t>
  </si>
  <si>
    <t>Facility estimates (%)</t>
  </si>
  <si>
    <t>Potable water</t>
  </si>
  <si>
    <t>Yes</t>
  </si>
  <si>
    <t xml:space="preserve">Basic estimate used </t>
  </si>
  <si>
    <t xml:space="preserve">No handwashing data.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</si>
  <si>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</si>
  <si>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</si>
  <si>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</si>
  <si>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</si>
  <si>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</si>
  <si>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</si>
  <si>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</si>
  <si>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</si>
  <si>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</si>
  <si>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</si>
  <si>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</si>
  <si>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</si>
  <si>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</si>
  <si>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</si>
  <si>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</si>
  <si>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</si>
  <si>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</si>
  <si>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</si>
  <si>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</si>
  <si>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</si>
  <si>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</si>
  <si>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</si>
  <si>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No sanitation data available.</t>
  </si>
  <si>
    <t>Facility with soap</t>
  </si>
  <si>
    <t>Basic handwashing facilities</t>
  </si>
  <si>
    <t>EMIS13</t>
  </si>
  <si>
    <t>Annuaire statistique national annee scolaire 2012/2013</t>
  </si>
  <si>
    <t>EMIS</t>
  </si>
  <si>
    <t>Eau courante</t>
  </si>
  <si>
    <t>Forage</t>
  </si>
  <si>
    <t>Puits</t>
  </si>
  <si>
    <t>Inclues public and private schools. The national, urban and rural estimates are based on the primary and secondary estimates weighted by the number of schools of each level. In the absence of data on any water source at the secondary school level, the primary school data is used to estimate national data on no water source.</t>
  </si>
  <si>
    <t>A national estimate is calculated based on the proportion of primary and secondary schools from the 2013 EMIS.</t>
  </si>
  <si>
    <t>Missing data (7.9%) are excluded from the analysis. The primary school data is used to estimate national coverage in the absence of other information.</t>
  </si>
  <si>
    <t xml:space="preserve">Inclues public and private schools. The national, urban and rural estimates are based on the primary and secondary estimates weighted by the number of schools of each level. </t>
  </si>
  <si>
    <t xml:space="preserve">The primary school data are used to estimate national coverage in the absence of other information. </t>
  </si>
  <si>
    <t>POPULATION OF SCHOOL AGE CHILDREN</t>
  </si>
  <si>
    <r>
      <t xml:space="preserve">School Age Population 
</t>
    </r>
    <r>
      <rPr>
        <sz val="8"/>
        <rFont val="Arial"/>
        <family val="2"/>
      </rPr>
      <t>Source: UN Population Div &amp; UNESCO</t>
    </r>
  </si>
  <si>
    <t>Rapport National Sur la Situation de L'Education 2016</t>
  </si>
  <si>
    <t>EMIS16</t>
  </si>
  <si>
    <t xml:space="preserve">Pre-primary schools include public (34.8%), private (44.5%) and community (20.7%) schools. Primary schools Includes public schools (8325 or 9827). Secondary school data includes public "moyen" (1190 of 1921) and "secondaire" schools (317 of 820). Urban and rural estimates include public primary schools. A national estimate is based on coverage at each level weighted by the number of schools. </t>
  </si>
  <si>
    <t>No handwashing facility data.</t>
  </si>
  <si>
    <t>eau courante (SDE)</t>
  </si>
  <si>
    <t>forage</t>
  </si>
  <si>
    <t>puit</t>
  </si>
  <si>
    <t>EMIS12</t>
  </si>
  <si>
    <t>forage ou au reseau de la SDE</t>
  </si>
  <si>
    <t xml:space="preserve">The primary school estimate includes public schools. The national, rural and urban estimates include primary schools only in the absence of information from other levels. </t>
  </si>
  <si>
    <t>EMIS06</t>
  </si>
  <si>
    <t>Annuaire Statistique National Annee Scolaire 2005/2006</t>
  </si>
  <si>
    <t>A national estimate is based on data from primary and secondary schools. Urban and rural estimates include primary schools only in the absence of information from other school levels. Drinking water data unavailable for pre-primary schools.</t>
  </si>
  <si>
    <t xml:space="preserve">The secondary school estimate is based on coverage in lower and upper secondary schools and the school age population for each level. A national estimate is based on the primary school data. The estimate for secondary schools is assumed to refer to any facility based on comparison with 2016 EMIS data. </t>
  </si>
  <si>
    <t>A national estimate is based on the number of primary and secondary schools from the 2016 EMIS.</t>
  </si>
  <si>
    <t>EMIS15</t>
  </si>
  <si>
    <t>Estimate includes lower secondary (moyen) and upper secondary (secondaire) public and private schools. Report does not include primary school water data for 2015.</t>
  </si>
  <si>
    <t>Estimate includes lower secondary (moyen) and upper secondary (secondaire) public and private schools. Report does not include primary school sanitation data for 2015.</t>
  </si>
  <si>
    <t xml:space="preserve">A national estimate is calculated based on the proportion of primary and secondary schools from the 2015 EMIS. </t>
  </si>
  <si>
    <t>Pre-primary schools include public (34.8%), private (44.5%) and community (20.7%) schools. Primary schools Includes public schools (8325 or 9827). Secondary school data includes public "moyen" (1190 of 1921) and "secondaire" schools (317 of 820). Urban and rural estimates include public primary schools. A national estimate is based on coverage at each level weighted by the number of schools. The national estimate for facility types is based on primary schools only in the absence of other information. Data on water in secondary schools are assumed to refer to any water source based on the accompanying text in the EMIS report. Urban and rural estimates for improved are calculated by applying the proportion of primary schools with water, of which is from an improved source from the 2013 EMIS to the estimate for any facility above.</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</si>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</sst>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2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4" fillId="2" borderId="23" xfId="0" applyFont="true" applyFill="true" applyBorder="true" applyAlignment="true">
      <alignment horizontal="left" vertical="center"/>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0" fillId="2" borderId="0" xfId="0" applyFill="true" applyBorder="true" applyAlignment="true">
      <alignment horizontal="left"/>
    </xf>
    <xf numFmtId="0" fontId="0" fillId="2" borderId="0" xfId="0" applyFill="true" applyBorder="true"/>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164" fontId="3" fillId="0" borderId="25" xfId="0" applyNumberFormat="true" applyFont="true" applyFill="true" applyBorder="true" applyAlignment="true">
      <alignment horizontal="center" vertical="center"/>
    </xf>
    <xf numFmtId="164" fontId="3" fillId="0" borderId="22" xfId="0" applyNumberFormat="true" applyFont="true" applyFill="true" applyBorder="true" applyAlignment="true">
      <alignment horizontal="center" vertical="center"/>
    </xf>
    <xf numFmtId="0" fontId="3" fillId="0" borderId="24" xfId="0" applyFont="true" applyFill="true" applyBorder="true" applyAlignment="true">
      <alignment horizontal="center" vertical="center" wrapText="true"/>
    </xf>
    <xf numFmtId="164" fontId="3" fillId="0" borderId="10" xfId="0" applyNumberFormat="true"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67" fillId="0" borderId="11" xfId="0" applyFont="true" applyBorder="true" applyAlignment="true">
      <alignment horizontal="left" vertical="center" wrapText="true"/>
    </xf>
    <xf numFmtId="0" fontId="67" fillId="0" borderId="32" xfId="0" applyFont="true" applyBorder="true" applyAlignment="true">
      <alignment horizontal="left" vertical="center" wrapText="true"/>
    </xf>
    <xf numFmtId="0" fontId="67" fillId="0" borderId="25" xfId="0" applyFont="true" applyBorder="true" applyAlignment="true">
      <alignment horizontal="left" vertical="center" wrapText="true"/>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center" vertical="center" wrapText="true"/>
    </xf>
    <xf numFmtId="0" fontId="3" fillId="0" borderId="32" xfId="0" applyFont="true" applyBorder="true" applyAlignment="true">
      <alignment horizontal="center" vertical="center" wrapText="true"/>
    </xf>
    <xf numFmtId="0" fontId="3" fillId="0" borderId="25" xfId="0" applyFont="true" applyBorder="true" applyAlignment="true">
      <alignment horizontal="center" vertical="center" wrapText="true"/>
    </xf>
    <xf numFmtId="0" fontId="5" fillId="41" borderId="15"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1" fillId="0" borderId="2" xfId="0" applyFont="true" applyBorder="true" applyAlignment="true">
      <alignment horizontal="left" vertical="center" wrapText="true"/>
    </xf>
    <xf numFmtId="0" fontId="1" fillId="0" borderId="24" xfId="0" applyFont="true" applyBorder="true" applyAlignment="true">
      <alignment horizontal="left" vertical="center" wrapText="true"/>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22.085882399999999</c:v>
                </c:pt>
                <c:pt idx="1">
                  <c:v>0</c:v>
                </c:pt>
                <c:pt idx="2">
                  <c:v>0</c:v>
                </c:pt>
                <c:pt idx="3">
                  <c:v>0</c:v>
                </c:pt>
                <c:pt idx="4">
                  <c:v>25.39</c:v>
                </c:pt>
                <c:pt idx="5">
                  <c:v>10.24</c:v>
                </c:pt>
              </c:numCache>
            </c:numRef>
          </c:val>
          <c:extLst xmlns:c16r2="http://schemas.microsoft.com/office/drawing/2015/06/chart">
            <c:ext xmlns:c16="http://schemas.microsoft.com/office/drawing/2014/chart" uri="{C3380CC4-5D6E-409C-BE32-E72D297353CC}">
              <c16:uniqueId val="{00000000-01F2-469A-87F2-CF952221787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1F2-469A-87F2-CF952221787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1F2-469A-87F2-CF952221787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1F2-469A-87F2-CF952221787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1F2-469A-87F2-CF952221787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1F2-469A-87F2-CF952221787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1F2-469A-87F2-CF952221787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01F2-469A-87F2-CF952221787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01F2-469A-87F2-CF9522217872}"/>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E82-4BD7-BFA7-9AA23852D71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E82-4BD7-BFA7-9AA23852D712}"/>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E82-4BD7-BFA7-9AA23852D71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E82-4BD7-BFA7-9AA23852D712}"/>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E82-4BD7-BFA7-9AA23852D712}"/>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E82-4BD7-BFA7-9AA23852D712}"/>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662-437E-92AA-F9FB9224E1B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62-437E-92AA-F9FB9224E1B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13-4277-A615-C5F53AAA8D71}"/>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13-4277-A615-C5F53AAA8D71}"/>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13-4277-A615-C5F53AAA8D71}"/>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58.948545861297539</c:v>
                </c:pt>
                <c:pt idx="1">
                  <c:v>#N/A</c:v>
                </c:pt>
                <c:pt idx="2">
                  <c:v>#N/A</c:v>
                </c:pt>
                <c:pt idx="3">
                  <c:v>68.900000000000006</c:v>
                </c:pt>
                <c:pt idx="4">
                  <c:v>84.608433734939752</c:v>
                </c:pt>
                <c:pt idx="5">
                  <c:v>75.599999999999994</c:v>
                </c:pt>
                <c:pt idx="6">
                  <c:v>77.599999999999994</c:v>
                </c:pt>
                <c:pt idx="7">
                  <c:v>85.27841291190316</c:v>
                </c:pt>
                <c:pt idx="8">
                  <c:v>83.5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52.2</c:v>
                </c:pt>
                <c:pt idx="1">
                  <c:v>52.2</c:v>
                </c:pt>
                <c:pt idx="2">
                  <c:v>52.2</c:v>
                </c:pt>
                <c:pt idx="3">
                  <c:v>52.2</c:v>
                </c:pt>
                <c:pt idx="4">
                  <c:v>52.2</c:v>
                </c:pt>
                <c:pt idx="5">
                  <c:v>55</c:v>
                </c:pt>
                <c:pt idx="6">
                  <c:v>57.8</c:v>
                </c:pt>
                <c:pt idx="7">
                  <c:v>60.6</c:v>
                </c:pt>
                <c:pt idx="8">
                  <c:v>63.5</c:v>
                </c:pt>
                <c:pt idx="9">
                  <c:v>66.3</c:v>
                </c:pt>
                <c:pt idx="10">
                  <c:v>69.099999999999994</c:v>
                </c:pt>
                <c:pt idx="11">
                  <c:v>71.900000000000006</c:v>
                </c:pt>
                <c:pt idx="12">
                  <c:v>74.7</c:v>
                </c:pt>
                <c:pt idx="13">
                  <c:v>77.599999999999994</c:v>
                </c:pt>
                <c:pt idx="14">
                  <c:v>80.400000000000006</c:v>
                </c:pt>
                <c:pt idx="15">
                  <c:v>83.2</c:v>
                </c:pt>
                <c:pt idx="16">
                  <c:v>86</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D13-4277-A615-C5F53AAA8D7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13-4277-A615-C5F53AAA8D71}"/>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D13-4277-A615-C5F53AAA8D7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D13-4277-A615-C5F53AAA8D71}"/>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D13-4277-A615-C5F53AAA8D71}"/>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D13-4277-A615-C5F53AAA8D71}"/>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D13-4277-A615-C5F53AAA8D71}"/>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D13-4277-A615-C5F53AAA8D71}"/>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D13-4277-A615-C5F53AAA8D71}"/>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D13-4277-A615-C5F53AAA8D71}"/>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82</c:v>
                </c:pt>
                <c:pt idx="1">
                  <c:v>82</c:v>
                </c:pt>
                <c:pt idx="2">
                  <c:v>82</c:v>
                </c:pt>
                <c:pt idx="3">
                  <c:v>82</c:v>
                </c:pt>
                <c:pt idx="4">
                  <c:v>82</c:v>
                </c:pt>
                <c:pt idx="5">
                  <c:v>82.5</c:v>
                </c:pt>
                <c:pt idx="6">
                  <c:v>83</c:v>
                </c:pt>
                <c:pt idx="7">
                  <c:v>83.5</c:v>
                </c:pt>
                <c:pt idx="8">
                  <c:v>84</c:v>
                </c:pt>
                <c:pt idx="9">
                  <c:v>84.4</c:v>
                </c:pt>
                <c:pt idx="10">
                  <c:v>84.9</c:v>
                </c:pt>
                <c:pt idx="11">
                  <c:v>85.4</c:v>
                </c:pt>
                <c:pt idx="12">
                  <c:v>85.9</c:v>
                </c:pt>
                <c:pt idx="13">
                  <c:v>86.4</c:v>
                </c:pt>
                <c:pt idx="14">
                  <c:v>86.8</c:v>
                </c:pt>
                <c:pt idx="15">
                  <c:v>87.3</c:v>
                </c:pt>
                <c:pt idx="16">
                  <c:v>87.8</c:v>
                </c:pt>
              </c:numCache>
            </c:numRef>
          </c:yVal>
          <c:smooth val="0"/>
          <c:extLst xmlns:c16r2="http://schemas.microsoft.com/office/drawing/2015/06/chart">
            <c:ext xmlns:c16="http://schemas.microsoft.com/office/drawing/2014/chart" uri="{C3380CC4-5D6E-409C-BE32-E72D297353CC}">
              <c16:uniqueId val="{00000007-6E82-4BD7-BFA7-9AA23852D71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E82-4BD7-BFA7-9AA23852D71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E82-4BD7-BFA7-9AA23852D712}"/>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E82-4BD7-BFA7-9AA23852D71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E82-4BD7-BFA7-9AA23852D712}"/>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E82-4BD7-BFA7-9AA23852D712}"/>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E82-4BD7-BFA7-9AA23852D712}"/>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62-437E-92AA-F9FB9224E1B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62-437E-92AA-F9FB9224E1B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D13-4277-A615-C5F53AAA8D71}"/>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D13-4277-A615-C5F53AAA8D71}"/>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D13-4277-A615-C5F53AAA8D71}"/>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82.997762863534675</c:v>
                </c:pt>
                <c:pt idx="1">
                  <c:v>#N/A</c:v>
                </c:pt>
                <c:pt idx="2">
                  <c:v>#N/A</c:v>
                </c:pt>
                <c:pt idx="3">
                  <c:v>#N/A</c:v>
                </c:pt>
                <c:pt idx="4">
                  <c:v>#N/A</c:v>
                </c:pt>
                <c:pt idx="5">
                  <c:v>#N/A</c:v>
                </c:pt>
                <c:pt idx="6">
                  <c:v>#N/A</c:v>
                </c:pt>
                <c:pt idx="7">
                  <c:v>#N/A</c:v>
                </c:pt>
                <c:pt idx="8">
                  <c:v>#N/A</c:v>
                </c:pt>
                <c:pt idx="9">
                  <c:v>87.89316522893165</c:v>
                </c:pt>
                <c:pt idx="10">
                  <c:v>87.7</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6E82-4BD7-BFA7-9AA23852D712}"/>
            </c:ext>
          </c:extLst>
        </c:ser>
        <c:dLbls>
          <c:showLegendKey val="0"/>
          <c:showVal val="0"/>
          <c:showCatName val="0"/>
          <c:showSerName val="0"/>
          <c:showPercent val="0"/>
          <c:showBubbleSize val="0"/>
        </c:dLbls>
        <c:axId val="84887424"/>
        <c:axId val="84888960"/>
      </c:scatterChart>
      <c:valAx>
        <c:axId val="84887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8960"/>
        <c:crosses val="autoZero"/>
        <c:crossBetween val="midCat"/>
        <c:majorUnit val="5"/>
      </c:valAx>
      <c:valAx>
        <c:axId val="84888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7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AAF-4620-877B-B83397E4757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AF-4620-877B-B83397E47575}"/>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AF-4620-877B-B83397E4757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AAF-4620-877B-B83397E4757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AAF-4620-877B-B83397E47575}"/>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AAF-4620-877B-B83397E47575}"/>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B1D-47E2-AFC9-B9A1FFDA2E69}"/>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B1D-47E2-AFC9-B9A1FFDA2E6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5ED-4AB2-80A6-F0911B504695}"/>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5ED-4AB2-80A6-F0911B504695}"/>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5ED-4AB2-80A6-F0911B504695}"/>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AAF-4620-877B-B83397E4757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AAF-4620-877B-B83397E4757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AAF-4620-877B-B83397E47575}"/>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AAF-4620-877B-B83397E47575}"/>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B1D-47E2-AFC9-B9A1FFDA2E69}"/>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B1D-47E2-AFC9-B9A1FFDA2E6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5ED-4AB2-80A6-F0911B504695}"/>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5ED-4AB2-80A6-F0911B504695}"/>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5ED-4AB2-80A6-F0911B504695}"/>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36.799999999999997</c:v>
                </c:pt>
                <c:pt idx="13">
                  <c:v>36.799999999999997</c:v>
                </c:pt>
                <c:pt idx="14">
                  <c:v>36.799999999999997</c:v>
                </c:pt>
                <c:pt idx="15">
                  <c:v>36.799999999999997</c:v>
                </c:pt>
                <c:pt idx="16">
                  <c:v>36.799999999999997</c:v>
                </c:pt>
              </c:numCache>
            </c:numRef>
          </c:yVal>
          <c:smooth val="0"/>
          <c:extLst xmlns:c16r2="http://schemas.microsoft.com/office/drawing/2015/06/chart">
            <c:ext xmlns:c16="http://schemas.microsoft.com/office/drawing/2014/chart" uri="{C3380CC4-5D6E-409C-BE32-E72D297353CC}">
              <c16:uniqueId val="{0000000C-8AAF-4620-877B-B83397E4757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AAF-4620-877B-B83397E4757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AAF-4620-877B-B83397E47575}"/>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AAF-4620-877B-B83397E4757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AAF-4620-877B-B83397E4757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AAF-4620-877B-B83397E47575}"/>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AAF-4620-877B-B83397E47575}"/>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B1D-47E2-AFC9-B9A1FFDA2E69}"/>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B1D-47E2-AFC9-B9A1FFDA2E6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5ED-4AB2-80A6-F0911B504695}"/>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5ED-4AB2-80A6-F0911B504695}"/>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5ED-4AB2-80A6-F0911B504695}"/>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36.763840000000002</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8AAF-4620-877B-B83397E47575}"/>
            </c:ext>
          </c:extLst>
        </c:ser>
        <c:dLbls>
          <c:showLegendKey val="0"/>
          <c:showVal val="0"/>
          <c:showCatName val="0"/>
          <c:showSerName val="0"/>
          <c:showPercent val="0"/>
          <c:showBubbleSize val="0"/>
        </c:dLbls>
        <c:axId val="85643648"/>
        <c:axId val="85645184"/>
      </c:scatterChart>
      <c:valAx>
        <c:axId val="85643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184"/>
        <c:crosses val="autoZero"/>
        <c:crossBetween val="midCat"/>
        <c:majorUnit val="5"/>
      </c:valAx>
      <c:valAx>
        <c:axId val="85645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36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A2E-44F1-B83A-F8CD460C3A1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A2E-44F1-B83A-F8CD460C3A17}"/>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A2E-44F1-B83A-F8CD460C3A1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A2E-44F1-B83A-F8CD460C3A17}"/>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A2E-44F1-B83A-F8CD460C3A17}"/>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A2E-44F1-B83A-F8CD460C3A17}"/>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9EA-48A9-9E81-98016FE3E99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EA-48A9-9E81-98016FE3E992}"/>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B2-4960-91D4-20BF993CCC41}"/>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B2-4960-91D4-20BF993CCC41}"/>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B2-4960-91D4-20BF993CCC41}"/>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36.215827338129493</c:v>
                </c:pt>
                <c:pt idx="1">
                  <c:v>51.8</c:v>
                </c:pt>
                <c:pt idx="2">
                  <c:v>53.6</c:v>
                </c:pt>
                <c:pt idx="3">
                  <c:v>53.6</c:v>
                </c:pt>
                <c:pt idx="4">
                  <c:v>58.264692787177204</c:v>
                </c:pt>
                <c:pt idx="5">
                  <c:v>#N/A</c:v>
                </c:pt>
                <c:pt idx="6">
                  <c:v>62.4</c:v>
                </c:pt>
                <c:pt idx="7">
                  <c:v>#N/A</c:v>
                </c:pt>
                <c:pt idx="8">
                  <c:v>65.599999999999994</c:v>
                </c:pt>
                <c:pt idx="9">
                  <c:v>60.273199999999996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32.700000000000003</c:v>
                </c:pt>
                <c:pt idx="1">
                  <c:v>32.700000000000003</c:v>
                </c:pt>
                <c:pt idx="2">
                  <c:v>32.700000000000003</c:v>
                </c:pt>
                <c:pt idx="3">
                  <c:v>32.700000000000003</c:v>
                </c:pt>
                <c:pt idx="4">
                  <c:v>32.700000000000003</c:v>
                </c:pt>
                <c:pt idx="5">
                  <c:v>35.4</c:v>
                </c:pt>
                <c:pt idx="6">
                  <c:v>38.200000000000003</c:v>
                </c:pt>
                <c:pt idx="7">
                  <c:v>40.9</c:v>
                </c:pt>
                <c:pt idx="8">
                  <c:v>43.6</c:v>
                </c:pt>
                <c:pt idx="9">
                  <c:v>46.4</c:v>
                </c:pt>
                <c:pt idx="10">
                  <c:v>49.1</c:v>
                </c:pt>
                <c:pt idx="11">
                  <c:v>51.8</c:v>
                </c:pt>
                <c:pt idx="12">
                  <c:v>54.5</c:v>
                </c:pt>
                <c:pt idx="13">
                  <c:v>57.3</c:v>
                </c:pt>
                <c:pt idx="14">
                  <c:v>60</c:v>
                </c:pt>
                <c:pt idx="15">
                  <c:v>62.7</c:v>
                </c:pt>
                <c:pt idx="16">
                  <c:v>65.5</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31.6</c:v>
                </c:pt>
                <c:pt idx="13">
                  <c:v>31.6</c:v>
                </c:pt>
                <c:pt idx="14">
                  <c:v>31.6</c:v>
                </c:pt>
                <c:pt idx="15">
                  <c:v>31.6</c:v>
                </c:pt>
                <c:pt idx="16">
                  <c:v>31.6</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A2E-44F1-B83A-F8CD460C3A1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A2E-44F1-B83A-F8CD460C3A1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A2E-44F1-B83A-F8CD460C3A17}"/>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A2E-44F1-B83A-F8CD460C3A17}"/>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EA-48A9-9E81-98016FE3E99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9EA-48A9-9E81-98016FE3E992}"/>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8B2-4960-91D4-20BF993CCC41}"/>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B2-4960-91D4-20BF993CCC41}"/>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8B2-4960-91D4-20BF993CCC41}"/>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31.56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55.5</c:v>
                </c:pt>
                <c:pt idx="1">
                  <c:v>55.5</c:v>
                </c:pt>
                <c:pt idx="2">
                  <c:v>55.5</c:v>
                </c:pt>
                <c:pt idx="3">
                  <c:v>55.5</c:v>
                </c:pt>
                <c:pt idx="4">
                  <c:v>55.5</c:v>
                </c:pt>
                <c:pt idx="5">
                  <c:v>56.9</c:v>
                </c:pt>
                <c:pt idx="6">
                  <c:v>58.3</c:v>
                </c:pt>
                <c:pt idx="7">
                  <c:v>59.6</c:v>
                </c:pt>
                <c:pt idx="8">
                  <c:v>61</c:v>
                </c:pt>
                <c:pt idx="9">
                  <c:v>62.4</c:v>
                </c:pt>
                <c:pt idx="10">
                  <c:v>63.7</c:v>
                </c:pt>
                <c:pt idx="11">
                  <c:v>65.099999999999994</c:v>
                </c:pt>
                <c:pt idx="12">
                  <c:v>66.5</c:v>
                </c:pt>
                <c:pt idx="13">
                  <c:v>67.8</c:v>
                </c:pt>
                <c:pt idx="14">
                  <c:v>69.2</c:v>
                </c:pt>
                <c:pt idx="15">
                  <c:v>70.599999999999994</c:v>
                </c:pt>
                <c:pt idx="16">
                  <c:v>71.900000000000006</c:v>
                </c:pt>
              </c:numCache>
            </c:numRef>
          </c:yVal>
          <c:smooth val="0"/>
          <c:extLst xmlns:c16r2="http://schemas.microsoft.com/office/drawing/2015/06/chart">
            <c:ext xmlns:c16="http://schemas.microsoft.com/office/drawing/2014/chart" uri="{C3380CC4-5D6E-409C-BE32-E72D297353CC}">
              <c16:uniqueId val="{0000000D-1A2E-44F1-B83A-F8CD460C3A1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A2E-44F1-B83A-F8CD460C3A1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A2E-44F1-B83A-F8CD460C3A17}"/>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A2E-44F1-B83A-F8CD460C3A1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A2E-44F1-B83A-F8CD460C3A17}"/>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A2E-44F1-B83A-F8CD460C3A17}"/>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A2E-44F1-B83A-F8CD460C3A17}"/>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9EA-48A9-9E81-98016FE3E99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9EA-48A9-9E81-98016FE3E992}"/>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8B2-4960-91D4-20BF993CCC41}"/>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8B2-4960-91D4-20BF993CCC41}"/>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8B2-4960-91D4-20BF993CCC41}"/>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56.143884892086334</c:v>
                </c:pt>
                <c:pt idx="1">
                  <c:v>#N/A</c:v>
                </c:pt>
                <c:pt idx="2">
                  <c:v>#N/A</c:v>
                </c:pt>
                <c:pt idx="3">
                  <c:v>#N/A</c:v>
                </c:pt>
                <c:pt idx="4">
                  <c:v>74.844167408726619</c:v>
                </c:pt>
                <c:pt idx="5">
                  <c:v>#N/A</c:v>
                </c:pt>
                <c:pt idx="6">
                  <c:v>#N/A</c:v>
                </c:pt>
                <c:pt idx="7">
                  <c:v>#N/A</c:v>
                </c:pt>
                <c:pt idx="8">
                  <c:v>#N/A</c:v>
                </c:pt>
                <c:pt idx="9">
                  <c:v>67</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4-1A2E-44F1-B83A-F8CD460C3A17}"/>
            </c:ext>
          </c:extLst>
        </c:ser>
        <c:dLbls>
          <c:showLegendKey val="0"/>
          <c:showVal val="0"/>
          <c:showCatName val="0"/>
          <c:showSerName val="0"/>
          <c:showPercent val="0"/>
          <c:showBubbleSize val="0"/>
        </c:dLbls>
        <c:axId val="85917056"/>
        <c:axId val="86459520"/>
      </c:scatterChart>
      <c:valAx>
        <c:axId val="85917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9520"/>
        <c:crosses val="autoZero"/>
        <c:crossBetween val="midCat"/>
        <c:majorUnit val="5"/>
      </c:valAx>
      <c:valAx>
        <c:axId val="86459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7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B07-4CCA-9425-28F085A9A98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B07-4CCA-9425-28F085A9A98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B07-4CCA-9425-28F085A9A98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07-4CCA-9425-28F085A9A98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07-4CCA-9425-28F085A9A980}"/>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07-4CCA-9425-28F085A9A980}"/>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D93-4CBA-A702-DB711F804E0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A0-49F5-AEFD-1085813FAB3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A0-49F5-AEFD-1085813FAB3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A0-49F5-AEFD-1085813FAB3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DA0-49F5-AEFD-1085813FAB3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B07-4CCA-9425-28F085A9A98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B07-4CCA-9425-28F085A9A98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B07-4CCA-9425-28F085A9A98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B07-4CCA-9425-28F085A9A980}"/>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B07-4CCA-9425-28F085A9A980}"/>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93-4CBA-A702-DB711F804E0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D93-4CBA-A702-DB711F804E0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A0-49F5-AEFD-1085813FAB3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DA0-49F5-AEFD-1085813FAB3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DA0-49F5-AEFD-1085813FAB3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58.7</c:v>
                </c:pt>
                <c:pt idx="1">
                  <c:v>58.7</c:v>
                </c:pt>
                <c:pt idx="2">
                  <c:v>58.7</c:v>
                </c:pt>
                <c:pt idx="3">
                  <c:v>58.7</c:v>
                </c:pt>
                <c:pt idx="4">
                  <c:v>58.7</c:v>
                </c:pt>
                <c:pt idx="5">
                  <c:v>60.9</c:v>
                </c:pt>
                <c:pt idx="6">
                  <c:v>63</c:v>
                </c:pt>
                <c:pt idx="7">
                  <c:v>65.099999999999994</c:v>
                </c:pt>
                <c:pt idx="8">
                  <c:v>67.3</c:v>
                </c:pt>
                <c:pt idx="9">
                  <c:v>69.400000000000006</c:v>
                </c:pt>
                <c:pt idx="10">
                  <c:v>71.599999999999994</c:v>
                </c:pt>
                <c:pt idx="11">
                  <c:v>73.7</c:v>
                </c:pt>
                <c:pt idx="12">
                  <c:v>75.8</c:v>
                </c:pt>
                <c:pt idx="13">
                  <c:v>78</c:v>
                </c:pt>
                <c:pt idx="14">
                  <c:v>80.099999999999994</c:v>
                </c:pt>
                <c:pt idx="15">
                  <c:v>82.3</c:v>
                </c:pt>
                <c:pt idx="16">
                  <c:v>84.4</c:v>
                </c:pt>
              </c:numCache>
            </c:numRef>
          </c:yVal>
          <c:smooth val="0"/>
          <c:extLst xmlns:c16r2="http://schemas.microsoft.com/office/drawing/2015/06/chart">
            <c:ext xmlns:c16="http://schemas.microsoft.com/office/drawing/2014/chart" uri="{C3380CC4-5D6E-409C-BE32-E72D297353CC}">
              <c16:uniqueId val="{0000000C-DB07-4CCA-9425-28F085A9A98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B07-4CCA-9425-28F085A9A98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B07-4CCA-9425-28F085A9A98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B07-4CCA-9425-28F085A9A98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B07-4CCA-9425-28F085A9A98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B07-4CCA-9425-28F085A9A980}"/>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B07-4CCA-9425-28F085A9A980}"/>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D93-4CBA-A702-DB711F804E0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D93-4CBA-A702-DB711F804E0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DA0-49F5-AEFD-1085813FAB3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DA0-49F5-AEFD-1085813FAB3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DA0-49F5-AEFD-1085813FAB3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64.205816554809843</c:v>
                </c:pt>
                <c:pt idx="1">
                  <c:v>#N/A</c:v>
                </c:pt>
                <c:pt idx="2">
                  <c:v>#N/A</c:v>
                </c:pt>
                <c:pt idx="3">
                  <c:v>68.2</c:v>
                </c:pt>
                <c:pt idx="4">
                  <c:v>88.253012048192772</c:v>
                </c:pt>
                <c:pt idx="5">
                  <c:v>74.5</c:v>
                </c:pt>
                <c:pt idx="6">
                  <c:v>79</c:v>
                </c:pt>
                <c:pt idx="7">
                  <c:v>83.692669804976461</c:v>
                </c:pt>
                <c:pt idx="8">
                  <c:v>81.3</c:v>
                </c:pt>
                <c:pt idx="9">
                  <c:v>84.692448011674571</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DB07-4CCA-9425-28F085A9A980}"/>
            </c:ext>
          </c:extLst>
        </c:ser>
        <c:dLbls>
          <c:showLegendKey val="0"/>
          <c:showVal val="0"/>
          <c:showCatName val="0"/>
          <c:showSerName val="0"/>
          <c:showPercent val="0"/>
          <c:showBubbleSize val="0"/>
        </c:dLbls>
        <c:axId val="86558592"/>
        <c:axId val="86560128"/>
      </c:scatterChart>
      <c:valAx>
        <c:axId val="86558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128"/>
        <c:crosses val="autoZero"/>
        <c:crossBetween val="midCat"/>
        <c:majorUnit val="5"/>
      </c:valAx>
      <c:valAx>
        <c:axId val="865601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5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17F-4930-B841-D8093454F55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17F-4930-B841-D8093454F55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17F-4930-B841-D8093454F55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17F-4930-B841-D8093454F55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17F-4930-B841-D8093454F550}"/>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17F-4930-B841-D8093454F550}"/>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396-4846-940B-C388B27EB2EE}"/>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CC7-4BC2-B39E-0F5BB19A540B}"/>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C7-4BC2-B39E-0F5BB19A540B}"/>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C7-4BC2-B39E-0F5BB19A540B}"/>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C7-4BC2-B39E-0F5BB19A540B}"/>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17F-4930-B841-D8093454F55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17F-4930-B841-D8093454F55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17F-4930-B841-D8093454F550}"/>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17F-4930-B841-D8093454F550}"/>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396-4846-940B-C388B27EB2EE}"/>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396-4846-940B-C388B27EB2EE}"/>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CC7-4BC2-B39E-0F5BB19A540B}"/>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C7-4BC2-B39E-0F5BB19A540B}"/>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CC7-4BC2-B39E-0F5BB19A540B}"/>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38.299999999999997</c:v>
                </c:pt>
                <c:pt idx="13">
                  <c:v>38.299999999999997</c:v>
                </c:pt>
                <c:pt idx="14">
                  <c:v>38.299999999999997</c:v>
                </c:pt>
                <c:pt idx="15">
                  <c:v>38.299999999999997</c:v>
                </c:pt>
                <c:pt idx="16">
                  <c:v>38.299999999999997</c:v>
                </c:pt>
              </c:numCache>
            </c:numRef>
          </c:yVal>
          <c:smooth val="0"/>
          <c:extLst xmlns:c16r2="http://schemas.microsoft.com/office/drawing/2015/06/chart">
            <c:ext xmlns:c16="http://schemas.microsoft.com/office/drawing/2014/chart" uri="{C3380CC4-5D6E-409C-BE32-E72D297353CC}">
              <c16:uniqueId val="{0000000C-517F-4930-B841-D8093454F55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17F-4930-B841-D8093454F55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17F-4930-B841-D8093454F55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17F-4930-B841-D8093454F55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17F-4930-B841-D8093454F55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17F-4930-B841-D8093454F550}"/>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17F-4930-B841-D8093454F550}"/>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396-4846-940B-C388B27EB2EE}"/>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396-4846-940B-C388B27EB2EE}"/>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CC7-4BC2-B39E-0F5BB19A540B}"/>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CC7-4BC2-B39E-0F5BB19A540B}"/>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CC7-4BC2-B39E-0F5BB19A540B}"/>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38.322069999999997</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517F-4930-B841-D8093454F550}"/>
            </c:ext>
          </c:extLst>
        </c:ser>
        <c:dLbls>
          <c:showLegendKey val="0"/>
          <c:showVal val="0"/>
          <c:showCatName val="0"/>
          <c:showSerName val="0"/>
          <c:showPercent val="0"/>
          <c:showBubbleSize val="0"/>
        </c:dLbls>
        <c:axId val="89940736"/>
        <c:axId val="89942272"/>
      </c:scatterChart>
      <c:valAx>
        <c:axId val="89940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2272"/>
        <c:crosses val="autoZero"/>
        <c:crossBetween val="midCat"/>
        <c:majorUnit val="5"/>
      </c:valAx>
      <c:valAx>
        <c:axId val="899422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07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A8-4C57-AD00-51F44711933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A8-4C57-AD00-51F44711933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A8-4C57-AD00-51F4471193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2A8-4C57-AD00-51F44711933E}"/>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A8-4C57-AD00-51F44711933E}"/>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CF-412C-AD98-6E445D0AF1CE}"/>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EA-4085-990D-B28D06C3AFBC}"/>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EA-4085-990D-B28D06C3AFBC}"/>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EA-4085-990D-B28D06C3AFBC}"/>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EA-4085-990D-B28D06C3AFBC}"/>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2A8-4C57-AD00-51F44711933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2A8-4C57-AD00-51F4471193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2A8-4C57-AD00-51F44711933E}"/>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2A8-4C57-AD00-51F44711933E}"/>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CF-412C-AD98-6E445D0AF1CE}"/>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CF-412C-AD98-6E445D0AF1CE}"/>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EA-4085-990D-B28D06C3AFBC}"/>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EA-4085-990D-B28D06C3AFBC}"/>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2EA-4085-990D-B28D06C3AFBC}"/>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41.9</c:v>
                </c:pt>
                <c:pt idx="1">
                  <c:v>41.9</c:v>
                </c:pt>
                <c:pt idx="2">
                  <c:v>41.9</c:v>
                </c:pt>
                <c:pt idx="3">
                  <c:v>41.9</c:v>
                </c:pt>
                <c:pt idx="4">
                  <c:v>41.9</c:v>
                </c:pt>
                <c:pt idx="5">
                  <c:v>44.7</c:v>
                </c:pt>
                <c:pt idx="6">
                  <c:v>47.5</c:v>
                </c:pt>
                <c:pt idx="7">
                  <c:v>50.3</c:v>
                </c:pt>
                <c:pt idx="8">
                  <c:v>53.1</c:v>
                </c:pt>
                <c:pt idx="9">
                  <c:v>55.9</c:v>
                </c:pt>
                <c:pt idx="10">
                  <c:v>58.7</c:v>
                </c:pt>
                <c:pt idx="11">
                  <c:v>61.4</c:v>
                </c:pt>
                <c:pt idx="12">
                  <c:v>64.2</c:v>
                </c:pt>
                <c:pt idx="13">
                  <c:v>67</c:v>
                </c:pt>
                <c:pt idx="14">
                  <c:v>69.8</c:v>
                </c:pt>
                <c:pt idx="15">
                  <c:v>72.599999999999994</c:v>
                </c:pt>
                <c:pt idx="16">
                  <c:v>75.400000000000006</c:v>
                </c:pt>
              </c:numCache>
            </c:numRef>
          </c:yVal>
          <c:smooth val="0"/>
          <c:extLst xmlns:c16r2="http://schemas.microsoft.com/office/drawing/2015/06/chart">
            <c:ext xmlns:c16="http://schemas.microsoft.com/office/drawing/2014/chart" uri="{C3380CC4-5D6E-409C-BE32-E72D297353CC}">
              <c16:uniqueId val="{0000000C-72A8-4C57-AD00-51F44711933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2A8-4C57-AD00-51F44711933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2A8-4C57-AD00-51F44711933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2A8-4C57-AD00-51F4471193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2A8-4C57-AD00-51F44711933E}"/>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2A8-4C57-AD00-51F44711933E}"/>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2A8-4C57-AD00-51F44711933E}"/>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CF-412C-AD98-6E445D0AF1CE}"/>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5CF-412C-AD98-6E445D0AF1CE}"/>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2EA-4085-990D-B28D06C3AFBC}"/>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2EA-4085-990D-B28D06C3AFBC}"/>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2EA-4085-990D-B28D06C3AFBC}"/>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49.467625899280577</c:v>
                </c:pt>
                <c:pt idx="1">
                  <c:v>55.8</c:v>
                </c:pt>
                <c:pt idx="2">
                  <c:v>60.8</c:v>
                </c:pt>
                <c:pt idx="3">
                  <c:v>60.8</c:v>
                </c:pt>
                <c:pt idx="4">
                  <c:v>72.606856634016026</c:v>
                </c:pt>
                <c:pt idx="5">
                  <c:v>#N/A</c:v>
                </c:pt>
                <c:pt idx="6">
                  <c:v>73.2</c:v>
                </c:pt>
                <c:pt idx="7">
                  <c:v>#N/A</c:v>
                </c:pt>
                <c:pt idx="8">
                  <c:v>74</c:v>
                </c:pt>
                <c:pt idx="9">
                  <c:v>72.8</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72A8-4C57-AD00-51F44711933E}"/>
            </c:ext>
          </c:extLst>
        </c:ser>
        <c:dLbls>
          <c:showLegendKey val="0"/>
          <c:showVal val="0"/>
          <c:showCatName val="0"/>
          <c:showSerName val="0"/>
          <c:showPercent val="0"/>
          <c:showBubbleSize val="0"/>
        </c:dLbls>
        <c:axId val="91373568"/>
        <c:axId val="91375104"/>
      </c:scatterChart>
      <c:valAx>
        <c:axId val="91373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75104"/>
        <c:crosses val="autoZero"/>
        <c:crossBetween val="midCat"/>
        <c:majorUnit val="5"/>
      </c:valAx>
      <c:valAx>
        <c:axId val="913751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735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B2-43E8-ACE1-D139DFA4C5F8}"/>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7B2-43E8-ACE1-D139DFA4C5F8}"/>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B2-43E8-ACE1-D139DFA4C5F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B2-43E8-ACE1-D139DFA4C5F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B2-43E8-ACE1-D139DFA4C5F8}"/>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7B2-43E8-ACE1-D139DFA4C5F8}"/>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53-4B77-965E-8FB29A01494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53-4B77-965E-8FB29A014946}"/>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85-4CD5-9692-8DA3F9063DED}"/>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085-4CD5-9692-8DA3F9063DED}"/>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085-4CD5-9692-8DA3F9063DED}"/>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7B2-43E8-ACE1-D139DFA4C5F8}"/>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7B2-43E8-ACE1-D139DFA4C5F8}"/>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7B2-43E8-ACE1-D139DFA4C5F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7B2-43E8-ACE1-D139DFA4C5F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7B2-43E8-ACE1-D139DFA4C5F8}"/>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7B2-43E8-ACE1-D139DFA4C5F8}"/>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53-4B77-965E-8FB29A01494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53-4B77-965E-8FB29A014946}"/>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85-4CD5-9692-8DA3F9063DED}"/>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085-4CD5-9692-8DA3F9063DED}"/>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085-4CD5-9692-8DA3F9063DED}"/>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22.1</c:v>
                </c:pt>
                <c:pt idx="13">
                  <c:v>22.1</c:v>
                </c:pt>
                <c:pt idx="14">
                  <c:v>22.1</c:v>
                </c:pt>
                <c:pt idx="15">
                  <c:v>22.1</c:v>
                </c:pt>
                <c:pt idx="16">
                  <c:v>22.1</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7B2-43E8-ACE1-D139DFA4C5F8}"/>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7B2-43E8-ACE1-D139DFA4C5F8}"/>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7B2-43E8-ACE1-D139DFA4C5F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7B2-43E8-ACE1-D139DFA4C5F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7B2-43E8-ACE1-D139DFA4C5F8}"/>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7B2-43E8-ACE1-D139DFA4C5F8}"/>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53-4B77-965E-8FB29A01494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553-4B77-965E-8FB29A014946}"/>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085-4CD5-9692-8DA3F9063DED}"/>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085-4CD5-9692-8DA3F9063DED}"/>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085-4CD5-9692-8DA3F9063DED}"/>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22.085882399745383</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3722112"/>
        <c:axId val="93723648"/>
      </c:scatterChart>
      <c:valAx>
        <c:axId val="93722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23648"/>
        <c:crosses val="autoZero"/>
        <c:crossBetween val="midCat"/>
        <c:majorUnit val="5"/>
      </c:valAx>
      <c:valAx>
        <c:axId val="93723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221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610-4640-9512-5260A8C3DCE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10-4640-9512-5260A8C3DCE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610-4640-9512-5260A8C3DCE2}"/>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610-4640-9512-5260A8C3DCE2}"/>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FD8-42D8-999F-994B67702087}"/>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FD8-42D8-999F-994B67702087}"/>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36-4263-B391-6B0E772DDF5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36-4263-B391-6B0E772DDF5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36-4263-B391-6B0E772DDF5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610-4640-9512-5260A8C3DCE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610-4640-9512-5260A8C3DCE2}"/>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610-4640-9512-5260A8C3DCE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610-4640-9512-5260A8C3DCE2}"/>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610-4640-9512-5260A8C3DCE2}"/>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610-4640-9512-5260A8C3DCE2}"/>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FD8-42D8-999F-994B67702087}"/>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FD8-42D8-999F-994B67702087}"/>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336-4263-B391-6B0E772DDF5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36-4263-B391-6B0E772DDF5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36-4263-B391-6B0E772DDF5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610-4640-9512-5260A8C3DCE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610-4640-9512-5260A8C3DCE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610-4640-9512-5260A8C3DCE2}"/>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610-4640-9512-5260A8C3DCE2}"/>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FD8-42D8-999F-994B67702087}"/>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FD8-42D8-999F-994B67702087}"/>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336-4263-B391-6B0E772DDF5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336-4263-B391-6B0E772DDF5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336-4263-B391-6B0E772DDF5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4238208"/>
        <c:axId val="94239744"/>
      </c:scatterChart>
      <c:valAx>
        <c:axId val="94238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39744"/>
        <c:crosses val="autoZero"/>
        <c:crossBetween val="midCat"/>
        <c:majorUnit val="5"/>
      </c:valAx>
      <c:valAx>
        <c:axId val="94239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382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04-4E62-B12E-10E49E03ECA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904-4E62-B12E-10E49E03ECA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04-4E62-B12E-10E49E03ECAE}"/>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04-4E62-B12E-10E49E03ECAE}"/>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1CD-4AF9-8DE3-698A332378AB}"/>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1CD-4AF9-8DE3-698A332378AB}"/>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C8F-4E84-BCBF-7C5A0B7BEEEB}"/>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C8F-4E84-BCBF-7C5A0B7BEEEB}"/>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C8F-4E84-BCBF-7C5A0B7BEEEB}"/>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904-4E62-B12E-10E49E03ECA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904-4E62-B12E-10E49E03ECA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904-4E62-B12E-10E49E03ECA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904-4E62-B12E-10E49E03ECAE}"/>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904-4E62-B12E-10E49E03ECAE}"/>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904-4E62-B12E-10E49E03ECAE}"/>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1CD-4AF9-8DE3-698A332378AB}"/>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1CD-4AF9-8DE3-698A332378AB}"/>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C8F-4E84-BCBF-7C5A0B7BEEEB}"/>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C8F-4E84-BCBF-7C5A0B7BEEEB}"/>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C8F-4E84-BCBF-7C5A0B7BEEEB}"/>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904-4E62-B12E-10E49E03ECA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904-4E62-B12E-10E49E03ECA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904-4E62-B12E-10E49E03ECAE}"/>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904-4E62-B12E-10E49E03ECAE}"/>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1CD-4AF9-8DE3-698A332378AB}"/>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1CD-4AF9-8DE3-698A332378AB}"/>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C8F-4E84-BCBF-7C5A0B7BEEEB}"/>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C8F-4E84-BCBF-7C5A0B7BEEEB}"/>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C8F-4E84-BCBF-7C5A0B7BEEEB}"/>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4536832"/>
        <c:axId val="94538368"/>
      </c:scatterChart>
      <c:valAx>
        <c:axId val="94536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38368"/>
        <c:crosses val="autoZero"/>
        <c:crossBetween val="midCat"/>
        <c:majorUnit val="5"/>
      </c:valAx>
      <c:valAx>
        <c:axId val="94538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368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10.199999999999999</c:v>
                </c:pt>
                <c:pt idx="13">
                  <c:v>10.199999999999999</c:v>
                </c:pt>
                <c:pt idx="14">
                  <c:v>10.199999999999999</c:v>
                </c:pt>
                <c:pt idx="15">
                  <c:v>10.199999999999999</c:v>
                </c:pt>
                <c:pt idx="16">
                  <c:v>10.199999999999999</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A5-48DE-8C95-FDB1F6F49113}"/>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AA5-48DE-8C95-FDB1F6F49113}"/>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AA5-48DE-8C95-FDB1F6F4911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AA5-48DE-8C95-FDB1F6F49113}"/>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AA5-48DE-8C95-FDB1F6F49113}"/>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60-4CE6-9D9F-7A373A61864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60-4CE6-9D9F-7A373A61864D}"/>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2A-40FC-85D1-D7CD2228A3B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C2A-40FC-85D1-D7CD2228A3B8}"/>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C2A-40FC-85D1-D7CD2228A3B8}"/>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AA5-48DE-8C95-FDB1F6F49113}"/>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AA5-48DE-8C95-FDB1F6F49113}"/>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AA5-48DE-8C95-FDB1F6F4911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AA5-48DE-8C95-FDB1F6F49113}"/>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AA5-48DE-8C95-FDB1F6F49113}"/>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AA5-48DE-8C95-FDB1F6F49113}"/>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60-4CE6-9D9F-7A373A61864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60-4CE6-9D9F-7A373A61864D}"/>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2A-40FC-85D1-D7CD2228A3B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C2A-40FC-85D1-D7CD2228A3B8}"/>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2A-40FC-85D1-D7CD2228A3B8}"/>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10.24</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AA5-48DE-8C95-FDB1F6F49113}"/>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AA5-48DE-8C95-FDB1F6F49113}"/>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AA5-48DE-8C95-FDB1F6F4911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AA5-48DE-8C95-FDB1F6F49113}"/>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AA5-48DE-8C95-FDB1F6F49113}"/>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60-4CE6-9D9F-7A373A61864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60-4CE6-9D9F-7A373A61864D}"/>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C2A-40FC-85D1-D7CD2228A3B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C2A-40FC-85D1-D7CD2228A3B8}"/>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C2A-40FC-85D1-D7CD2228A3B8}"/>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5707136"/>
        <c:axId val="95708672"/>
      </c:scatterChart>
      <c:valAx>
        <c:axId val="9570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08672"/>
        <c:crosses val="autoZero"/>
        <c:crossBetween val="midCat"/>
        <c:majorUnit val="5"/>
      </c:valAx>
      <c:valAx>
        <c:axId val="9570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07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31.56</c:v>
                </c:pt>
                <c:pt idx="1">
                  <c:v>0</c:v>
                </c:pt>
                <c:pt idx="2">
                  <c:v>0</c:v>
                </c:pt>
                <c:pt idx="3">
                  <c:v>0</c:v>
                </c:pt>
                <c:pt idx="4">
                  <c:v>31.56</c:v>
                </c:pt>
                <c:pt idx="5">
                  <c:v>0</c:v>
                </c:pt>
              </c:numCache>
            </c:numRef>
          </c:val>
          <c:extLst xmlns:c16r2="http://schemas.microsoft.com/office/drawing/2015/06/chart">
            <c:ext xmlns:c16="http://schemas.microsoft.com/office/drawing/2014/chart" uri="{C3380CC4-5D6E-409C-BE32-E72D297353CC}">
              <c16:uniqueId val="{00000000-BD72-4C22-B49B-FABDAD6917C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35.879338050000001</c:v>
                </c:pt>
                <c:pt idx="1">
                  <c:v>88.900173769999995</c:v>
                </c:pt>
                <c:pt idx="2">
                  <c:v>51.805667309999997</c:v>
                </c:pt>
                <c:pt idx="3">
                  <c:v>36.763840000000002</c:v>
                </c:pt>
                <c:pt idx="4">
                  <c:v>33.890731129999999</c:v>
                </c:pt>
                <c:pt idx="5">
                  <c:v>86.01092774</c:v>
                </c:pt>
              </c:numCache>
            </c:numRef>
          </c:val>
          <c:extLst xmlns:c16r2="http://schemas.microsoft.com/office/drawing/2015/06/chart">
            <c:ext xmlns:c16="http://schemas.microsoft.com/office/drawing/2014/chart" uri="{C3380CC4-5D6E-409C-BE32-E72D297353CC}">
              <c16:uniqueId val="{00000001-BD72-4C22-B49B-FABDAD6917C2}"/>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32.560661949999997</c:v>
                </c:pt>
                <c:pt idx="1">
                  <c:v>11.09982623</c:v>
                </c:pt>
                <c:pt idx="2">
                  <c:v>48.194332690000003</c:v>
                </c:pt>
                <c:pt idx="3">
                  <c:v>63.236159999999998</c:v>
                </c:pt>
                <c:pt idx="4">
                  <c:v>34.549268869999999</c:v>
                </c:pt>
                <c:pt idx="5">
                  <c:v>13.98907226</c:v>
                </c:pt>
              </c:numCache>
            </c:numRef>
          </c:val>
          <c:extLst xmlns:c16r2="http://schemas.microsoft.com/office/drawing/2015/06/chart">
            <c:ext xmlns:c16="http://schemas.microsoft.com/office/drawing/2014/chart" uri="{C3380CC4-5D6E-409C-BE32-E72D297353CC}">
              <c16:uniqueId val="{00000002-BD72-4C22-B49B-FABDAD6917C2}"/>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DA-4BEE-9F99-4266C352FDF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DA-4BEE-9F99-4266C352FDF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DA-4BEE-9F99-4266C352FDF5}"/>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7DA-4BEE-9F99-4266C352FDF5}"/>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BCB-46A7-A6EB-31DCA7F7909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BCB-46A7-A6EB-31DCA7F7909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A2F-4F8A-B74B-57D4A9D2861E}"/>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A2F-4F8A-B74B-57D4A9D2861E}"/>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A2F-4F8A-B74B-57D4A9D2861E}"/>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DA-4BEE-9F99-4266C352FDF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7DA-4BEE-9F99-4266C352FDF5}"/>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DA-4BEE-9F99-4266C352FDF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7DA-4BEE-9F99-4266C352FDF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DA-4BEE-9F99-4266C352FDF5}"/>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7DA-4BEE-9F99-4266C352FDF5}"/>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BCB-46A7-A6EB-31DCA7F7909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BCB-46A7-A6EB-31DCA7F7909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A2F-4F8A-B74B-57D4A9D2861E}"/>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A2F-4F8A-B74B-57D4A9D2861E}"/>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A2F-4F8A-B74B-57D4A9D2861E}"/>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DA-4BEE-9F99-4266C352FDF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7DA-4BEE-9F99-4266C352FDF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DA-4BEE-9F99-4266C352FDF5}"/>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7DA-4BEE-9F99-4266C352FDF5}"/>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BCB-46A7-A6EB-31DCA7F7909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BCB-46A7-A6EB-31DCA7F7909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A2F-4F8A-B74B-57D4A9D2861E}"/>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A2F-4F8A-B74B-57D4A9D2861E}"/>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A2F-4F8A-B74B-57D4A9D2861E}"/>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7488896"/>
        <c:axId val="97490432"/>
      </c:scatterChart>
      <c:valAx>
        <c:axId val="974888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90432"/>
        <c:crosses val="autoZero"/>
        <c:crossBetween val="midCat"/>
        <c:majorUnit val="5"/>
      </c:valAx>
      <c:valAx>
        <c:axId val="97490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888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25.4</c:v>
                </c:pt>
                <c:pt idx="13">
                  <c:v>25.4</c:v>
                </c:pt>
                <c:pt idx="14">
                  <c:v>25.4</c:v>
                </c:pt>
                <c:pt idx="15">
                  <c:v>25.4</c:v>
                </c:pt>
                <c:pt idx="16">
                  <c:v>25.4</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A84-4FC7-9D92-0F29E201FC8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84-4FC7-9D92-0F29E201FC8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A84-4FC7-9D92-0F29E201FC80}"/>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A84-4FC7-9D92-0F29E201FC80}"/>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1D-4F91-8FD4-D40062B5D96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1D-4F91-8FD4-D40062B5D96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DC9-47A6-88B7-E927290877E3}"/>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DC9-47A6-88B7-E927290877E3}"/>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DC9-47A6-88B7-E927290877E3}"/>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A84-4FC7-9D92-0F29E201FC8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A84-4FC7-9D92-0F29E201FC8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A84-4FC7-9D92-0F29E201FC8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A84-4FC7-9D92-0F29E201FC8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A84-4FC7-9D92-0F29E201FC80}"/>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A84-4FC7-9D92-0F29E201FC80}"/>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1D-4F91-8FD4-D40062B5D96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81D-4F91-8FD4-D40062B5D96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DC9-47A6-88B7-E927290877E3}"/>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DC9-47A6-88B7-E927290877E3}"/>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DC9-47A6-88B7-E927290877E3}"/>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25.39</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A84-4FC7-9D92-0F29E201FC80}"/>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A84-4FC7-9D92-0F29E201FC8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A84-4FC7-9D92-0F29E201FC8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A84-4FC7-9D92-0F29E201FC80}"/>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A84-4FC7-9D92-0F29E201FC80}"/>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81D-4F91-8FD4-D40062B5D96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81D-4F91-8FD4-D40062B5D96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DC9-47A6-88B7-E927290877E3}"/>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DC9-47A6-88B7-E927290877E3}"/>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DC9-47A6-88B7-E927290877E3}"/>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9097984"/>
        <c:axId val="99124352"/>
      </c:scatterChart>
      <c:valAx>
        <c:axId val="99097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24352"/>
        <c:crosses val="autoZero"/>
        <c:crossBetween val="midCat"/>
        <c:majorUnit val="5"/>
      </c:valAx>
      <c:valAx>
        <c:axId val="99124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979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A4F-4563-9DCB-FA0BFDC5CBF1}"/>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74.499812840000004</c:v>
                </c:pt>
                <c:pt idx="1">
                  <c:v>94.342136490000001</c:v>
                </c:pt>
                <c:pt idx="2">
                  <c:v>69.153420060000002</c:v>
                </c:pt>
                <c:pt idx="3">
                  <c:v>38.322069999999997</c:v>
                </c:pt>
                <c:pt idx="4">
                  <c:v>75.398293080000002</c:v>
                </c:pt>
                <c:pt idx="5">
                  <c:v>84.396168349999996</c:v>
                </c:pt>
              </c:numCache>
            </c:numRef>
          </c:val>
          <c:extLst xmlns:c16r2="http://schemas.microsoft.com/office/drawing/2015/06/chart">
            <c:ext xmlns:c16="http://schemas.microsoft.com/office/drawing/2014/chart" uri="{C3380CC4-5D6E-409C-BE32-E72D297353CC}">
              <c16:uniqueId val="{00000001-AA4F-4563-9DCB-FA0BFDC5CBF1}"/>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25.500187159999999</c:v>
                </c:pt>
                <c:pt idx="1">
                  <c:v>5.6578635119999996</c:v>
                </c:pt>
                <c:pt idx="2">
                  <c:v>30.846579940000002</c:v>
                </c:pt>
                <c:pt idx="3">
                  <c:v>61.677930000000003</c:v>
                </c:pt>
                <c:pt idx="4">
                  <c:v>24.601706920000002</c:v>
                </c:pt>
                <c:pt idx="5">
                  <c:v>15.60383165</c:v>
                </c:pt>
              </c:numCache>
            </c:numRef>
          </c:val>
          <c:extLst xmlns:c16r2="http://schemas.microsoft.com/office/drawing/2015/06/chart">
            <c:ext xmlns:c16="http://schemas.microsoft.com/office/drawing/2014/chart" uri="{C3380CC4-5D6E-409C-BE32-E72D297353CC}">
              <c16:uniqueId val="{00000002-AA4F-4563-9DCB-FA0BFDC5CBF1}"/>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59.8</c:v>
                </c:pt>
                <c:pt idx="1">
                  <c:v>59.8</c:v>
                </c:pt>
                <c:pt idx="2">
                  <c:v>59.8</c:v>
                </c:pt>
                <c:pt idx="3">
                  <c:v>59.8</c:v>
                </c:pt>
                <c:pt idx="4">
                  <c:v>59.8</c:v>
                </c:pt>
                <c:pt idx="5">
                  <c:v>60.6</c:v>
                </c:pt>
                <c:pt idx="6">
                  <c:v>61.5</c:v>
                </c:pt>
                <c:pt idx="7">
                  <c:v>62.3</c:v>
                </c:pt>
                <c:pt idx="8">
                  <c:v>63.1</c:v>
                </c:pt>
                <c:pt idx="9">
                  <c:v>64</c:v>
                </c:pt>
                <c:pt idx="10">
                  <c:v>64.8</c:v>
                </c:pt>
                <c:pt idx="11">
                  <c:v>65.599999999999994</c:v>
                </c:pt>
                <c:pt idx="12">
                  <c:v>66.5</c:v>
                </c:pt>
                <c:pt idx="13">
                  <c:v>67.3</c:v>
                </c:pt>
                <c:pt idx="14">
                  <c:v>68.099999999999994</c:v>
                </c:pt>
                <c:pt idx="15">
                  <c:v>69</c:v>
                </c:pt>
                <c:pt idx="16">
                  <c:v>69.8</c:v>
                </c:pt>
              </c:numCache>
            </c:numRef>
          </c:yVal>
          <c:smooth val="0"/>
          <c:extLst xmlns:c16r2="http://schemas.microsoft.com/office/drawing/2015/06/chart">
            <c:ext xmlns:c16="http://schemas.microsoft.com/office/drawing/2014/chart" uri="{C3380CC4-5D6E-409C-BE32-E72D297353CC}">
              <c16:uniqueId val="{00000000-B994-485B-8CBE-A1392A9C7CD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94-485B-8CBE-A1392A9C7CDC}"/>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94-485B-8CBE-A1392A9C7CDC}"/>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94-485B-8CBE-A1392A9C7CDC}"/>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994-485B-8CBE-A1392A9C7CDC}"/>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994-485B-8CBE-A1392A9C7CDC}"/>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994-485B-8CBE-A1392A9C7CDC}"/>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388-4B83-BBAD-1BFBC514E2E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388-4B83-BBAD-1BFBC514E2E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867-426F-8B61-21884C09EB7F}"/>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867-426F-8B61-21884C09EB7F}"/>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867-426F-8B61-21884C09EB7F}"/>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59.204487506374299</c:v>
                </c:pt>
                <c:pt idx="1">
                  <c:v>#N/A</c:v>
                </c:pt>
                <c:pt idx="2">
                  <c:v>#N/A</c:v>
                </c:pt>
                <c:pt idx="3">
                  <c:v>#N/A</c:v>
                </c:pt>
                <c:pt idx="4">
                  <c:v>74.8</c:v>
                </c:pt>
                <c:pt idx="5">
                  <c:v>#N/A</c:v>
                </c:pt>
                <c:pt idx="6">
                  <c:v>#N/A</c:v>
                </c:pt>
                <c:pt idx="7">
                  <c:v>#N/A</c:v>
                </c:pt>
                <c:pt idx="8">
                  <c:v>#N/A</c:v>
                </c:pt>
                <c:pt idx="9">
                  <c:v>64.58039373870875</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B994-485B-8CBE-A1392A9C7CDC}"/>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34.5</c:v>
                </c:pt>
                <c:pt idx="1">
                  <c:v>34.5</c:v>
                </c:pt>
                <c:pt idx="2">
                  <c:v>34.5</c:v>
                </c:pt>
                <c:pt idx="3">
                  <c:v>34.5</c:v>
                </c:pt>
                <c:pt idx="4">
                  <c:v>34.5</c:v>
                </c:pt>
                <c:pt idx="5">
                  <c:v>37.200000000000003</c:v>
                </c:pt>
                <c:pt idx="6">
                  <c:v>40</c:v>
                </c:pt>
                <c:pt idx="7">
                  <c:v>42.7</c:v>
                </c:pt>
                <c:pt idx="8">
                  <c:v>45.5</c:v>
                </c:pt>
                <c:pt idx="9">
                  <c:v>48.2</c:v>
                </c:pt>
                <c:pt idx="10">
                  <c:v>51</c:v>
                </c:pt>
                <c:pt idx="11">
                  <c:v>53.7</c:v>
                </c:pt>
                <c:pt idx="12">
                  <c:v>56.5</c:v>
                </c:pt>
                <c:pt idx="13">
                  <c:v>59.2</c:v>
                </c:pt>
                <c:pt idx="14">
                  <c:v>61.9</c:v>
                </c:pt>
                <c:pt idx="15">
                  <c:v>64.7</c:v>
                </c:pt>
                <c:pt idx="16">
                  <c:v>67.400000000000006</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388-4B83-BBAD-1BFBC514E2E4}"/>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867-426F-8B61-21884C09EB7F}"/>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867-426F-8B61-21884C09EB7F}"/>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867-426F-8B61-21884C09EB7F}"/>
                </c:ext>
              </c:extLst>
            </c:dLbl>
            <c:dLbl>
              <c:idx val="11"/>
              <c:dLblPos val="b"/>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38.806731259561445</c:v>
                </c:pt>
                <c:pt idx="1">
                  <c:v>51.8</c:v>
                </c:pt>
                <c:pt idx="2">
                  <c:v>53.6</c:v>
                </c:pt>
                <c:pt idx="3">
                  <c:v>55.986133032694475</c:v>
                </c:pt>
                <c:pt idx="4">
                  <c:v>62.373167981961664</c:v>
                </c:pt>
                <c:pt idx="5">
                  <c:v>#N/A</c:v>
                </c:pt>
                <c:pt idx="6">
                  <c:v>64.770537391957902</c:v>
                </c:pt>
                <c:pt idx="7">
                  <c:v>#N/A</c:v>
                </c:pt>
                <c:pt idx="8">
                  <c:v>69.522806443699395</c:v>
                </c:pt>
                <c:pt idx="9">
                  <c:v>60.273199999999996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31.6</c:v>
                </c:pt>
                <c:pt idx="13">
                  <c:v>31.6</c:v>
                </c:pt>
                <c:pt idx="14">
                  <c:v>31.6</c:v>
                </c:pt>
                <c:pt idx="15">
                  <c:v>31.6</c:v>
                </c:pt>
                <c:pt idx="16">
                  <c:v>31.6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994-485B-8CBE-A1392A9C7CDC}"/>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994-485B-8CBE-A1392A9C7CDC}"/>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994-485B-8CBE-A1392A9C7CDC}"/>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994-485B-8CBE-A1392A9C7CDC}"/>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994-485B-8CBE-A1392A9C7CDC}"/>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994-485B-8CBE-A1392A9C7CDC}"/>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388-4B83-BBAD-1BFBC514E2E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388-4B83-BBAD-1BFBC514E2E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867-426F-8B61-21884C09EB7F}"/>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867-426F-8B61-21884C09EB7F}"/>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867-426F-8B61-21884C09EB7F}"/>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31.56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9032448"/>
        <c:axId val="99070336"/>
      </c:scatterChart>
      <c:valAx>
        <c:axId val="99032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0336"/>
        <c:crosses val="autoZero"/>
        <c:crossBetween val="midCat"/>
        <c:majorUnit val="5"/>
      </c:valAx>
      <c:valAx>
        <c:axId val="99070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903244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68.8</c:v>
                </c:pt>
                <c:pt idx="1">
                  <c:v>68.8</c:v>
                </c:pt>
                <c:pt idx="2">
                  <c:v>68.8</c:v>
                </c:pt>
                <c:pt idx="3">
                  <c:v>68.8</c:v>
                </c:pt>
                <c:pt idx="4">
                  <c:v>68.8</c:v>
                </c:pt>
                <c:pt idx="5">
                  <c:v>70.5</c:v>
                </c:pt>
                <c:pt idx="6">
                  <c:v>72.099999999999994</c:v>
                </c:pt>
                <c:pt idx="7">
                  <c:v>73.8</c:v>
                </c:pt>
                <c:pt idx="8">
                  <c:v>75.5</c:v>
                </c:pt>
                <c:pt idx="9">
                  <c:v>77.2</c:v>
                </c:pt>
                <c:pt idx="10">
                  <c:v>78.8</c:v>
                </c:pt>
                <c:pt idx="11">
                  <c:v>80.5</c:v>
                </c:pt>
                <c:pt idx="12">
                  <c:v>82.2</c:v>
                </c:pt>
                <c:pt idx="13">
                  <c:v>83.9</c:v>
                </c:pt>
                <c:pt idx="14">
                  <c:v>85.5</c:v>
                </c:pt>
                <c:pt idx="15">
                  <c:v>87.2</c:v>
                </c:pt>
                <c:pt idx="16">
                  <c:v>88.9</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36A-4D40-80CF-05F09E68B90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36A-4D40-80CF-05F09E68B904}"/>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6A-4D40-80CF-05F09E68B90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6A-4D40-80CF-05F09E68B90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36A-4D40-80CF-05F09E68B904}"/>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36A-4D40-80CF-05F09E68B904}"/>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269-4049-808D-ECB816346F5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69-4049-808D-ECB816346F5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0FC-455B-A81B-3B6259D799B2}"/>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0FC-455B-A81B-3B6259D799B2}"/>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0FC-455B-A81B-3B6259D799B2}"/>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68.436873747495</c:v>
                </c:pt>
                <c:pt idx="1">
                  <c:v>#N/A</c:v>
                </c:pt>
                <c:pt idx="2">
                  <c:v>84.4</c:v>
                </c:pt>
                <c:pt idx="3">
                  <c:v>#N/A</c:v>
                </c:pt>
                <c:pt idx="4">
                  <c:v>93.315423514538566</c:v>
                </c:pt>
                <c:pt idx="5">
                  <c:v>#N/A</c:v>
                </c:pt>
                <c:pt idx="6">
                  <c:v>#N/A</c:v>
                </c:pt>
                <c:pt idx="7">
                  <c:v>#N/A</c:v>
                </c:pt>
                <c:pt idx="8">
                  <c:v>#N/A</c:v>
                </c:pt>
                <c:pt idx="9">
                  <c:v>80.971637145061308</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36A-4D40-80CF-05F09E68B90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36A-4D40-80CF-05F09E68B904}"/>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36A-4D40-80CF-05F09E68B90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36A-4D40-80CF-05F09E68B90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6A-4D40-80CF-05F09E68B904}"/>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36A-4D40-80CF-05F09E68B904}"/>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69-4049-808D-ECB816346F5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269-4049-808D-ECB816346F5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0FC-455B-A81B-3B6259D799B2}"/>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0FC-455B-A81B-3B6259D799B2}"/>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0FC-455B-A81B-3B6259D799B2}"/>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95.9</c:v>
                </c:pt>
                <c:pt idx="1">
                  <c:v>95.9</c:v>
                </c:pt>
                <c:pt idx="2">
                  <c:v>95.9</c:v>
                </c:pt>
                <c:pt idx="3">
                  <c:v>95.9</c:v>
                </c:pt>
                <c:pt idx="4">
                  <c:v>95.9</c:v>
                </c:pt>
                <c:pt idx="5">
                  <c:v>95.3</c:v>
                </c:pt>
                <c:pt idx="6">
                  <c:v>94.6</c:v>
                </c:pt>
                <c:pt idx="7">
                  <c:v>94</c:v>
                </c:pt>
                <c:pt idx="8">
                  <c:v>93.4</c:v>
                </c:pt>
                <c:pt idx="9">
                  <c:v>92.8</c:v>
                </c:pt>
                <c:pt idx="10">
                  <c:v>92.1</c:v>
                </c:pt>
                <c:pt idx="11">
                  <c:v>91.5</c:v>
                </c:pt>
                <c:pt idx="12">
                  <c:v>90.9</c:v>
                </c:pt>
                <c:pt idx="13">
                  <c:v>90.3</c:v>
                </c:pt>
                <c:pt idx="14">
                  <c:v>89.6</c:v>
                </c:pt>
                <c:pt idx="15">
                  <c:v>89</c:v>
                </c:pt>
                <c:pt idx="16">
                  <c:v>88.9</c:v>
                </c:pt>
              </c:numCache>
            </c:numRef>
          </c:yVal>
          <c:smooth val="0"/>
          <c:extLst xmlns:c16r2="http://schemas.microsoft.com/office/drawing/2015/06/chart">
            <c:ext xmlns:c16="http://schemas.microsoft.com/office/drawing/2014/chart" uri="{C3380CC4-5D6E-409C-BE32-E72D297353CC}">
              <c16:uniqueId val="{0000000C-836A-4D40-80CF-05F09E68B90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36A-4D40-80CF-05F09E68B90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36A-4D40-80CF-05F09E68B904}"/>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36A-4D40-80CF-05F09E68B90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36A-4D40-80CF-05F09E68B90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36A-4D40-80CF-05F09E68B904}"/>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36A-4D40-80CF-05F09E68B904}"/>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269-4049-808D-ECB816346F5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269-4049-808D-ECB816346F5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0FC-455B-A81B-3B6259D799B2}"/>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0FC-455B-A81B-3B6259D799B2}"/>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0FC-455B-A81B-3B6259D799B2}"/>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92.718770875083493</c:v>
                </c:pt>
                <c:pt idx="1">
                  <c:v>#N/A</c:v>
                </c:pt>
                <c:pt idx="2">
                  <c:v>#N/A</c:v>
                </c:pt>
                <c:pt idx="3">
                  <c:v>#N/A</c:v>
                </c:pt>
                <c:pt idx="4">
                  <c:v>96.690203000882619</c:v>
                </c:pt>
                <c:pt idx="5">
                  <c:v>#N/A</c:v>
                </c:pt>
                <c:pt idx="6">
                  <c:v>#N/A</c:v>
                </c:pt>
                <c:pt idx="7">
                  <c:v>#N/A</c:v>
                </c:pt>
                <c:pt idx="8">
                  <c:v>#N/A</c:v>
                </c:pt>
                <c:pt idx="9">
                  <c:v>83.9</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836A-4D40-80CF-05F09E68B904}"/>
            </c:ext>
          </c:extLst>
        </c:ser>
        <c:dLbls>
          <c:showLegendKey val="0"/>
          <c:showVal val="0"/>
          <c:showCatName val="0"/>
          <c:showSerName val="0"/>
          <c:showPercent val="0"/>
          <c:showBubbleSize val="0"/>
        </c:dLbls>
        <c:axId val="145479552"/>
        <c:axId val="145481088"/>
      </c:scatterChart>
      <c:valAx>
        <c:axId val="145479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1088"/>
        <c:crosses val="autoZero"/>
        <c:crossBetween val="midCat"/>
        <c:majorUnit val="5"/>
      </c:valAx>
      <c:valAx>
        <c:axId val="145481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95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26</c:v>
                </c:pt>
                <c:pt idx="1">
                  <c:v>26</c:v>
                </c:pt>
                <c:pt idx="2">
                  <c:v>26</c:v>
                </c:pt>
                <c:pt idx="3">
                  <c:v>26</c:v>
                </c:pt>
                <c:pt idx="4">
                  <c:v>26</c:v>
                </c:pt>
                <c:pt idx="5">
                  <c:v>28.2</c:v>
                </c:pt>
                <c:pt idx="6">
                  <c:v>30.3</c:v>
                </c:pt>
                <c:pt idx="7">
                  <c:v>32.5</c:v>
                </c:pt>
                <c:pt idx="8">
                  <c:v>34.6</c:v>
                </c:pt>
                <c:pt idx="9">
                  <c:v>36.799999999999997</c:v>
                </c:pt>
                <c:pt idx="10">
                  <c:v>38.9</c:v>
                </c:pt>
                <c:pt idx="11">
                  <c:v>41.1</c:v>
                </c:pt>
                <c:pt idx="12">
                  <c:v>43.2</c:v>
                </c:pt>
                <c:pt idx="13">
                  <c:v>45.4</c:v>
                </c:pt>
                <c:pt idx="14">
                  <c:v>47.5</c:v>
                </c:pt>
                <c:pt idx="15">
                  <c:v>49.7</c:v>
                </c:pt>
                <c:pt idx="16">
                  <c:v>51.8</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33D-4DC7-8FB5-D6721D8B965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33D-4DC7-8FB5-D6721D8B965B}"/>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33D-4DC7-8FB5-D6721D8B965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33D-4DC7-8FB5-D6721D8B965B}"/>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33D-4DC7-8FB5-D6721D8B965B}"/>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33D-4DC7-8FB5-D6721D8B965B}"/>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6B-471F-B2EA-442BCA13F44F}"/>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6B-471F-B2EA-442BCA13F44F}"/>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BD2-45C2-943E-227E7CF49B37}"/>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BD2-45C2-943E-227E7CF49B37}"/>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BD2-45C2-943E-227E7CF49B37}"/>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27.370254905556575</c:v>
                </c:pt>
                <c:pt idx="1">
                  <c:v>#N/A</c:v>
                </c:pt>
                <c:pt idx="2">
                  <c:v>47.6</c:v>
                </c:pt>
                <c:pt idx="3">
                  <c:v>#N/A</c:v>
                </c:pt>
                <c:pt idx="4">
                  <c:v>49.405080213903744</c:v>
                </c:pt>
                <c:pt idx="5">
                  <c:v>#N/A</c:v>
                </c:pt>
                <c:pt idx="6">
                  <c:v>#N/A</c:v>
                </c:pt>
                <c:pt idx="7">
                  <c:v>#N/A</c:v>
                </c:pt>
                <c:pt idx="8">
                  <c:v>#N/A</c:v>
                </c:pt>
                <c:pt idx="9">
                  <c:v>46.347850690303197</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33D-4DC7-8FB5-D6721D8B965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33D-4DC7-8FB5-D6721D8B965B}"/>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33D-4DC7-8FB5-D6721D8B965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33D-4DC7-8FB5-D6721D8B965B}"/>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33D-4DC7-8FB5-D6721D8B965B}"/>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33D-4DC7-8FB5-D6721D8B965B}"/>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76B-471F-B2EA-442BCA13F44F}"/>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76B-471F-B2EA-442BCA13F44F}"/>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BD2-45C2-943E-227E7CF49B37}"/>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BD2-45C2-943E-227E7CF49B37}"/>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BD2-45C2-943E-227E7CF49B37}"/>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44</c:v>
                </c:pt>
                <c:pt idx="1">
                  <c:v>44</c:v>
                </c:pt>
                <c:pt idx="2">
                  <c:v>44</c:v>
                </c:pt>
                <c:pt idx="3">
                  <c:v>44</c:v>
                </c:pt>
                <c:pt idx="4">
                  <c:v>44</c:v>
                </c:pt>
                <c:pt idx="5">
                  <c:v>45.9</c:v>
                </c:pt>
                <c:pt idx="6">
                  <c:v>47.9</c:v>
                </c:pt>
                <c:pt idx="7">
                  <c:v>49.8</c:v>
                </c:pt>
                <c:pt idx="8">
                  <c:v>51.8</c:v>
                </c:pt>
                <c:pt idx="9">
                  <c:v>53.7</c:v>
                </c:pt>
                <c:pt idx="10">
                  <c:v>55.7</c:v>
                </c:pt>
                <c:pt idx="11">
                  <c:v>57.7</c:v>
                </c:pt>
                <c:pt idx="12">
                  <c:v>59.6</c:v>
                </c:pt>
                <c:pt idx="13">
                  <c:v>61.6</c:v>
                </c:pt>
                <c:pt idx="14">
                  <c:v>63.5</c:v>
                </c:pt>
                <c:pt idx="15">
                  <c:v>65.5</c:v>
                </c:pt>
                <c:pt idx="16">
                  <c:v>67.400000000000006</c:v>
                </c:pt>
              </c:numCache>
            </c:numRef>
          </c:yVal>
          <c:smooth val="0"/>
          <c:extLst xmlns:c16r2="http://schemas.microsoft.com/office/drawing/2015/06/chart">
            <c:ext xmlns:c16="http://schemas.microsoft.com/office/drawing/2014/chart" uri="{C3380CC4-5D6E-409C-BE32-E72D297353CC}">
              <c16:uniqueId val="{0000000C-733D-4DC7-8FB5-D6721D8B96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33D-4DC7-8FB5-D6721D8B965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33D-4DC7-8FB5-D6721D8B965B}"/>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33D-4DC7-8FB5-D6721D8B965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33D-4DC7-8FB5-D6721D8B965B}"/>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33D-4DC7-8FB5-D6721D8B965B}"/>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33D-4DC7-8FB5-D6721D8B965B}"/>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76B-471F-B2EA-442BCA13F44F}"/>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76B-471F-B2EA-442BCA13F44F}"/>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BD2-45C2-943E-227E7CF49B37}"/>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BD2-45C2-943E-227E7CF49B37}"/>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BD2-45C2-943E-227E7CF49B37}"/>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46.10306253438474</c:v>
                </c:pt>
                <c:pt idx="1">
                  <c:v>#N/A</c:v>
                </c:pt>
                <c:pt idx="2">
                  <c:v>#N/A</c:v>
                </c:pt>
                <c:pt idx="3">
                  <c:v>#N/A</c:v>
                </c:pt>
                <c:pt idx="4">
                  <c:v>67.475439118785346</c:v>
                </c:pt>
                <c:pt idx="5">
                  <c:v>#N/A</c:v>
                </c:pt>
                <c:pt idx="6">
                  <c:v>#N/A</c:v>
                </c:pt>
                <c:pt idx="7">
                  <c:v>#N/A</c:v>
                </c:pt>
                <c:pt idx="8">
                  <c:v>#N/A</c:v>
                </c:pt>
                <c:pt idx="9">
                  <c:v>63.3</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733D-4DC7-8FB5-D6721D8B965B}"/>
            </c:ext>
          </c:extLst>
        </c:ser>
        <c:dLbls>
          <c:showLegendKey val="0"/>
          <c:showVal val="0"/>
          <c:showCatName val="0"/>
          <c:showSerName val="0"/>
          <c:showPercent val="0"/>
          <c:showBubbleSize val="0"/>
        </c:dLbls>
        <c:axId val="216822144"/>
        <c:axId val="216824064"/>
      </c:scatterChart>
      <c:valAx>
        <c:axId val="216822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4064"/>
        <c:crosses val="autoZero"/>
        <c:crossBetween val="midCat"/>
        <c:majorUnit val="5"/>
      </c:valAx>
      <c:valAx>
        <c:axId val="216824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2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44.9</c:v>
                </c:pt>
                <c:pt idx="1">
                  <c:v>44.9</c:v>
                </c:pt>
                <c:pt idx="2">
                  <c:v>44.9</c:v>
                </c:pt>
                <c:pt idx="3">
                  <c:v>44.9</c:v>
                </c:pt>
                <c:pt idx="4">
                  <c:v>44.9</c:v>
                </c:pt>
                <c:pt idx="5">
                  <c:v>47.3</c:v>
                </c:pt>
                <c:pt idx="6">
                  <c:v>49.8</c:v>
                </c:pt>
                <c:pt idx="7">
                  <c:v>52.3</c:v>
                </c:pt>
                <c:pt idx="8">
                  <c:v>54.8</c:v>
                </c:pt>
                <c:pt idx="9">
                  <c:v>57.2</c:v>
                </c:pt>
                <c:pt idx="10">
                  <c:v>59.7</c:v>
                </c:pt>
                <c:pt idx="11">
                  <c:v>62.2</c:v>
                </c:pt>
                <c:pt idx="12">
                  <c:v>64.599999999999994</c:v>
                </c:pt>
                <c:pt idx="13">
                  <c:v>67.099999999999994</c:v>
                </c:pt>
                <c:pt idx="14">
                  <c:v>69.599999999999994</c:v>
                </c:pt>
                <c:pt idx="15">
                  <c:v>72</c:v>
                </c:pt>
                <c:pt idx="16">
                  <c:v>74.5</c:v>
                </c:pt>
              </c:numCache>
            </c:numRef>
          </c:yVal>
          <c:smooth val="0"/>
          <c:extLst xmlns:c16r2="http://schemas.microsoft.com/office/drawing/2015/06/chart">
            <c:ext xmlns:c16="http://schemas.microsoft.com/office/drawing/2014/chart" uri="{C3380CC4-5D6E-409C-BE32-E72D297353CC}">
              <c16:uniqueId val="{00000000-830B-4E78-9BEF-85D12A81E92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30B-4E78-9BEF-85D12A81E92D}"/>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0B-4E78-9BEF-85D12A81E92D}"/>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0B-4E78-9BEF-85D12A81E92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30B-4E78-9BEF-85D12A81E92D}"/>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30B-4E78-9BEF-85D12A81E92D}"/>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30B-4E78-9BEF-85D12A81E92D}"/>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FC0-485D-873E-96F7C4D8B73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FC0-485D-873E-96F7C4D8B73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D8F-404A-B1BF-7DDCA1EFCD0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D8F-404A-B1BF-7DDCA1EFCD0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8F-404A-B1BF-7DDCA1EFCD0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51.147373788883222</c:v>
                </c:pt>
                <c:pt idx="1">
                  <c:v>55.8</c:v>
                </c:pt>
                <c:pt idx="2">
                  <c:v>60.8</c:v>
                </c:pt>
                <c:pt idx="3">
                  <c:v>61.954077414505818</c:v>
                </c:pt>
                <c:pt idx="4">
                  <c:v>75.046974821495681</c:v>
                </c:pt>
                <c:pt idx="5">
                  <c:v>#N/A</c:v>
                </c:pt>
                <c:pt idx="6">
                  <c:v>74.104547162720777</c:v>
                </c:pt>
                <c:pt idx="7">
                  <c:v>#N/A</c:v>
                </c:pt>
                <c:pt idx="8">
                  <c:v>75.138481773769257</c:v>
                </c:pt>
                <c:pt idx="9">
                  <c:v>67.960481211195926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30B-4E78-9BEF-85D12A81E92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30B-4E78-9BEF-85D12A81E92D}"/>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30B-4E78-9BEF-85D12A81E92D}"/>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0B-4E78-9BEF-85D12A81E92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30B-4E78-9BEF-85D12A81E92D}"/>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30B-4E78-9BEF-85D12A81E92D}"/>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30B-4E78-9BEF-85D12A81E92D}"/>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FC0-485D-873E-96F7C4D8B73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FC0-485D-873E-96F7C4D8B73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8F-404A-B1BF-7DDCA1EFCD0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D8F-404A-B1BF-7DDCA1EFCD0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D8F-404A-B1BF-7DDCA1EFCD0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4551680"/>
        <c:axId val="74553216"/>
      </c:scatterChart>
      <c:valAx>
        <c:axId val="74551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216"/>
        <c:crosses val="autoZero"/>
        <c:crossBetween val="midCat"/>
        <c:majorUnit val="5"/>
      </c:valAx>
      <c:valAx>
        <c:axId val="74553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168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BCD-4780-A80E-2FD58B5E9B5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BCD-4780-A80E-2FD58B5E9B54}"/>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BCD-4780-A80E-2FD58B5E9B5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BCD-4780-A80E-2FD58B5E9B5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BCD-4780-A80E-2FD58B5E9B54}"/>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BCD-4780-A80E-2FD58B5E9B54}"/>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24F-4F7A-BB7C-214B851686A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24F-4F7A-BB7C-214B851686A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065-4441-AF93-0A6F2A6D541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065-4441-AF93-0A6F2A6D5418}"/>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065-4441-AF93-0A6F2A6D5418}"/>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BCD-4780-A80E-2FD58B5E9B5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BCD-4780-A80E-2FD58B5E9B54}"/>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BCD-4780-A80E-2FD58B5E9B54}"/>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24F-4F7A-BB7C-214B851686A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4F-4F7A-BB7C-214B851686A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065-4441-AF93-0A6F2A6D541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065-4441-AF93-0A6F2A6D5418}"/>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065-4441-AF93-0A6F2A6D5418}"/>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66.099999999999994</c:v>
                </c:pt>
                <c:pt idx="1">
                  <c:v>66.099999999999994</c:v>
                </c:pt>
                <c:pt idx="2">
                  <c:v>66.099999999999994</c:v>
                </c:pt>
                <c:pt idx="3">
                  <c:v>66.099999999999994</c:v>
                </c:pt>
                <c:pt idx="4">
                  <c:v>66.099999999999994</c:v>
                </c:pt>
                <c:pt idx="5">
                  <c:v>68.5</c:v>
                </c:pt>
                <c:pt idx="6">
                  <c:v>70.8</c:v>
                </c:pt>
                <c:pt idx="7">
                  <c:v>73.2</c:v>
                </c:pt>
                <c:pt idx="8">
                  <c:v>75.5</c:v>
                </c:pt>
                <c:pt idx="9">
                  <c:v>77.900000000000006</c:v>
                </c:pt>
                <c:pt idx="10">
                  <c:v>80.2</c:v>
                </c:pt>
                <c:pt idx="11">
                  <c:v>82.6</c:v>
                </c:pt>
                <c:pt idx="12">
                  <c:v>84.9</c:v>
                </c:pt>
                <c:pt idx="13">
                  <c:v>87.3</c:v>
                </c:pt>
                <c:pt idx="14">
                  <c:v>89.6</c:v>
                </c:pt>
                <c:pt idx="15">
                  <c:v>92</c:v>
                </c:pt>
                <c:pt idx="16">
                  <c:v>94.3</c:v>
                </c:pt>
              </c:numCache>
            </c:numRef>
          </c:yVal>
          <c:smooth val="0"/>
          <c:extLst xmlns:c16r2="http://schemas.microsoft.com/office/drawing/2015/06/chart">
            <c:ext xmlns:c16="http://schemas.microsoft.com/office/drawing/2014/chart" uri="{C3380CC4-5D6E-409C-BE32-E72D297353CC}">
              <c16:uniqueId val="{0000000C-4BCD-4780-A80E-2FD58B5E9B5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BCD-4780-A80E-2FD58B5E9B54}"/>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BCD-4780-A80E-2FD58B5E9B54}"/>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BCD-4780-A80E-2FD58B5E9B54}"/>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BCD-4780-A80E-2FD58B5E9B5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BCD-4780-A80E-2FD58B5E9B54}"/>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BCD-4780-A80E-2FD58B5E9B54}"/>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24F-4F7A-BB7C-214B851686A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24F-4F7A-BB7C-214B851686A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065-4441-AF93-0A6F2A6D541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065-4441-AF93-0A6F2A6D5418}"/>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065-4441-AF93-0A6F2A6D5418}"/>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66.399465597862388</c:v>
                </c:pt>
                <c:pt idx="1">
                  <c:v>#N/A</c:v>
                </c:pt>
                <c:pt idx="2">
                  <c:v>88.2</c:v>
                </c:pt>
                <c:pt idx="3">
                  <c:v>#N/A</c:v>
                </c:pt>
                <c:pt idx="4">
                  <c:v>97.692793931731984</c:v>
                </c:pt>
                <c:pt idx="5">
                  <c:v>#N/A</c:v>
                </c:pt>
                <c:pt idx="6">
                  <c:v>#N/A</c:v>
                </c:pt>
                <c:pt idx="7">
                  <c:v>#N/A</c:v>
                </c:pt>
                <c:pt idx="8">
                  <c:v>#N/A</c:v>
                </c:pt>
                <c:pt idx="9">
                  <c:v>85.1</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4BCD-4780-A80E-2FD58B5E9B54}"/>
            </c:ext>
          </c:extLst>
        </c:ser>
        <c:dLbls>
          <c:showLegendKey val="0"/>
          <c:showVal val="0"/>
          <c:showCatName val="0"/>
          <c:showSerName val="0"/>
          <c:showPercent val="0"/>
          <c:showBubbleSize val="0"/>
        </c:dLbls>
        <c:axId val="75153408"/>
        <c:axId val="75154944"/>
      </c:scatterChart>
      <c:valAx>
        <c:axId val="75153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4944"/>
        <c:crosses val="autoZero"/>
        <c:crossBetween val="midCat"/>
        <c:majorUnit val="5"/>
      </c:valAx>
      <c:valAx>
        <c:axId val="75154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3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70-4E42-8746-507299A63DF9}"/>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C70-4E42-8746-507299A63DF9}"/>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70-4E42-8746-507299A63DF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C70-4E42-8746-507299A63DF9}"/>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70-4E42-8746-507299A63DF9}"/>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C70-4E42-8746-507299A63DF9}"/>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A77-4162-A0F9-4CD16570E62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6DE-4A6D-A820-784DB16E471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6DE-4A6D-A820-784DB16E471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6DE-4A6D-A820-784DB16E471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6DE-4A6D-A820-784DB16E471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C70-4E42-8746-507299A63DF9}"/>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C70-4E42-8746-507299A63DF9}"/>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C70-4E42-8746-507299A63DF9}"/>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A77-4162-A0F9-4CD16570E62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A77-4162-A0F9-4CD16570E62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6DE-4A6D-A820-784DB16E471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6DE-4A6D-A820-784DB16E471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6DE-4A6D-A820-784DB16E471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38.799999999999997</c:v>
                </c:pt>
                <c:pt idx="1">
                  <c:v>38.799999999999997</c:v>
                </c:pt>
                <c:pt idx="2">
                  <c:v>38.799999999999997</c:v>
                </c:pt>
                <c:pt idx="3">
                  <c:v>38.799999999999997</c:v>
                </c:pt>
                <c:pt idx="4">
                  <c:v>38.799999999999997</c:v>
                </c:pt>
                <c:pt idx="5">
                  <c:v>41.4</c:v>
                </c:pt>
                <c:pt idx="6">
                  <c:v>43.9</c:v>
                </c:pt>
                <c:pt idx="7">
                  <c:v>46.4</c:v>
                </c:pt>
                <c:pt idx="8">
                  <c:v>48.9</c:v>
                </c:pt>
                <c:pt idx="9">
                  <c:v>51.5</c:v>
                </c:pt>
                <c:pt idx="10">
                  <c:v>54</c:v>
                </c:pt>
                <c:pt idx="11">
                  <c:v>56.5</c:v>
                </c:pt>
                <c:pt idx="12">
                  <c:v>59</c:v>
                </c:pt>
                <c:pt idx="13">
                  <c:v>61.6</c:v>
                </c:pt>
                <c:pt idx="14">
                  <c:v>64.099999999999994</c:v>
                </c:pt>
                <c:pt idx="15">
                  <c:v>66.599999999999994</c:v>
                </c:pt>
                <c:pt idx="16">
                  <c:v>69.2</c:v>
                </c:pt>
              </c:numCache>
            </c:numRef>
          </c:yVal>
          <c:smooth val="0"/>
          <c:extLst xmlns:c16r2="http://schemas.microsoft.com/office/drawing/2015/06/chart">
            <c:ext xmlns:c16="http://schemas.microsoft.com/office/drawing/2014/chart" uri="{C3380CC4-5D6E-409C-BE32-E72D297353CC}">
              <c16:uniqueId val="{0000000C-DC70-4E42-8746-507299A63DF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C70-4E42-8746-507299A63DF9}"/>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C70-4E42-8746-507299A63DF9}"/>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C70-4E42-8746-507299A63DF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C70-4E42-8746-507299A63DF9}"/>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C70-4E42-8746-507299A63DF9}"/>
                </c:ext>
              </c:extLst>
            </c:dLbl>
            <c:dLbl>
              <c:idx val="5"/>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C70-4E42-8746-507299A63DF9}"/>
                </c:ext>
              </c:extLst>
            </c:dLbl>
            <c:dLbl>
              <c:idx val="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A77-4162-A0F9-4CD16570E62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A77-4162-A0F9-4CD16570E62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6DE-4A6D-A820-784DB16E4719}"/>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6DE-4A6D-A820-784DB16E4719}"/>
                </c:ext>
              </c:extLst>
            </c:dLbl>
            <c:dLbl>
              <c:idx val="1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6DE-4A6D-A820-784DB16E4719}"/>
                </c:ext>
              </c:extLst>
            </c:dLbl>
            <c:dLbl>
              <c:idx val="1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2012</c:v>
                </c:pt>
                <c:pt idx="3">
                  <c:v>2012</c:v>
                </c:pt>
                <c:pt idx="4">
                  <c:v>2013</c:v>
                </c:pt>
                <c:pt idx="5">
                  <c:v>2013</c:v>
                </c:pt>
                <c:pt idx="6">
                  <c:v>2014</c:v>
                </c:pt>
                <c:pt idx="7">
                  <c:v>2015</c:v>
                </c:pt>
                <c:pt idx="8">
                  <c:v>2015</c:v>
                </c:pt>
                <c:pt idx="9">
                  <c:v>2016</c:v>
                </c:pt>
                <c:pt idx="10">
                  <c:v>2016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44.819365486887953</c:v>
                </c:pt>
                <c:pt idx="1">
                  <c:v>#N/A</c:v>
                </c:pt>
                <c:pt idx="2">
                  <c:v>55.4</c:v>
                </c:pt>
                <c:pt idx="3">
                  <c:v>#N/A</c:v>
                </c:pt>
                <c:pt idx="4">
                  <c:v>63.350582147477361</c:v>
                </c:pt>
                <c:pt idx="5">
                  <c:v>#N/A</c:v>
                </c:pt>
                <c:pt idx="6">
                  <c:v>#N/A</c:v>
                </c:pt>
                <c:pt idx="7">
                  <c:v>#N/A</c:v>
                </c:pt>
                <c:pt idx="8">
                  <c:v>#N/A</c:v>
                </c:pt>
                <c:pt idx="9">
                  <c:v>70.099999999999994</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DC70-4E42-8746-507299A63DF9}"/>
            </c:ext>
          </c:extLst>
        </c:ser>
        <c:dLbls>
          <c:showLegendKey val="0"/>
          <c:showVal val="0"/>
          <c:showCatName val="0"/>
          <c:showSerName val="0"/>
          <c:showPercent val="0"/>
          <c:showBubbleSize val="0"/>
        </c:dLbls>
        <c:axId val="84721664"/>
        <c:axId val="84723200"/>
      </c:scatterChart>
      <c:valAx>
        <c:axId val="84721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3200"/>
        <c:crosses val="autoZero"/>
        <c:crossBetween val="midCat"/>
        <c:majorUnit val="5"/>
      </c:valAx>
      <c:valAx>
        <c:axId val="84723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16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73763237403"/>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Senegal</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24" t="s">
        <v>250</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34</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35</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415" customWidth="true"/>
    <col min="52" max="52" width="29.75" style="415" customWidth="true"/>
    <col min="53" max="58" width="7.875" style="415" customWidth="true"/>
    <col min="59" max="60" width="1.125" style="416" customWidth="true"/>
    <col min="61" max="61" width="24.625" style="415" customWidth="true"/>
    <col min="62" max="62" width="29.75" style="416" customWidth="true"/>
    <col min="63" max="68" width="7.875" style="416" customWidth="true"/>
    <col min="69" max="70" width="1.125" style="416" customWidth="true"/>
    <col min="71" max="71" width="24.625" style="415" customWidth="true"/>
    <col min="72" max="72" width="29.75" style="416" customWidth="true"/>
    <col min="73" max="78" width="7.875" style="416" customWidth="true"/>
    <col min="79" max="80" width="1.125" style="416" customWidth="true"/>
    <col min="81" max="81" width="24.625" style="415" customWidth="true"/>
    <col min="82" max="82" width="29.75" style="416" customWidth="true"/>
    <col min="83" max="88" width="7.875" style="416" customWidth="true"/>
    <col min="89" max="90" width="1.125" style="416" customWidth="true"/>
    <col min="91" max="91" width="24.625" style="415" customWidth="true"/>
    <col min="92" max="92" width="29.75" style="416" customWidth="true"/>
    <col min="93" max="98" width="7.875" style="416" customWidth="true"/>
    <col min="99" max="100" width="1.125" style="416" customWidth="true"/>
    <col min="101" max="101" width="24.625" style="415" customWidth="true"/>
    <col min="102" max="102" width="29.75" style="416" customWidth="true"/>
    <col min="103" max="103" width="7.875" style="416" customWidth="true"/>
    <col min="104"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63" t="s">
        <v>33</v>
      </c>
      <c r="B1" s="364" t="str">
        <f>'Water Data'!B1</f>
        <v>EMIS06</v>
      </c>
      <c r="C1" s="615" t="str">
        <f>'Water Data'!C1:H2</f>
        <v>Senegal</v>
      </c>
      <c r="D1" s="616"/>
      <c r="E1" s="616"/>
      <c r="F1" s="616"/>
      <c r="G1" s="616"/>
      <c r="H1" s="617"/>
      <c r="I1" s="25"/>
      <c r="J1" s="25"/>
      <c r="K1" s="363" t="s">
        <v>33</v>
      </c>
      <c r="L1" s="451" t="str">
        <f>'Water Data'!L1</f>
        <v>UIS10</v>
      </c>
      <c r="M1" s="615" t="str">
        <f>'Water Data'!M1:R2</f>
        <v>Senegal</v>
      </c>
      <c r="N1" s="616"/>
      <c r="O1" s="616"/>
      <c r="P1" s="616"/>
      <c r="Q1" s="616"/>
      <c r="R1" s="617"/>
      <c r="S1" s="25"/>
      <c r="T1" s="25"/>
      <c r="U1" s="363" t="s">
        <v>33</v>
      </c>
      <c r="V1" s="451" t="str">
        <f>'Water Data'!V1</f>
        <v>EMIS12</v>
      </c>
      <c r="W1" s="615" t="str">
        <f>'Water Data'!W1:AB2</f>
        <v>Senegal</v>
      </c>
      <c r="X1" s="616"/>
      <c r="Y1" s="616"/>
      <c r="Z1" s="616"/>
      <c r="AA1" s="616"/>
      <c r="AB1" s="617"/>
      <c r="AC1" s="25"/>
      <c r="AD1" s="25"/>
      <c r="AE1" s="363" t="s">
        <v>33</v>
      </c>
      <c r="AF1" s="451" t="str">
        <f>'Water Data'!AF1</f>
        <v>UIS12</v>
      </c>
      <c r="AG1" s="615" t="str">
        <f>'Water Data'!AG1:AL2</f>
        <v>Senegal</v>
      </c>
      <c r="AH1" s="616"/>
      <c r="AI1" s="616"/>
      <c r="AJ1" s="616"/>
      <c r="AK1" s="616"/>
      <c r="AL1" s="617"/>
      <c r="AM1" s="25"/>
      <c r="AN1" s="25"/>
      <c r="AO1" s="363" t="s">
        <v>33</v>
      </c>
      <c r="AP1" s="451" t="str">
        <f>'Water Data'!AP1</f>
        <v>EMIS13</v>
      </c>
      <c r="AQ1" s="615" t="str">
        <f>'Water Data'!AQ1:AV2</f>
        <v>Senegal</v>
      </c>
      <c r="AR1" s="616"/>
      <c r="AS1" s="616"/>
      <c r="AT1" s="616"/>
      <c r="AU1" s="616"/>
      <c r="AV1" s="617"/>
      <c r="AW1" s="25"/>
      <c r="AX1" s="25"/>
      <c r="AY1" s="363" t="s">
        <v>33</v>
      </c>
      <c r="AZ1" s="451" t="str">
        <f>'Water Data'!AZ1</f>
        <v>UIS13</v>
      </c>
      <c r="BA1" s="615" t="str">
        <f>'Water Data'!BA1:BF2</f>
        <v>Senegal</v>
      </c>
      <c r="BB1" s="616"/>
      <c r="BC1" s="616"/>
      <c r="BD1" s="616"/>
      <c r="BE1" s="616"/>
      <c r="BF1" s="617"/>
      <c r="BG1" s="25"/>
      <c r="BH1" s="25"/>
      <c r="BI1" s="363" t="s">
        <v>33</v>
      </c>
      <c r="BJ1" s="451" t="str">
        <f>'Water Data'!BJ1</f>
        <v>UIS14</v>
      </c>
      <c r="BK1" s="615" t="str">
        <f>'Water Data'!BK1:BP2</f>
        <v>Senegal</v>
      </c>
      <c r="BL1" s="616"/>
      <c r="BM1" s="616"/>
      <c r="BN1" s="616"/>
      <c r="BO1" s="616"/>
      <c r="BP1" s="617"/>
      <c r="BQ1" s="25"/>
      <c r="BR1" s="25"/>
      <c r="BS1" s="363" t="s">
        <v>33</v>
      </c>
      <c r="BT1" s="451" t="str">
        <f>'Water Data'!BT1</f>
        <v>EMIS15</v>
      </c>
      <c r="BU1" s="615" t="str">
        <f>'Water Data'!BU1:BZ2</f>
        <v>Senegal</v>
      </c>
      <c r="BV1" s="616"/>
      <c r="BW1" s="616"/>
      <c r="BX1" s="616"/>
      <c r="BY1" s="616"/>
      <c r="BZ1" s="617"/>
      <c r="CA1" s="25"/>
      <c r="CB1" s="25"/>
      <c r="CC1" s="363" t="s">
        <v>33</v>
      </c>
      <c r="CD1" s="451" t="str">
        <f>'Water Data'!CD1</f>
        <v>UIS15</v>
      </c>
      <c r="CE1" s="615" t="str">
        <f>'Water Data'!CE1:CJ2</f>
        <v>Senegal</v>
      </c>
      <c r="CF1" s="616"/>
      <c r="CG1" s="616"/>
      <c r="CH1" s="616"/>
      <c r="CI1" s="616"/>
      <c r="CJ1" s="617"/>
      <c r="CK1" s="25"/>
      <c r="CL1" s="25"/>
      <c r="CM1" s="363" t="s">
        <v>33</v>
      </c>
      <c r="CN1" s="451" t="str">
        <f>'Water Data'!CN1</f>
        <v>EMIS16</v>
      </c>
      <c r="CO1" s="615" t="str">
        <f>'Water Data'!CO1:CT2</f>
        <v>Senegal</v>
      </c>
      <c r="CP1" s="616"/>
      <c r="CQ1" s="616"/>
      <c r="CR1" s="616"/>
      <c r="CS1" s="616"/>
      <c r="CT1" s="617"/>
      <c r="CU1" s="25"/>
      <c r="CV1" s="25"/>
      <c r="CW1" s="363" t="s">
        <v>33</v>
      </c>
      <c r="CX1" s="451" t="str">
        <f>'Water Data'!CX1</f>
        <v>UIS16</v>
      </c>
      <c r="CY1" s="615" t="str">
        <f>'Water Data'!CY1:DD2</f>
        <v>Senegal</v>
      </c>
      <c r="CZ1" s="616"/>
      <c r="DA1" s="616"/>
      <c r="DB1" s="616"/>
      <c r="DC1" s="616"/>
      <c r="DD1" s="617"/>
      <c r="DE1" s="25"/>
      <c r="DF1" s="25"/>
    </row>
    <row r="2" x14ac:dyDescent="0.25">
      <c r="A2" s="365" t="str">
        <f>'Water Data'!A2</f>
        <v>Annuaire Statistique National Annee Scolaire 2005/2006</v>
      </c>
      <c r="B2" s="366"/>
      <c r="C2" s="618"/>
      <c r="D2" s="618"/>
      <c r="E2" s="618"/>
      <c r="F2" s="618"/>
      <c r="G2" s="618"/>
      <c r="H2" s="619"/>
      <c r="I2" s="11"/>
      <c r="J2" s="11"/>
      <c r="K2" s="365" t="str">
        <f>'Water Data'!K2</f>
        <v>UNESCO UIS (http://data.uis.unesco.org/)</v>
      </c>
      <c r="L2" s="366"/>
      <c r="M2" s="618"/>
      <c r="N2" s="618"/>
      <c r="O2" s="618"/>
      <c r="P2" s="618"/>
      <c r="Q2" s="618"/>
      <c r="R2" s="619"/>
      <c r="S2" s="11"/>
      <c r="T2" s="11"/>
      <c r="U2" s="365" t="str">
        <f>'Water Data'!U2</f>
        <v>Rapport National Sur la Situation de L'Education 2016</v>
      </c>
      <c r="V2" s="366"/>
      <c r="W2" s="618"/>
      <c r="X2" s="618"/>
      <c r="Y2" s="618"/>
      <c r="Z2" s="618"/>
      <c r="AA2" s="618"/>
      <c r="AB2" s="619"/>
      <c r="AC2" s="11"/>
      <c r="AD2" s="11"/>
      <c r="AE2" s="365" t="str">
        <f>'Water Data'!AE2</f>
        <v>UNESCO UIS (http://data.uis.unesco.org/)</v>
      </c>
      <c r="AF2" s="366"/>
      <c r="AG2" s="618"/>
      <c r="AH2" s="618"/>
      <c r="AI2" s="618"/>
      <c r="AJ2" s="618"/>
      <c r="AK2" s="618"/>
      <c r="AL2" s="619"/>
      <c r="AM2" s="11"/>
      <c r="AN2" s="11"/>
      <c r="AO2" s="365" t="str">
        <f>'Water Data'!AO2</f>
        <v>Annuaire statistique national annee scolaire 2012/2013</v>
      </c>
      <c r="AP2" s="366"/>
      <c r="AQ2" s="618"/>
      <c r="AR2" s="618"/>
      <c r="AS2" s="618"/>
      <c r="AT2" s="618"/>
      <c r="AU2" s="618"/>
      <c r="AV2" s="619"/>
      <c r="AW2" s="11"/>
      <c r="AX2" s="11"/>
      <c r="AY2" s="365" t="str">
        <f>'Water Data'!AY2</f>
        <v>UNESCO UIS (http://data.uis.unesco.org/)</v>
      </c>
      <c r="AZ2" s="366"/>
      <c r="BA2" s="618"/>
      <c r="BB2" s="618"/>
      <c r="BC2" s="618"/>
      <c r="BD2" s="618"/>
      <c r="BE2" s="618"/>
      <c r="BF2" s="619"/>
      <c r="BG2" s="11"/>
      <c r="BH2" s="11"/>
      <c r="BI2" s="365" t="str">
        <f>'Water Data'!BI2</f>
        <v>UNESCO UIS (http://data.uis.unesco.org/)</v>
      </c>
      <c r="BJ2" s="366"/>
      <c r="BK2" s="618"/>
      <c r="BL2" s="618"/>
      <c r="BM2" s="618"/>
      <c r="BN2" s="618"/>
      <c r="BO2" s="618"/>
      <c r="BP2" s="619"/>
      <c r="BQ2" s="11"/>
      <c r="BR2" s="11"/>
      <c r="BS2" s="365" t="str">
        <f>'Water Data'!BS2</f>
        <v>Rapport National Sur la Situation de L'Education 2016</v>
      </c>
      <c r="BT2" s="366"/>
      <c r="BU2" s="618"/>
      <c r="BV2" s="618"/>
      <c r="BW2" s="618"/>
      <c r="BX2" s="618"/>
      <c r="BY2" s="618"/>
      <c r="BZ2" s="619"/>
      <c r="CA2" s="11"/>
      <c r="CB2" s="11"/>
      <c r="CC2" s="365" t="str">
        <f>'Water Data'!CC2</f>
        <v>UNESCO UIS (http://data.uis.unesco.org/)</v>
      </c>
      <c r="CD2" s="366"/>
      <c r="CE2" s="618"/>
      <c r="CF2" s="618"/>
      <c r="CG2" s="618"/>
      <c r="CH2" s="618"/>
      <c r="CI2" s="618"/>
      <c r="CJ2" s="619"/>
      <c r="CK2" s="11"/>
      <c r="CL2" s="11"/>
      <c r="CM2" s="365" t="str">
        <f>'Water Data'!CM2</f>
        <v>Rapport National Sur la Situation de L'Education 2016</v>
      </c>
      <c r="CN2" s="366"/>
      <c r="CO2" s="618"/>
      <c r="CP2" s="618"/>
      <c r="CQ2" s="618"/>
      <c r="CR2" s="618"/>
      <c r="CS2" s="618"/>
      <c r="CT2" s="619"/>
      <c r="CU2" s="11"/>
      <c r="CV2" s="11"/>
      <c r="CW2" s="365" t="str">
        <f>'Water Data'!CW2</f>
        <v>UNESCO UIS (http://data.uis.unesco.org/)</v>
      </c>
      <c r="CX2" s="366"/>
      <c r="CY2" s="618"/>
      <c r="CZ2" s="618"/>
      <c r="DA2" s="618"/>
      <c r="DB2" s="618"/>
      <c r="DC2" s="618"/>
      <c r="DD2" s="619"/>
      <c r="DE2" s="11"/>
      <c r="DF2" s="11"/>
    </row>
    <row r="3" x14ac:dyDescent="0.25">
      <c r="A3" s="367" t="str">
        <f>+'Water Data'!A3</f>
        <v>EMIS</v>
      </c>
      <c r="B3" s="368"/>
      <c r="C3" s="612">
        <f>'Water Data'!C3:H3</f>
        <v>2006</v>
      </c>
      <c r="D3" s="613"/>
      <c r="E3" s="613"/>
      <c r="F3" s="613"/>
      <c r="G3" s="613"/>
      <c r="H3" s="614"/>
      <c r="I3" s="11"/>
      <c r="J3" s="11"/>
      <c r="K3" s="367" t="str">
        <f>+'Water Data'!K3</f>
        <v>Other</v>
      </c>
      <c r="L3" s="368"/>
      <c r="M3" s="612">
        <f>'Water Data'!M3:R3</f>
        <v>2010</v>
      </c>
      <c r="N3" s="613"/>
      <c r="O3" s="613"/>
      <c r="P3" s="613"/>
      <c r="Q3" s="613"/>
      <c r="R3" s="614"/>
      <c r="S3" s="11"/>
      <c r="T3" s="11"/>
      <c r="U3" s="367" t="str">
        <f>+'Water Data'!U3</f>
        <v>EMIS</v>
      </c>
      <c r="V3" s="368"/>
      <c r="W3" s="612">
        <f>'Water Data'!W3:AB3</f>
        <v>2012</v>
      </c>
      <c r="X3" s="613"/>
      <c r="Y3" s="613"/>
      <c r="Z3" s="613"/>
      <c r="AA3" s="613"/>
      <c r="AB3" s="614"/>
      <c r="AC3" s="11"/>
      <c r="AD3" s="11"/>
      <c r="AE3" s="367" t="str">
        <f>+'Water Data'!AE3</f>
        <v>Other</v>
      </c>
      <c r="AF3" s="368"/>
      <c r="AG3" s="612">
        <f>'Water Data'!AG3:AL3</f>
        <v>2012</v>
      </c>
      <c r="AH3" s="613"/>
      <c r="AI3" s="613"/>
      <c r="AJ3" s="613"/>
      <c r="AK3" s="613"/>
      <c r="AL3" s="614"/>
      <c r="AM3" s="11"/>
      <c r="AN3" s="11"/>
      <c r="AO3" s="367" t="str">
        <f>+'Water Data'!AO3</f>
        <v>EMIS</v>
      </c>
      <c r="AP3" s="368"/>
      <c r="AQ3" s="612">
        <f>'Water Data'!AQ3:AV3</f>
        <v>2013</v>
      </c>
      <c r="AR3" s="613"/>
      <c r="AS3" s="613"/>
      <c r="AT3" s="613"/>
      <c r="AU3" s="613"/>
      <c r="AV3" s="614"/>
      <c r="AW3" s="11"/>
      <c r="AX3" s="11"/>
      <c r="AY3" s="367" t="str">
        <f>+'Water Data'!AY3</f>
        <v>Other</v>
      </c>
      <c r="AZ3" s="368"/>
      <c r="BA3" s="612">
        <f>'Water Data'!BA3:BF3</f>
        <v>2013</v>
      </c>
      <c r="BB3" s="613"/>
      <c r="BC3" s="613"/>
      <c r="BD3" s="613"/>
      <c r="BE3" s="613"/>
      <c r="BF3" s="614"/>
      <c r="BG3" s="11"/>
      <c r="BH3" s="11"/>
      <c r="BI3" s="367" t="str">
        <f>+'Water Data'!BI3</f>
        <v>Other</v>
      </c>
      <c r="BJ3" s="368"/>
      <c r="BK3" s="612">
        <f>'Water Data'!BK3:BP3</f>
        <v>2014</v>
      </c>
      <c r="BL3" s="613"/>
      <c r="BM3" s="613"/>
      <c r="BN3" s="613"/>
      <c r="BO3" s="613"/>
      <c r="BP3" s="614"/>
      <c r="BQ3" s="11"/>
      <c r="BR3" s="11"/>
      <c r="BS3" s="367" t="str">
        <f>+'Water Data'!BS3</f>
        <v>EMIS</v>
      </c>
      <c r="BT3" s="368"/>
      <c r="BU3" s="612">
        <f>'Water Data'!BU3:BZ3</f>
        <v>2015</v>
      </c>
      <c r="BV3" s="613"/>
      <c r="BW3" s="613"/>
      <c r="BX3" s="613"/>
      <c r="BY3" s="613"/>
      <c r="BZ3" s="614"/>
      <c r="CA3" s="11"/>
      <c r="CB3" s="11"/>
      <c r="CC3" s="367" t="str">
        <f>+'Water Data'!CC3</f>
        <v>Other</v>
      </c>
      <c r="CD3" s="368"/>
      <c r="CE3" s="612">
        <f>'Water Data'!CE3:CJ3</f>
        <v>2015</v>
      </c>
      <c r="CF3" s="613"/>
      <c r="CG3" s="613"/>
      <c r="CH3" s="613"/>
      <c r="CI3" s="613"/>
      <c r="CJ3" s="614"/>
      <c r="CK3" s="11"/>
      <c r="CL3" s="11"/>
      <c r="CM3" s="367" t="str">
        <f>+'Water Data'!CM3</f>
        <v>EMIS</v>
      </c>
      <c r="CN3" s="368"/>
      <c r="CO3" s="612">
        <f>'Water Data'!CO3:CT3</f>
        <v>2016</v>
      </c>
      <c r="CP3" s="613"/>
      <c r="CQ3" s="613"/>
      <c r="CR3" s="613"/>
      <c r="CS3" s="613"/>
      <c r="CT3" s="614"/>
      <c r="CU3" s="11"/>
      <c r="CV3" s="11"/>
      <c r="CW3" s="367" t="str">
        <f>+'Water Data'!CW3</f>
        <v>Other</v>
      </c>
      <c r="CX3" s="368"/>
      <c r="CY3" s="612">
        <f>'Water Data'!CY3:DD3</f>
        <v>2016</v>
      </c>
      <c r="CZ3" s="613"/>
      <c r="DA3" s="613"/>
      <c r="DB3" s="613"/>
      <c r="DC3" s="613"/>
      <c r="DD3" s="614"/>
      <c r="DE3" s="11"/>
      <c r="DF3" s="11"/>
    </row>
    <row r="4" s="4" customFormat="true" ht="18" customHeight="true" x14ac:dyDescent="0.25">
      <c r="A4" s="369" t="s">
        <v>202</v>
      </c>
      <c r="B4" s="370" t="s">
        <v>29</v>
      </c>
      <c r="C4" s="371" t="s">
        <v>7</v>
      </c>
      <c r="D4" s="371" t="s">
        <v>1</v>
      </c>
      <c r="E4" s="371" t="s">
        <v>2</v>
      </c>
      <c r="F4" s="371" t="s">
        <v>17</v>
      </c>
      <c r="G4" s="371" t="s">
        <v>18</v>
      </c>
      <c r="H4" s="372" t="s">
        <v>19</v>
      </c>
      <c r="I4" s="26"/>
      <c r="J4" s="26"/>
      <c r="K4" s="369" t="s">
        <v>202</v>
      </c>
      <c r="L4" s="370" t="s">
        <v>29</v>
      </c>
      <c r="M4" s="371" t="s">
        <v>7</v>
      </c>
      <c r="N4" s="371" t="s">
        <v>1</v>
      </c>
      <c r="O4" s="371" t="s">
        <v>2</v>
      </c>
      <c r="P4" s="371" t="s">
        <v>17</v>
      </c>
      <c r="Q4" s="371" t="s">
        <v>18</v>
      </c>
      <c r="R4" s="372" t="s">
        <v>19</v>
      </c>
      <c r="S4" s="26"/>
      <c r="T4" s="26"/>
      <c r="U4" s="369" t="s">
        <v>202</v>
      </c>
      <c r="V4" s="370" t="s">
        <v>29</v>
      </c>
      <c r="W4" s="371" t="s">
        <v>7</v>
      </c>
      <c r="X4" s="371" t="s">
        <v>1</v>
      </c>
      <c r="Y4" s="371" t="s">
        <v>2</v>
      </c>
      <c r="Z4" s="371" t="s">
        <v>17</v>
      </c>
      <c r="AA4" s="371" t="s">
        <v>18</v>
      </c>
      <c r="AB4" s="372" t="s">
        <v>19</v>
      </c>
      <c r="AC4" s="26"/>
      <c r="AD4" s="26"/>
      <c r="AE4" s="369" t="s">
        <v>202</v>
      </c>
      <c r="AF4" s="370" t="s">
        <v>29</v>
      </c>
      <c r="AG4" s="371" t="s">
        <v>7</v>
      </c>
      <c r="AH4" s="371" t="s">
        <v>1</v>
      </c>
      <c r="AI4" s="371" t="s">
        <v>2</v>
      </c>
      <c r="AJ4" s="371" t="s">
        <v>17</v>
      </c>
      <c r="AK4" s="371" t="s">
        <v>18</v>
      </c>
      <c r="AL4" s="372" t="s">
        <v>19</v>
      </c>
      <c r="AM4" s="26"/>
      <c r="AN4" s="26"/>
      <c r="AO4" s="369" t="s">
        <v>202</v>
      </c>
      <c r="AP4" s="370" t="s">
        <v>29</v>
      </c>
      <c r="AQ4" s="371" t="s">
        <v>7</v>
      </c>
      <c r="AR4" s="371" t="s">
        <v>1</v>
      </c>
      <c r="AS4" s="371" t="s">
        <v>2</v>
      </c>
      <c r="AT4" s="371" t="s">
        <v>17</v>
      </c>
      <c r="AU4" s="371" t="s">
        <v>18</v>
      </c>
      <c r="AV4" s="372" t="s">
        <v>19</v>
      </c>
      <c r="AW4" s="26"/>
      <c r="AX4" s="26"/>
      <c r="AY4" s="369" t="s">
        <v>202</v>
      </c>
      <c r="AZ4" s="370" t="s">
        <v>29</v>
      </c>
      <c r="BA4" s="371" t="s">
        <v>7</v>
      </c>
      <c r="BB4" s="371" t="s">
        <v>1</v>
      </c>
      <c r="BC4" s="371" t="s">
        <v>2</v>
      </c>
      <c r="BD4" s="371" t="s">
        <v>17</v>
      </c>
      <c r="BE4" s="371" t="s">
        <v>18</v>
      </c>
      <c r="BF4" s="372" t="s">
        <v>19</v>
      </c>
      <c r="BG4" s="26"/>
      <c r="BH4" s="26"/>
      <c r="BI4" s="369" t="s">
        <v>202</v>
      </c>
      <c r="BJ4" s="370" t="s">
        <v>29</v>
      </c>
      <c r="BK4" s="371" t="s">
        <v>7</v>
      </c>
      <c r="BL4" s="371" t="s">
        <v>1</v>
      </c>
      <c r="BM4" s="371" t="s">
        <v>2</v>
      </c>
      <c r="BN4" s="371" t="s">
        <v>17</v>
      </c>
      <c r="BO4" s="371" t="s">
        <v>18</v>
      </c>
      <c r="BP4" s="372" t="s">
        <v>19</v>
      </c>
      <c r="BQ4" s="26"/>
      <c r="BR4" s="26"/>
      <c r="BS4" s="369" t="s">
        <v>202</v>
      </c>
      <c r="BT4" s="370" t="s">
        <v>29</v>
      </c>
      <c r="BU4" s="371" t="s">
        <v>7</v>
      </c>
      <c r="BV4" s="371" t="s">
        <v>1</v>
      </c>
      <c r="BW4" s="371" t="s">
        <v>2</v>
      </c>
      <c r="BX4" s="371" t="s">
        <v>17</v>
      </c>
      <c r="BY4" s="371" t="s">
        <v>18</v>
      </c>
      <c r="BZ4" s="372" t="s">
        <v>19</v>
      </c>
      <c r="CA4" s="26"/>
      <c r="CB4" s="26"/>
      <c r="CC4" s="369" t="s">
        <v>202</v>
      </c>
      <c r="CD4" s="370" t="s">
        <v>29</v>
      </c>
      <c r="CE4" s="371" t="s">
        <v>7</v>
      </c>
      <c r="CF4" s="371" t="s">
        <v>1</v>
      </c>
      <c r="CG4" s="371" t="s">
        <v>2</v>
      </c>
      <c r="CH4" s="371" t="s">
        <v>17</v>
      </c>
      <c r="CI4" s="371" t="s">
        <v>18</v>
      </c>
      <c r="CJ4" s="372" t="s">
        <v>19</v>
      </c>
      <c r="CK4" s="26"/>
      <c r="CL4" s="26"/>
      <c r="CM4" s="369" t="s">
        <v>202</v>
      </c>
      <c r="CN4" s="370" t="s">
        <v>29</v>
      </c>
      <c r="CO4" s="371" t="s">
        <v>7</v>
      </c>
      <c r="CP4" s="371" t="s">
        <v>1</v>
      </c>
      <c r="CQ4" s="371" t="s">
        <v>2</v>
      </c>
      <c r="CR4" s="371" t="s">
        <v>17</v>
      </c>
      <c r="CS4" s="371" t="s">
        <v>18</v>
      </c>
      <c r="CT4" s="372" t="s">
        <v>19</v>
      </c>
      <c r="CU4" s="26"/>
      <c r="CV4" s="26"/>
      <c r="CW4" s="369" t="s">
        <v>202</v>
      </c>
      <c r="CX4" s="370" t="s">
        <v>29</v>
      </c>
      <c r="CY4" s="371" t="s">
        <v>7</v>
      </c>
      <c r="CZ4" s="371" t="s">
        <v>1</v>
      </c>
      <c r="DA4" s="371" t="s">
        <v>2</v>
      </c>
      <c r="DB4" s="371" t="s">
        <v>17</v>
      </c>
      <c r="DC4" s="371" t="s">
        <v>18</v>
      </c>
      <c r="DD4" s="372" t="s">
        <v>19</v>
      </c>
      <c r="DE4" s="26"/>
      <c r="DF4" s="26"/>
      <c r="DG4" s="328"/>
      <c r="DQ4" s="328"/>
      <c r="EA4" s="328"/>
      <c r="EK4" s="328"/>
      <c r="EU4" s="328"/>
      <c r="FE4" s="328"/>
      <c r="FO4" s="328"/>
      <c r="FY4" s="328"/>
      <c r="GI4" s="328"/>
      <c r="GS4" s="328"/>
      <c r="HC4" s="328"/>
      <c r="HM4" s="328"/>
      <c r="HW4" s="328"/>
    </row>
    <row r="5" s="4" customFormat="true" x14ac:dyDescent="0.25">
      <c r="A5" s="320"/>
      <c r="B5" s="170" t="s">
        <v>3</v>
      </c>
      <c r="C5" s="7"/>
      <c r="D5" s="7"/>
      <c r="E5" s="7"/>
      <c r="F5" s="7"/>
      <c r="G5" s="7"/>
      <c r="H5" s="28"/>
      <c r="I5" s="26"/>
      <c r="J5" s="26"/>
      <c r="K5" s="320"/>
      <c r="L5" s="170" t="s">
        <v>3</v>
      </c>
      <c r="M5" s="7"/>
      <c r="N5" s="7"/>
      <c r="O5" s="7"/>
      <c r="P5" s="7"/>
      <c r="Q5" s="7"/>
      <c r="R5" s="28"/>
      <c r="S5" s="26"/>
      <c r="T5" s="26"/>
      <c r="U5" s="332"/>
      <c r="V5" s="170" t="s">
        <v>3</v>
      </c>
      <c r="W5" s="7"/>
      <c r="X5" s="7"/>
      <c r="Y5" s="7"/>
      <c r="Z5" s="7"/>
      <c r="AA5" s="7"/>
      <c r="AB5" s="28"/>
      <c r="AC5" s="26"/>
      <c r="AD5" s="26"/>
      <c r="AE5" s="332"/>
      <c r="AF5" s="170" t="s">
        <v>3</v>
      </c>
      <c r="AG5" s="7"/>
      <c r="AH5" s="7"/>
      <c r="AI5" s="7"/>
      <c r="AJ5" s="7"/>
      <c r="AK5" s="7"/>
      <c r="AL5" s="28"/>
      <c r="AM5" s="26"/>
      <c r="AN5" s="26"/>
      <c r="AO5" s="332"/>
      <c r="AP5" s="170" t="s">
        <v>3</v>
      </c>
      <c r="AQ5" s="7"/>
      <c r="AR5" s="7"/>
      <c r="AS5" s="7"/>
      <c r="AT5" s="7"/>
      <c r="AU5" s="7"/>
      <c r="AV5" s="28"/>
      <c r="AW5" s="26"/>
      <c r="AX5" s="26"/>
      <c r="AY5" s="332"/>
      <c r="AZ5" s="170" t="s">
        <v>3</v>
      </c>
      <c r="BA5" s="7"/>
      <c r="BB5" s="7"/>
      <c r="BC5" s="7"/>
      <c r="BD5" s="7"/>
      <c r="BE5" s="7"/>
      <c r="BF5" s="28"/>
      <c r="BG5" s="26"/>
      <c r="BH5" s="26"/>
      <c r="BI5" s="332"/>
      <c r="BJ5" s="170" t="s">
        <v>3</v>
      </c>
      <c r="BK5" s="7"/>
      <c r="BL5" s="7"/>
      <c r="BM5" s="7"/>
      <c r="BN5" s="7"/>
      <c r="BO5" s="7"/>
      <c r="BP5" s="28"/>
      <c r="BQ5" s="26"/>
      <c r="BR5" s="26"/>
      <c r="BS5" s="332"/>
      <c r="BT5" s="170" t="s">
        <v>3</v>
      </c>
      <c r="BU5" s="7"/>
      <c r="BV5" s="7"/>
      <c r="BW5" s="7"/>
      <c r="BX5" s="7"/>
      <c r="BY5" s="7"/>
      <c r="BZ5" s="28"/>
      <c r="CA5" s="26"/>
      <c r="CB5" s="26"/>
      <c r="CC5" s="332"/>
      <c r="CD5" s="170" t="s">
        <v>3</v>
      </c>
      <c r="CE5" s="7"/>
      <c r="CF5" s="7"/>
      <c r="CG5" s="7"/>
      <c r="CH5" s="7"/>
      <c r="CI5" s="7"/>
      <c r="CJ5" s="28"/>
      <c r="CK5" s="26"/>
      <c r="CL5" s="26"/>
      <c r="CM5" s="332"/>
      <c r="CN5" s="170" t="s">
        <v>3</v>
      </c>
      <c r="CO5" s="7"/>
      <c r="CP5" s="7"/>
      <c r="CQ5" s="7"/>
      <c r="CR5" s="7"/>
      <c r="CS5" s="7"/>
      <c r="CT5" s="28"/>
      <c r="CU5" s="26"/>
      <c r="CV5" s="26"/>
      <c r="CW5" s="332"/>
      <c r="CX5" s="170" t="s">
        <v>3</v>
      </c>
      <c r="CY5" s="7"/>
      <c r="CZ5" s="7"/>
      <c r="DA5" s="7"/>
      <c r="DB5" s="7"/>
      <c r="DC5" s="7"/>
      <c r="DD5" s="28"/>
      <c r="DE5" s="26"/>
      <c r="DF5" s="26"/>
      <c r="DG5" s="328"/>
      <c r="DQ5" s="328"/>
      <c r="EA5" s="328"/>
      <c r="EK5" s="328"/>
      <c r="EU5" s="328"/>
      <c r="FE5" s="328"/>
      <c r="FO5" s="328"/>
      <c r="FY5" s="328"/>
      <c r="GI5" s="328"/>
      <c r="GS5" s="328"/>
      <c r="HC5" s="328"/>
      <c r="HM5" s="328"/>
      <c r="HW5" s="328"/>
    </row>
    <row r="6" s="4" customFormat="true" x14ac:dyDescent="0.25">
      <c r="A6" s="320"/>
      <c r="B6" s="170" t="s">
        <v>26</v>
      </c>
      <c r="C6" s="7"/>
      <c r="D6" s="7"/>
      <c r="E6" s="7"/>
      <c r="F6" s="7"/>
      <c r="G6" s="7"/>
      <c r="H6" s="28"/>
      <c r="I6" s="26"/>
      <c r="J6" s="26"/>
      <c r="K6" s="320"/>
      <c r="L6" s="170" t="s">
        <v>26</v>
      </c>
      <c r="M6" s="7"/>
      <c r="N6" s="7"/>
      <c r="O6" s="7"/>
      <c r="P6" s="7"/>
      <c r="Q6" s="7"/>
      <c r="R6" s="28"/>
      <c r="S6" s="26"/>
      <c r="T6" s="26"/>
      <c r="U6" s="332"/>
      <c r="V6" s="170" t="s">
        <v>26</v>
      </c>
      <c r="W6" s="7"/>
      <c r="X6" s="7"/>
      <c r="Y6" s="7"/>
      <c r="Z6" s="7"/>
      <c r="AA6" s="7"/>
      <c r="AB6" s="28"/>
      <c r="AC6" s="26"/>
      <c r="AD6" s="26"/>
      <c r="AE6" s="332"/>
      <c r="AF6" s="170" t="s">
        <v>26</v>
      </c>
      <c r="AG6" s="7"/>
      <c r="AH6" s="7"/>
      <c r="AI6" s="7"/>
      <c r="AJ6" s="7"/>
      <c r="AK6" s="7"/>
      <c r="AL6" s="28"/>
      <c r="AM6" s="26"/>
      <c r="AN6" s="26"/>
      <c r="AO6" s="332"/>
      <c r="AP6" s="170" t="s">
        <v>26</v>
      </c>
      <c r="AQ6" s="7"/>
      <c r="AR6" s="7"/>
      <c r="AS6" s="7"/>
      <c r="AT6" s="7"/>
      <c r="AU6" s="7"/>
      <c r="AV6" s="28"/>
      <c r="AW6" s="26"/>
      <c r="AX6" s="26"/>
      <c r="AY6" s="332"/>
      <c r="AZ6" s="170" t="s">
        <v>26</v>
      </c>
      <c r="BA6" s="7"/>
      <c r="BB6" s="7"/>
      <c r="BC6" s="7"/>
      <c r="BD6" s="7"/>
      <c r="BE6" s="7"/>
      <c r="BF6" s="28"/>
      <c r="BG6" s="26"/>
      <c r="BH6" s="26"/>
      <c r="BI6" s="332"/>
      <c r="BJ6" s="170" t="s">
        <v>26</v>
      </c>
      <c r="BK6" s="7"/>
      <c r="BL6" s="7"/>
      <c r="BM6" s="7"/>
      <c r="BN6" s="7"/>
      <c r="BO6" s="7"/>
      <c r="BP6" s="28"/>
      <c r="BQ6" s="26"/>
      <c r="BR6" s="26"/>
      <c r="BS6" s="332"/>
      <c r="BT6" s="170" t="s">
        <v>26</v>
      </c>
      <c r="BU6" s="7"/>
      <c r="BV6" s="7"/>
      <c r="BW6" s="7"/>
      <c r="BX6" s="7"/>
      <c r="BY6" s="7"/>
      <c r="BZ6" s="28"/>
      <c r="CA6" s="26"/>
      <c r="CB6" s="26"/>
      <c r="CC6" s="332"/>
      <c r="CD6" s="170" t="s">
        <v>26</v>
      </c>
      <c r="CE6" s="7"/>
      <c r="CF6" s="7"/>
      <c r="CG6" s="7"/>
      <c r="CH6" s="7"/>
      <c r="CI6" s="7"/>
      <c r="CJ6" s="28"/>
      <c r="CK6" s="26"/>
      <c r="CL6" s="26"/>
      <c r="CM6" s="332"/>
      <c r="CN6" s="170" t="s">
        <v>26</v>
      </c>
      <c r="CO6" s="7"/>
      <c r="CP6" s="7"/>
      <c r="CQ6" s="7"/>
      <c r="CR6" s="7"/>
      <c r="CS6" s="7"/>
      <c r="CT6" s="28"/>
      <c r="CU6" s="26"/>
      <c r="CV6" s="26"/>
      <c r="CW6" s="332"/>
      <c r="CX6" s="170" t="s">
        <v>26</v>
      </c>
      <c r="CY6" s="7"/>
      <c r="CZ6" s="7"/>
      <c r="DA6" s="7"/>
      <c r="DB6" s="7"/>
      <c r="DC6" s="7"/>
      <c r="DD6" s="28"/>
      <c r="DE6" s="26"/>
      <c r="DF6" s="26"/>
      <c r="DG6" s="328"/>
      <c r="DQ6" s="328"/>
      <c r="EA6" s="328"/>
      <c r="EK6" s="328"/>
      <c r="EU6" s="328"/>
      <c r="FE6" s="328"/>
      <c r="FO6" s="328"/>
      <c r="FY6" s="328"/>
      <c r="GI6" s="328"/>
      <c r="GS6" s="328"/>
      <c r="HC6" s="328"/>
      <c r="HM6" s="328"/>
      <c r="HW6" s="328"/>
    </row>
    <row r="7" s="4" customFormat="true" hidden="true" x14ac:dyDescent="0.25">
      <c r="A7" s="332"/>
      <c r="B7" s="171" t="s">
        <v>27</v>
      </c>
      <c r="C7" s="20"/>
      <c r="D7" s="7"/>
      <c r="E7" s="7"/>
      <c r="F7" s="7"/>
      <c r="G7" s="7"/>
      <c r="H7" s="28"/>
      <c r="I7" s="26"/>
      <c r="J7" s="26"/>
      <c r="K7" s="332"/>
      <c r="L7" s="171" t="s">
        <v>27</v>
      </c>
      <c r="M7" s="20"/>
      <c r="N7" s="7"/>
      <c r="O7" s="7"/>
      <c r="P7" s="7"/>
      <c r="Q7" s="7"/>
      <c r="R7" s="28"/>
      <c r="S7" s="26"/>
      <c r="T7" s="26"/>
      <c r="U7" s="332"/>
      <c r="V7" s="171" t="s">
        <v>27</v>
      </c>
      <c r="W7" s="20"/>
      <c r="X7" s="7"/>
      <c r="Y7" s="7"/>
      <c r="Z7" s="7"/>
      <c r="AA7" s="7"/>
      <c r="AB7" s="28"/>
      <c r="AC7" s="26"/>
      <c r="AD7" s="26"/>
      <c r="AE7" s="332"/>
      <c r="AF7" s="171" t="s">
        <v>27</v>
      </c>
      <c r="AG7" s="20"/>
      <c r="AH7" s="7"/>
      <c r="AI7" s="7"/>
      <c r="AJ7" s="7"/>
      <c r="AK7" s="7"/>
      <c r="AL7" s="28"/>
      <c r="AM7" s="26"/>
      <c r="AN7" s="26"/>
      <c r="AO7" s="332"/>
      <c r="AP7" s="171" t="s">
        <v>27</v>
      </c>
      <c r="AQ7" s="20"/>
      <c r="AR7" s="7"/>
      <c r="AS7" s="7"/>
      <c r="AT7" s="7"/>
      <c r="AU7" s="7"/>
      <c r="AV7" s="28"/>
      <c r="AW7" s="26"/>
      <c r="AX7" s="26"/>
      <c r="AY7" s="332"/>
      <c r="AZ7" s="171" t="s">
        <v>27</v>
      </c>
      <c r="BA7" s="20"/>
      <c r="BB7" s="7"/>
      <c r="BC7" s="7"/>
      <c r="BD7" s="7"/>
      <c r="BE7" s="7"/>
      <c r="BF7" s="28"/>
      <c r="BG7" s="26"/>
      <c r="BH7" s="26"/>
      <c r="BI7" s="332"/>
      <c r="BJ7" s="171" t="s">
        <v>27</v>
      </c>
      <c r="BK7" s="20"/>
      <c r="BL7" s="7"/>
      <c r="BM7" s="7"/>
      <c r="BN7" s="7"/>
      <c r="BO7" s="7"/>
      <c r="BP7" s="28"/>
      <c r="BQ7" s="26"/>
      <c r="BR7" s="26"/>
      <c r="BS7" s="332"/>
      <c r="BT7" s="171" t="s">
        <v>27</v>
      </c>
      <c r="BU7" s="20"/>
      <c r="BV7" s="7"/>
      <c r="BW7" s="7"/>
      <c r="BX7" s="7"/>
      <c r="BY7" s="7"/>
      <c r="BZ7" s="28"/>
      <c r="CA7" s="26"/>
      <c r="CB7" s="26"/>
      <c r="CC7" s="332"/>
      <c r="CD7" s="171" t="s">
        <v>27</v>
      </c>
      <c r="CE7" s="20"/>
      <c r="CF7" s="7"/>
      <c r="CG7" s="7"/>
      <c r="CH7" s="7"/>
      <c r="CI7" s="7"/>
      <c r="CJ7" s="28"/>
      <c r="CK7" s="26"/>
      <c r="CL7" s="26"/>
      <c r="CM7" s="332"/>
      <c r="CN7" s="171" t="s">
        <v>27</v>
      </c>
      <c r="CO7" s="20"/>
      <c r="CP7" s="7"/>
      <c r="CQ7" s="7"/>
      <c r="CR7" s="7"/>
      <c r="CS7" s="7"/>
      <c r="CT7" s="28"/>
      <c r="CU7" s="26"/>
      <c r="CV7" s="26"/>
      <c r="CW7" s="332"/>
      <c r="CX7" s="171" t="s">
        <v>27</v>
      </c>
      <c r="CY7" s="20"/>
      <c r="CZ7" s="7"/>
      <c r="DA7" s="7"/>
      <c r="DB7" s="7"/>
      <c r="DC7" s="7"/>
      <c r="DD7" s="28"/>
      <c r="DE7" s="26"/>
      <c r="DF7" s="26"/>
      <c r="DG7" s="328"/>
      <c r="DQ7" s="328"/>
      <c r="EA7" s="328"/>
      <c r="EK7" s="328"/>
      <c r="EU7" s="328"/>
      <c r="FE7" s="328"/>
      <c r="FO7" s="328"/>
      <c r="FY7" s="328"/>
      <c r="GI7" s="328"/>
      <c r="GS7" s="328"/>
      <c r="HC7" s="328"/>
      <c r="HM7" s="328"/>
      <c r="HW7" s="328"/>
    </row>
    <row r="8" s="4" customFormat="true" x14ac:dyDescent="0.25">
      <c r="A8" s="320"/>
      <c r="B8" s="171" t="s">
        <v>161</v>
      </c>
      <c r="C8" s="152"/>
      <c r="D8" s="7"/>
      <c r="E8" s="7"/>
      <c r="F8" s="7"/>
      <c r="G8" s="7"/>
      <c r="H8" s="28"/>
      <c r="I8" s="26"/>
      <c r="J8" s="26"/>
      <c r="K8" s="320"/>
      <c r="L8" s="171" t="s">
        <v>161</v>
      </c>
      <c r="M8" s="152"/>
      <c r="N8" s="7"/>
      <c r="O8" s="7"/>
      <c r="P8" s="7"/>
      <c r="Q8" s="7"/>
      <c r="R8" s="28"/>
      <c r="S8" s="26"/>
      <c r="T8" s="26"/>
      <c r="U8" s="320"/>
      <c r="V8" s="171" t="s">
        <v>161</v>
      </c>
      <c r="W8" s="152"/>
      <c r="X8" s="7"/>
      <c r="Y8" s="7"/>
      <c r="Z8" s="7"/>
      <c r="AA8" s="7"/>
      <c r="AB8" s="28"/>
      <c r="AC8" s="26"/>
      <c r="AD8" s="26"/>
      <c r="AE8" s="320"/>
      <c r="AF8" s="171" t="s">
        <v>161</v>
      </c>
      <c r="AG8" s="152"/>
      <c r="AH8" s="7"/>
      <c r="AI8" s="7"/>
      <c r="AJ8" s="7"/>
      <c r="AK8" s="7"/>
      <c r="AL8" s="28"/>
      <c r="AM8" s="26"/>
      <c r="AN8" s="26"/>
      <c r="AO8" s="320"/>
      <c r="AP8" s="171" t="s">
        <v>161</v>
      </c>
      <c r="AQ8" s="152"/>
      <c r="AR8" s="7"/>
      <c r="AS8" s="7"/>
      <c r="AT8" s="7"/>
      <c r="AU8" s="7"/>
      <c r="AV8" s="28"/>
      <c r="AW8" s="26"/>
      <c r="AX8" s="26"/>
      <c r="AY8" s="320"/>
      <c r="AZ8" s="171" t="s">
        <v>161</v>
      </c>
      <c r="BA8" s="152"/>
      <c r="BB8" s="7"/>
      <c r="BC8" s="7"/>
      <c r="BD8" s="7"/>
      <c r="BE8" s="7"/>
      <c r="BF8" s="28"/>
      <c r="BG8" s="26"/>
      <c r="BH8" s="26"/>
      <c r="BI8" s="320"/>
      <c r="BJ8" s="171" t="s">
        <v>161</v>
      </c>
      <c r="BK8" s="152"/>
      <c r="BL8" s="7"/>
      <c r="BM8" s="7"/>
      <c r="BN8" s="7"/>
      <c r="BO8" s="7"/>
      <c r="BP8" s="28"/>
      <c r="BQ8" s="26"/>
      <c r="BR8" s="26"/>
      <c r="BS8" s="320"/>
      <c r="BT8" s="171" t="s">
        <v>161</v>
      </c>
      <c r="BU8" s="152"/>
      <c r="BV8" s="7"/>
      <c r="BW8" s="7"/>
      <c r="BX8" s="7"/>
      <c r="BY8" s="7"/>
      <c r="BZ8" s="28"/>
      <c r="CA8" s="26"/>
      <c r="CB8" s="26"/>
      <c r="CC8" s="320"/>
      <c r="CD8" s="171" t="s">
        <v>161</v>
      </c>
      <c r="CE8" s="152"/>
      <c r="CF8" s="7"/>
      <c r="CG8" s="7"/>
      <c r="CH8" s="7"/>
      <c r="CI8" s="7"/>
      <c r="CJ8" s="28"/>
      <c r="CK8" s="26"/>
      <c r="CL8" s="26"/>
      <c r="CM8" s="320"/>
      <c r="CN8" s="171" t="s">
        <v>161</v>
      </c>
      <c r="CO8" s="152"/>
      <c r="CP8" s="7"/>
      <c r="CQ8" s="7"/>
      <c r="CR8" s="7"/>
      <c r="CS8" s="7"/>
      <c r="CT8" s="28"/>
      <c r="CU8" s="26"/>
      <c r="CV8" s="26"/>
      <c r="CW8" s="320"/>
      <c r="CX8" s="171" t="s">
        <v>161</v>
      </c>
      <c r="CY8" s="152"/>
      <c r="CZ8" s="7"/>
      <c r="DA8" s="7"/>
      <c r="DB8" s="7"/>
      <c r="DC8" s="7"/>
      <c r="DD8" s="28"/>
      <c r="DE8" s="26"/>
      <c r="DF8" s="26"/>
      <c r="DG8" s="328"/>
      <c r="DQ8" s="328"/>
      <c r="EA8" s="328"/>
      <c r="EK8" s="328"/>
      <c r="EU8" s="328"/>
      <c r="FE8" s="328"/>
      <c r="FO8" s="328"/>
      <c r="FY8" s="328"/>
      <c r="GI8" s="328"/>
      <c r="GS8" s="328"/>
      <c r="HC8" s="328"/>
      <c r="HM8" s="328"/>
      <c r="HW8" s="328"/>
    </row>
    <row r="9" s="4" customFormat="true" x14ac:dyDescent="0.25">
      <c r="A9" s="332"/>
      <c r="B9" s="171" t="s">
        <v>214</v>
      </c>
      <c r="C9" s="20"/>
      <c r="D9" s="7"/>
      <c r="E9" s="7"/>
      <c r="F9" s="7"/>
      <c r="G9" s="7"/>
      <c r="H9" s="28"/>
      <c r="I9" s="26"/>
      <c r="J9" s="26"/>
      <c r="K9" s="332"/>
      <c r="L9" s="171" t="s">
        <v>214</v>
      </c>
      <c r="M9" s="20"/>
      <c r="N9" s="7"/>
      <c r="O9" s="7"/>
      <c r="P9" s="7"/>
      <c r="Q9" s="7"/>
      <c r="R9" s="28"/>
      <c r="S9" s="26"/>
      <c r="T9" s="26"/>
      <c r="U9" s="332"/>
      <c r="V9" s="171" t="s">
        <v>214</v>
      </c>
      <c r="W9" s="20"/>
      <c r="X9" s="7"/>
      <c r="Y9" s="7"/>
      <c r="Z9" s="7"/>
      <c r="AA9" s="7"/>
      <c r="AB9" s="28"/>
      <c r="AC9" s="26"/>
      <c r="AD9" s="26"/>
      <c r="AE9" s="332"/>
      <c r="AF9" s="171" t="s">
        <v>214</v>
      </c>
      <c r="AG9" s="20"/>
      <c r="AH9" s="7"/>
      <c r="AI9" s="7"/>
      <c r="AJ9" s="7"/>
      <c r="AK9" s="7"/>
      <c r="AL9" s="28"/>
      <c r="AM9" s="26"/>
      <c r="AN9" s="26"/>
      <c r="AO9" s="332"/>
      <c r="AP9" s="171" t="s">
        <v>214</v>
      </c>
      <c r="AQ9" s="20"/>
      <c r="AR9" s="7"/>
      <c r="AS9" s="7"/>
      <c r="AT9" s="7"/>
      <c r="AU9" s="7"/>
      <c r="AV9" s="28"/>
      <c r="AW9" s="26"/>
      <c r="AX9" s="26"/>
      <c r="AY9" s="332"/>
      <c r="AZ9" s="171" t="s">
        <v>214</v>
      </c>
      <c r="BA9" s="20"/>
      <c r="BB9" s="7"/>
      <c r="BC9" s="7"/>
      <c r="BD9" s="7"/>
      <c r="BE9" s="7"/>
      <c r="BF9" s="28"/>
      <c r="BG9" s="26"/>
      <c r="BH9" s="26"/>
      <c r="BI9" s="332"/>
      <c r="BJ9" s="171" t="s">
        <v>214</v>
      </c>
      <c r="BK9" s="20"/>
      <c r="BL9" s="7"/>
      <c r="BM9" s="7"/>
      <c r="BN9" s="7"/>
      <c r="BO9" s="7"/>
      <c r="BP9" s="28"/>
      <c r="BQ9" s="26"/>
      <c r="BR9" s="26"/>
      <c r="BS9" s="332"/>
      <c r="BT9" s="171" t="s">
        <v>214</v>
      </c>
      <c r="BU9" s="20"/>
      <c r="BV9" s="7"/>
      <c r="BW9" s="7"/>
      <c r="BX9" s="7"/>
      <c r="BY9" s="7"/>
      <c r="BZ9" s="28"/>
      <c r="CA9" s="26"/>
      <c r="CB9" s="26"/>
      <c r="CC9" s="332"/>
      <c r="CD9" s="171" t="s">
        <v>214</v>
      </c>
      <c r="CE9" s="20"/>
      <c r="CF9" s="7"/>
      <c r="CG9" s="7"/>
      <c r="CH9" s="7"/>
      <c r="CI9" s="7"/>
      <c r="CJ9" s="28"/>
      <c r="CK9" s="26"/>
      <c r="CL9" s="26"/>
      <c r="CM9" s="332"/>
      <c r="CN9" s="171" t="s">
        <v>214</v>
      </c>
      <c r="CO9" s="20"/>
      <c r="CP9" s="7"/>
      <c r="CQ9" s="7"/>
      <c r="CR9" s="7"/>
      <c r="CS9" s="7"/>
      <c r="CT9" s="28"/>
      <c r="CU9" s="26"/>
      <c r="CV9" s="26"/>
      <c r="CW9" s="332"/>
      <c r="CX9" s="171" t="s">
        <v>214</v>
      </c>
      <c r="CY9" s="20"/>
      <c r="CZ9" s="7"/>
      <c r="DA9" s="7"/>
      <c r="DB9" s="7"/>
      <c r="DC9" s="7"/>
      <c r="DD9" s="28"/>
      <c r="DE9" s="26"/>
      <c r="DF9" s="26"/>
      <c r="DG9" s="328"/>
      <c r="DQ9" s="328"/>
      <c r="EA9" s="328"/>
      <c r="EK9" s="328"/>
      <c r="EU9" s="328"/>
      <c r="FE9" s="328"/>
      <c r="FO9" s="328"/>
      <c r="FY9" s="328"/>
      <c r="GI9" s="328"/>
      <c r="GS9" s="328"/>
      <c r="HC9" s="328"/>
      <c r="HM9" s="328"/>
      <c r="HW9" s="328"/>
    </row>
    <row r="10" s="4" customFormat="true" x14ac:dyDescent="0.25">
      <c r="A10" s="320"/>
      <c r="B10" s="171" t="s">
        <v>205</v>
      </c>
      <c r="C10" s="20"/>
      <c r="D10" s="7"/>
      <c r="E10" s="7"/>
      <c r="F10" s="7"/>
      <c r="G10" s="7"/>
      <c r="H10" s="28"/>
      <c r="I10" s="26"/>
      <c r="J10" s="26"/>
      <c r="K10" s="320"/>
      <c r="L10" s="171" t="s">
        <v>205</v>
      </c>
      <c r="M10" s="20"/>
      <c r="N10" s="7"/>
      <c r="O10" s="7"/>
      <c r="P10" s="7"/>
      <c r="Q10" s="7"/>
      <c r="R10" s="28"/>
      <c r="S10" s="26"/>
      <c r="T10" s="26"/>
      <c r="U10" s="332"/>
      <c r="V10" s="171" t="s">
        <v>205</v>
      </c>
      <c r="W10" s="20"/>
      <c r="X10" s="7"/>
      <c r="Y10" s="7"/>
      <c r="Z10" s="7"/>
      <c r="AA10" s="7"/>
      <c r="AB10" s="28"/>
      <c r="AC10" s="26"/>
      <c r="AD10" s="26"/>
      <c r="AE10" s="332"/>
      <c r="AF10" s="171" t="s">
        <v>205</v>
      </c>
      <c r="AG10" s="20"/>
      <c r="AH10" s="7"/>
      <c r="AI10" s="7"/>
      <c r="AJ10" s="7"/>
      <c r="AK10" s="7"/>
      <c r="AL10" s="28"/>
      <c r="AM10" s="26"/>
      <c r="AN10" s="26"/>
      <c r="AO10" s="332"/>
      <c r="AP10" s="171" t="s">
        <v>205</v>
      </c>
      <c r="AQ10" s="20"/>
      <c r="AR10" s="7"/>
      <c r="AS10" s="7"/>
      <c r="AT10" s="7"/>
      <c r="AU10" s="7"/>
      <c r="AV10" s="28"/>
      <c r="AW10" s="26"/>
      <c r="AX10" s="26"/>
      <c r="AY10" s="332"/>
      <c r="AZ10" s="171" t="s">
        <v>205</v>
      </c>
      <c r="BA10" s="20"/>
      <c r="BB10" s="7"/>
      <c r="BC10" s="7"/>
      <c r="BD10" s="7"/>
      <c r="BE10" s="7"/>
      <c r="BF10" s="28"/>
      <c r="BG10" s="26"/>
      <c r="BH10" s="26"/>
      <c r="BI10" s="332"/>
      <c r="BJ10" s="171" t="s">
        <v>205</v>
      </c>
      <c r="BK10" s="20"/>
      <c r="BL10" s="7"/>
      <c r="BM10" s="7"/>
      <c r="BN10" s="7"/>
      <c r="BO10" s="7"/>
      <c r="BP10" s="28"/>
      <c r="BQ10" s="26"/>
      <c r="BR10" s="26"/>
      <c r="BS10" s="332"/>
      <c r="BT10" s="272" t="s">
        <v>205</v>
      </c>
      <c r="BU10" s="273"/>
      <c r="BV10" s="140"/>
      <c r="BW10" s="140"/>
      <c r="BX10" s="140"/>
      <c r="BY10" s="140"/>
      <c r="BZ10" s="141"/>
      <c r="CA10" s="26"/>
      <c r="CB10" s="26"/>
      <c r="CC10" s="332"/>
      <c r="CD10" s="272" t="s">
        <v>205</v>
      </c>
      <c r="CE10" s="273"/>
      <c r="CF10" s="140"/>
      <c r="CG10" s="140"/>
      <c r="CH10" s="140"/>
      <c r="CI10" s="140"/>
      <c r="CJ10" s="141"/>
      <c r="CK10" s="26"/>
      <c r="CL10" s="26"/>
      <c r="CM10" s="320"/>
      <c r="CN10" s="171" t="s">
        <v>205</v>
      </c>
      <c r="CO10" s="20"/>
      <c r="CP10" s="7"/>
      <c r="CQ10" s="7"/>
      <c r="CR10" s="7"/>
      <c r="CS10" s="7"/>
      <c r="CT10" s="28"/>
      <c r="CU10" s="26"/>
      <c r="CV10" s="26"/>
      <c r="CW10" s="320" t="s">
        <v>215</v>
      </c>
      <c r="CX10" s="171" t="s">
        <v>205</v>
      </c>
      <c r="CY10" s="20">
        <f>SUMPRODUCT(DC10:DD10,CS15:CT15)/SUM(CS15:CT15)</f>
        <v>22.085882399745383</v>
      </c>
      <c r="CZ10" s="7"/>
      <c r="DA10" s="7"/>
      <c r="DB10" s="7"/>
      <c r="DC10" s="7">
        <v>25.39</v>
      </c>
      <c r="DD10" s="28">
        <v>10.24</v>
      </c>
      <c r="DE10" s="26"/>
      <c r="DF10" s="26"/>
      <c r="DG10" s="328"/>
      <c r="DQ10" s="328"/>
      <c r="EA10" s="328"/>
      <c r="EK10" s="328"/>
      <c r="EU10" s="328"/>
      <c r="FE10" s="328"/>
      <c r="FO10" s="328"/>
      <c r="FY10" s="328"/>
      <c r="GI10" s="328"/>
      <c r="GS10" s="328"/>
      <c r="HC10" s="328"/>
      <c r="HM10" s="328"/>
      <c r="HW10" s="328"/>
    </row>
    <row r="11" s="2" customFormat="true" ht="86.45" customHeight="true" x14ac:dyDescent="0.25">
      <c r="A11" s="271" t="s">
        <v>13</v>
      </c>
      <c r="B11" s="576" t="s">
        <v>190</v>
      </c>
      <c r="C11" s="576"/>
      <c r="D11" s="576"/>
      <c r="E11" s="576"/>
      <c r="F11" s="576"/>
      <c r="G11" s="576"/>
      <c r="H11" s="577"/>
      <c r="I11" s="11"/>
      <c r="J11" s="11"/>
      <c r="K11" s="271" t="s">
        <v>13</v>
      </c>
      <c r="L11" s="576" t="s">
        <v>190</v>
      </c>
      <c r="M11" s="576"/>
      <c r="N11" s="576"/>
      <c r="O11" s="576"/>
      <c r="P11" s="576"/>
      <c r="Q11" s="576"/>
      <c r="R11" s="577"/>
      <c r="S11" s="11"/>
      <c r="T11" s="11"/>
      <c r="U11" s="271" t="s">
        <v>13</v>
      </c>
      <c r="V11" s="575" t="s">
        <v>190</v>
      </c>
      <c r="W11" s="576"/>
      <c r="X11" s="576"/>
      <c r="Y11" s="576"/>
      <c r="Z11" s="576"/>
      <c r="AA11" s="576"/>
      <c r="AB11" s="577"/>
      <c r="AC11" s="11"/>
      <c r="AD11" s="11"/>
      <c r="AE11" s="271" t="s">
        <v>13</v>
      </c>
      <c r="AF11" s="575" t="s">
        <v>190</v>
      </c>
      <c r="AG11" s="576"/>
      <c r="AH11" s="576"/>
      <c r="AI11" s="576"/>
      <c r="AJ11" s="576"/>
      <c r="AK11" s="576"/>
      <c r="AL11" s="577"/>
      <c r="AM11" s="11"/>
      <c r="AN11" s="11"/>
      <c r="AO11" s="271" t="s">
        <v>13</v>
      </c>
      <c r="AP11" s="575" t="s">
        <v>190</v>
      </c>
      <c r="AQ11" s="576"/>
      <c r="AR11" s="576"/>
      <c r="AS11" s="576"/>
      <c r="AT11" s="576"/>
      <c r="AU11" s="576"/>
      <c r="AV11" s="577"/>
      <c r="AW11" s="11"/>
      <c r="AX11" s="11"/>
      <c r="AY11" s="271" t="s">
        <v>13</v>
      </c>
      <c r="AZ11" s="575" t="s">
        <v>191</v>
      </c>
      <c r="BA11" s="576"/>
      <c r="BB11" s="576"/>
      <c r="BC11" s="576"/>
      <c r="BD11" s="576"/>
      <c r="BE11" s="576"/>
      <c r="BF11" s="577"/>
      <c r="BG11" s="11"/>
      <c r="BH11" s="11"/>
      <c r="BI11" s="271" t="s">
        <v>13</v>
      </c>
      <c r="BJ11" s="575" t="s">
        <v>190</v>
      </c>
      <c r="BK11" s="576"/>
      <c r="BL11" s="576"/>
      <c r="BM11" s="576"/>
      <c r="BN11" s="576"/>
      <c r="BO11" s="576"/>
      <c r="BP11" s="577"/>
      <c r="BQ11" s="11"/>
      <c r="BR11" s="11"/>
      <c r="BS11" s="271" t="s">
        <v>13</v>
      </c>
      <c r="BT11" s="575" t="s">
        <v>191</v>
      </c>
      <c r="BU11" s="576"/>
      <c r="BV11" s="576"/>
      <c r="BW11" s="576"/>
      <c r="BX11" s="576"/>
      <c r="BY11" s="576"/>
      <c r="BZ11" s="577"/>
      <c r="CA11" s="11"/>
      <c r="CB11" s="11"/>
      <c r="CC11" s="271" t="s">
        <v>13</v>
      </c>
      <c r="CD11" s="575" t="s">
        <v>191</v>
      </c>
      <c r="CE11" s="576"/>
      <c r="CF11" s="576"/>
      <c r="CG11" s="576"/>
      <c r="CH11" s="576"/>
      <c r="CI11" s="576"/>
      <c r="CJ11" s="577"/>
      <c r="CK11" s="11"/>
      <c r="CL11" s="11"/>
      <c r="CM11" s="271" t="s">
        <v>13</v>
      </c>
      <c r="CN11" s="575" t="s">
        <v>232</v>
      </c>
      <c r="CO11" s="576"/>
      <c r="CP11" s="576"/>
      <c r="CQ11" s="576"/>
      <c r="CR11" s="576"/>
      <c r="CS11" s="576"/>
      <c r="CT11" s="577"/>
      <c r="CU11" s="11"/>
      <c r="CV11" s="11"/>
      <c r="CW11" s="271" t="s">
        <v>13</v>
      </c>
      <c r="CX11" s="575" t="s">
        <v>243</v>
      </c>
      <c r="CY11" s="576"/>
      <c r="CZ11" s="576"/>
      <c r="DA11" s="576"/>
      <c r="DB11" s="576"/>
      <c r="DC11" s="576"/>
      <c r="DD11" s="577"/>
      <c r="DE11" s="11"/>
      <c r="DF11" s="11"/>
      <c r="DG11" s="331"/>
      <c r="DQ11" s="331"/>
      <c r="EA11" s="331"/>
      <c r="EK11" s="331"/>
      <c r="EU11" s="331"/>
      <c r="FE11" s="331"/>
      <c r="FO11" s="331"/>
      <c r="FY11" s="331"/>
      <c r="GI11" s="331"/>
      <c r="GS11" s="331"/>
      <c r="HC11" s="331"/>
      <c r="HM11" s="331"/>
      <c r="HW11" s="331"/>
    </row>
    <row r="12" s="2" customFormat="true" ht="15.6" customHeight="true" x14ac:dyDescent="0.25">
      <c r="A12" s="271"/>
      <c r="B12" s="262" t="s">
        <v>140</v>
      </c>
      <c r="C12" s="91"/>
      <c r="D12" s="91"/>
      <c r="E12" s="91"/>
      <c r="F12" s="91"/>
      <c r="G12" s="91"/>
      <c r="H12" s="261"/>
      <c r="I12" s="11"/>
      <c r="J12" s="11"/>
      <c r="K12" s="271"/>
      <c r="L12" s="262" t="s">
        <v>140</v>
      </c>
      <c r="M12" s="91"/>
      <c r="N12" s="91"/>
      <c r="O12" s="91"/>
      <c r="P12" s="91"/>
      <c r="Q12" s="91"/>
      <c r="R12" s="433"/>
      <c r="S12" s="11"/>
      <c r="T12" s="11"/>
      <c r="U12" s="271"/>
      <c r="V12" s="262" t="s">
        <v>140</v>
      </c>
      <c r="W12" s="432"/>
      <c r="X12" s="432"/>
      <c r="Y12" s="432"/>
      <c r="Z12" s="432"/>
      <c r="AA12" s="432"/>
      <c r="AB12" s="433"/>
      <c r="AC12" s="11"/>
      <c r="AD12" s="11"/>
      <c r="AE12" s="271"/>
      <c r="AF12" s="262" t="s">
        <v>140</v>
      </c>
      <c r="AG12" s="432"/>
      <c r="AH12" s="432"/>
      <c r="AI12" s="432"/>
      <c r="AJ12" s="432"/>
      <c r="AK12" s="432"/>
      <c r="AL12" s="433"/>
      <c r="AM12" s="11"/>
      <c r="AN12" s="11"/>
      <c r="AO12" s="271"/>
      <c r="AP12" s="262" t="s">
        <v>140</v>
      </c>
      <c r="AQ12" s="432"/>
      <c r="AR12" s="432"/>
      <c r="AS12" s="432"/>
      <c r="AT12" s="432"/>
      <c r="AU12" s="432"/>
      <c r="AV12" s="433"/>
      <c r="AW12" s="11"/>
      <c r="AX12" s="11"/>
      <c r="AY12" s="271"/>
      <c r="AZ12" s="262" t="s">
        <v>140</v>
      </c>
      <c r="BA12" s="432"/>
      <c r="BB12" s="432"/>
      <c r="BC12" s="432"/>
      <c r="BD12" s="432"/>
      <c r="BE12" s="432"/>
      <c r="BF12" s="433"/>
      <c r="BG12" s="11"/>
      <c r="BH12" s="11"/>
      <c r="BI12" s="271"/>
      <c r="BJ12" s="262" t="s">
        <v>140</v>
      </c>
      <c r="BK12" s="432"/>
      <c r="BL12" s="432"/>
      <c r="BM12" s="432"/>
      <c r="BN12" s="432"/>
      <c r="BO12" s="432"/>
      <c r="BP12" s="433"/>
      <c r="BQ12" s="11"/>
      <c r="BR12" s="11"/>
      <c r="BS12" s="271"/>
      <c r="BT12" s="262" t="s">
        <v>140</v>
      </c>
      <c r="BU12" s="274"/>
      <c r="BV12" s="274"/>
      <c r="BW12" s="274"/>
      <c r="BX12" s="274"/>
      <c r="BY12" s="274"/>
      <c r="BZ12" s="275"/>
      <c r="CA12" s="11"/>
      <c r="CB12" s="11"/>
      <c r="CC12" s="271"/>
      <c r="CD12" s="262" t="s">
        <v>140</v>
      </c>
      <c r="CE12" s="274"/>
      <c r="CF12" s="274"/>
      <c r="CG12" s="274"/>
      <c r="CH12" s="274"/>
      <c r="CI12" s="274"/>
      <c r="CJ12" s="275"/>
      <c r="CK12" s="11"/>
      <c r="CL12" s="11"/>
      <c r="CM12" s="271"/>
      <c r="CN12" s="262" t="s">
        <v>140</v>
      </c>
      <c r="CO12" s="443"/>
      <c r="CP12" s="443"/>
      <c r="CQ12" s="443"/>
      <c r="CR12" s="443"/>
      <c r="CS12" s="443"/>
      <c r="CT12" s="444"/>
      <c r="CU12" s="11"/>
      <c r="CV12" s="11"/>
      <c r="CW12" s="271"/>
      <c r="CX12" s="262" t="s">
        <v>140</v>
      </c>
      <c r="CY12" s="443"/>
      <c r="CZ12" s="443"/>
      <c r="DA12" s="443"/>
      <c r="DB12" s="443"/>
      <c r="DC12" s="443"/>
      <c r="DD12" s="444"/>
      <c r="DE12" s="11"/>
      <c r="DF12" s="11"/>
      <c r="DG12" s="331"/>
      <c r="DQ12" s="331"/>
      <c r="EA12" s="331"/>
      <c r="EK12" s="331"/>
      <c r="EU12" s="331"/>
      <c r="FE12" s="331"/>
      <c r="FO12" s="331"/>
      <c r="FY12" s="331"/>
      <c r="GI12" s="331"/>
      <c r="GS12" s="331"/>
      <c r="HC12" s="331"/>
      <c r="HM12" s="331"/>
      <c r="HW12" s="331"/>
    </row>
    <row r="13" s="2" customFormat="true" ht="15" customHeight="true" x14ac:dyDescent="0.25">
      <c r="A13" s="271"/>
      <c r="B13" s="262" t="s">
        <v>146</v>
      </c>
      <c r="C13" s="91"/>
      <c r="D13" s="91"/>
      <c r="E13" s="91"/>
      <c r="F13" s="91"/>
      <c r="G13" s="91"/>
      <c r="H13" s="260"/>
      <c r="I13" s="11"/>
      <c r="J13" s="11"/>
      <c r="K13" s="271"/>
      <c r="L13" s="262" t="s">
        <v>146</v>
      </c>
      <c r="M13" s="91"/>
      <c r="N13" s="91"/>
      <c r="O13" s="91"/>
      <c r="P13" s="91"/>
      <c r="Q13" s="91"/>
      <c r="R13" s="260"/>
      <c r="S13" s="11"/>
      <c r="T13" s="11"/>
      <c r="U13" s="271"/>
      <c r="V13" s="262" t="s">
        <v>146</v>
      </c>
      <c r="W13" s="91"/>
      <c r="X13" s="91"/>
      <c r="Y13" s="91"/>
      <c r="Z13" s="91"/>
      <c r="AA13" s="91"/>
      <c r="AB13" s="260"/>
      <c r="AC13" s="11"/>
      <c r="AD13" s="11"/>
      <c r="AE13" s="271"/>
      <c r="AF13" s="262" t="s">
        <v>146</v>
      </c>
      <c r="AG13" s="91"/>
      <c r="AH13" s="91"/>
      <c r="AI13" s="91"/>
      <c r="AJ13" s="91"/>
      <c r="AK13" s="91"/>
      <c r="AL13" s="260"/>
      <c r="AM13" s="11"/>
      <c r="AN13" s="11"/>
      <c r="AO13" s="271"/>
      <c r="AP13" s="262" t="s">
        <v>146</v>
      </c>
      <c r="AQ13" s="91"/>
      <c r="AR13" s="91"/>
      <c r="AS13" s="91"/>
      <c r="AT13" s="91"/>
      <c r="AU13" s="91"/>
      <c r="AV13" s="260"/>
      <c r="AW13" s="11"/>
      <c r="AX13" s="11"/>
      <c r="AY13" s="271"/>
      <c r="AZ13" s="262" t="s">
        <v>146</v>
      </c>
      <c r="BA13" s="91"/>
      <c r="BB13" s="91"/>
      <c r="BC13" s="91"/>
      <c r="BD13" s="91"/>
      <c r="BE13" s="91"/>
      <c r="BF13" s="260"/>
      <c r="BG13" s="11"/>
      <c r="BH13" s="11"/>
      <c r="BI13" s="271"/>
      <c r="BJ13" s="262" t="s">
        <v>146</v>
      </c>
      <c r="BK13" s="91"/>
      <c r="BL13" s="91"/>
      <c r="BM13" s="91"/>
      <c r="BN13" s="91"/>
      <c r="BO13" s="91"/>
      <c r="BP13" s="260"/>
      <c r="BQ13" s="11"/>
      <c r="BR13" s="11"/>
      <c r="BS13" s="271"/>
      <c r="BT13" s="262" t="s">
        <v>146</v>
      </c>
      <c r="BU13" s="91"/>
      <c r="BV13" s="91"/>
      <c r="BW13" s="91"/>
      <c r="BX13" s="91"/>
      <c r="BY13" s="91"/>
      <c r="BZ13" s="260"/>
      <c r="CA13" s="11"/>
      <c r="CB13" s="11"/>
      <c r="CC13" s="271"/>
      <c r="CD13" s="262" t="s">
        <v>146</v>
      </c>
      <c r="CE13" s="91"/>
      <c r="CF13" s="91"/>
      <c r="CG13" s="91"/>
      <c r="CH13" s="91"/>
      <c r="CI13" s="91"/>
      <c r="CJ13" s="260"/>
      <c r="CK13" s="11"/>
      <c r="CL13" s="11"/>
      <c r="CM13" s="271"/>
      <c r="CN13" s="262" t="s">
        <v>146</v>
      </c>
      <c r="CO13" s="91"/>
      <c r="CP13" s="91"/>
      <c r="CQ13" s="91"/>
      <c r="CR13" s="91"/>
      <c r="CS13" s="91"/>
      <c r="CT13" s="260"/>
      <c r="CU13" s="11"/>
      <c r="CV13" s="11"/>
      <c r="CW13" s="271"/>
      <c r="CX13" s="262" t="s">
        <v>146</v>
      </c>
      <c r="CY13" s="91"/>
      <c r="CZ13" s="91"/>
      <c r="DA13" s="91"/>
      <c r="DB13" s="91"/>
      <c r="DC13" s="91"/>
      <c r="DD13" s="260"/>
      <c r="DE13" s="11"/>
      <c r="DF13" s="11"/>
      <c r="DG13" s="331"/>
      <c r="DQ13" s="331"/>
      <c r="EA13" s="331"/>
      <c r="EK13" s="331"/>
      <c r="EU13" s="331"/>
      <c r="FE13" s="331"/>
      <c r="FO13" s="331"/>
      <c r="FY13" s="331"/>
      <c r="GI13" s="331"/>
      <c r="GS13" s="331"/>
      <c r="HC13" s="331"/>
      <c r="HM13" s="331"/>
      <c r="HW13" s="331"/>
    </row>
    <row r="14" s="2" customFormat="true" ht="15" customHeight="true" x14ac:dyDescent="0.25">
      <c r="A14" s="271"/>
      <c r="B14" s="262" t="s">
        <v>117</v>
      </c>
      <c r="C14" s="91"/>
      <c r="D14" s="91"/>
      <c r="E14" s="91"/>
      <c r="F14" s="91"/>
      <c r="G14" s="91"/>
      <c r="H14" s="260"/>
      <c r="I14" s="11"/>
      <c r="J14" s="11"/>
      <c r="K14" s="271"/>
      <c r="L14" s="262" t="s">
        <v>117</v>
      </c>
      <c r="M14" s="91"/>
      <c r="N14" s="91"/>
      <c r="O14" s="91"/>
      <c r="P14" s="91"/>
      <c r="Q14" s="91"/>
      <c r="R14" s="260"/>
      <c r="S14" s="11"/>
      <c r="T14" s="11"/>
      <c r="U14" s="271"/>
      <c r="V14" s="262" t="s">
        <v>117</v>
      </c>
      <c r="W14" s="91"/>
      <c r="X14" s="91"/>
      <c r="Y14" s="91"/>
      <c r="Z14" s="91"/>
      <c r="AA14" s="91"/>
      <c r="AB14" s="260"/>
      <c r="AC14" s="11"/>
      <c r="AD14" s="11"/>
      <c r="AE14" s="271"/>
      <c r="AF14" s="262" t="s">
        <v>117</v>
      </c>
      <c r="AG14" s="91"/>
      <c r="AH14" s="91"/>
      <c r="AI14" s="91"/>
      <c r="AJ14" s="91"/>
      <c r="AK14" s="91"/>
      <c r="AL14" s="260"/>
      <c r="AM14" s="11"/>
      <c r="AN14" s="11"/>
      <c r="AO14" s="271"/>
      <c r="AP14" s="262" t="s">
        <v>117</v>
      </c>
      <c r="AQ14" s="91"/>
      <c r="AR14" s="91"/>
      <c r="AS14" s="91"/>
      <c r="AT14" s="91"/>
      <c r="AU14" s="91"/>
      <c r="AV14" s="260"/>
      <c r="AW14" s="11"/>
      <c r="AX14" s="11"/>
      <c r="AY14" s="271"/>
      <c r="AZ14" s="262" t="s">
        <v>117</v>
      </c>
      <c r="BA14" s="91"/>
      <c r="BB14" s="91"/>
      <c r="BC14" s="91"/>
      <c r="BD14" s="91"/>
      <c r="BE14" s="91"/>
      <c r="BF14" s="260"/>
      <c r="BG14" s="11"/>
      <c r="BH14" s="11"/>
      <c r="BI14" s="271"/>
      <c r="BJ14" s="262" t="s">
        <v>117</v>
      </c>
      <c r="BK14" s="91"/>
      <c r="BL14" s="91"/>
      <c r="BM14" s="91"/>
      <c r="BN14" s="91"/>
      <c r="BO14" s="91"/>
      <c r="BP14" s="260"/>
      <c r="BQ14" s="11"/>
      <c r="BR14" s="11"/>
      <c r="BS14" s="271"/>
      <c r="BT14" s="262" t="s">
        <v>117</v>
      </c>
      <c r="BU14" s="91"/>
      <c r="BV14" s="91"/>
      <c r="BW14" s="91"/>
      <c r="BX14" s="91"/>
      <c r="BY14" s="91"/>
      <c r="BZ14" s="260"/>
      <c r="CA14" s="11"/>
      <c r="CB14" s="11"/>
      <c r="CC14" s="271"/>
      <c r="CD14" s="262" t="s">
        <v>117</v>
      </c>
      <c r="CE14" s="91"/>
      <c r="CF14" s="91"/>
      <c r="CG14" s="91"/>
      <c r="CH14" s="91"/>
      <c r="CI14" s="91"/>
      <c r="CJ14" s="260"/>
      <c r="CK14" s="11"/>
      <c r="CL14" s="11"/>
      <c r="CM14" s="271"/>
      <c r="CN14" s="262" t="s">
        <v>117</v>
      </c>
      <c r="CO14" s="91"/>
      <c r="CP14" s="91"/>
      <c r="CQ14" s="91"/>
      <c r="CR14" s="91"/>
      <c r="CS14" s="91"/>
      <c r="CT14" s="260"/>
      <c r="CU14" s="11"/>
      <c r="CV14" s="11"/>
      <c r="CW14" s="271"/>
      <c r="CX14" s="262" t="s">
        <v>117</v>
      </c>
      <c r="CY14" s="91" t="s">
        <v>188</v>
      </c>
      <c r="CZ14" s="91"/>
      <c r="DA14" s="91"/>
      <c r="DB14" s="91"/>
      <c r="DC14" s="91" t="s">
        <v>188</v>
      </c>
      <c r="DD14" s="260" t="s">
        <v>188</v>
      </c>
      <c r="DE14" s="11"/>
      <c r="DF14" s="11"/>
      <c r="DG14" s="331"/>
      <c r="DQ14" s="331"/>
      <c r="EA14" s="331"/>
      <c r="EK14" s="331"/>
      <c r="EU14" s="331"/>
      <c r="FE14" s="331"/>
      <c r="FO14" s="331"/>
      <c r="FY14" s="331"/>
      <c r="GI14" s="331"/>
      <c r="GS14" s="331"/>
      <c r="HC14" s="331"/>
      <c r="HM14" s="331"/>
      <c r="HW14" s="331"/>
    </row>
    <row r="15" ht="15.75" customHeight="true" x14ac:dyDescent="0.25">
      <c r="A15" s="324"/>
      <c r="B15" s="172" t="s">
        <v>24</v>
      </c>
      <c r="C15" s="10"/>
      <c r="D15" s="10"/>
      <c r="E15" s="10"/>
      <c r="F15" s="145"/>
      <c r="G15" s="146"/>
      <c r="H15" s="147"/>
      <c r="I15" s="11"/>
      <c r="J15" s="11"/>
      <c r="K15" s="324"/>
      <c r="L15" s="172" t="s">
        <v>24</v>
      </c>
      <c r="M15" s="10"/>
      <c r="N15" s="10"/>
      <c r="O15" s="10"/>
      <c r="P15" s="145"/>
      <c r="Q15" s="146"/>
      <c r="R15" s="147"/>
      <c r="S15" s="11"/>
      <c r="T15" s="11"/>
      <c r="U15" s="324"/>
      <c r="V15" s="172" t="s">
        <v>24</v>
      </c>
      <c r="W15" s="10"/>
      <c r="X15" s="10"/>
      <c r="Y15" s="10"/>
      <c r="Z15" s="145"/>
      <c r="AA15" s="146"/>
      <c r="AB15" s="147"/>
      <c r="AC15" s="11"/>
      <c r="AD15" s="11"/>
      <c r="AE15" s="324"/>
      <c r="AF15" s="172" t="s">
        <v>24</v>
      </c>
      <c r="AG15" s="10"/>
      <c r="AH15" s="10"/>
      <c r="AI15" s="10"/>
      <c r="AJ15" s="145"/>
      <c r="AK15" s="146"/>
      <c r="AL15" s="147"/>
      <c r="AM15" s="11"/>
      <c r="AN15" s="11"/>
      <c r="AO15" s="324"/>
      <c r="AP15" s="172" t="s">
        <v>24</v>
      </c>
      <c r="AQ15" s="10"/>
      <c r="AR15" s="10"/>
      <c r="AS15" s="10"/>
      <c r="AT15" s="145"/>
      <c r="AU15" s="146"/>
      <c r="AV15" s="147"/>
      <c r="AW15" s="11"/>
      <c r="AX15" s="11"/>
      <c r="AY15" s="324"/>
      <c r="AZ15" s="172" t="s">
        <v>24</v>
      </c>
      <c r="BA15" s="10"/>
      <c r="BB15" s="10"/>
      <c r="BC15" s="10"/>
      <c r="BD15" s="145"/>
      <c r="BE15" s="146"/>
      <c r="BF15" s="147"/>
      <c r="BG15" s="11"/>
      <c r="BH15" s="11"/>
      <c r="BI15" s="324"/>
      <c r="BJ15" s="172" t="s">
        <v>24</v>
      </c>
      <c r="BK15" s="10"/>
      <c r="BL15" s="10"/>
      <c r="BM15" s="10"/>
      <c r="BN15" s="145"/>
      <c r="BO15" s="146"/>
      <c r="BP15" s="147"/>
      <c r="BQ15" s="11"/>
      <c r="BR15" s="11"/>
      <c r="BS15" s="324"/>
      <c r="BT15" s="172" t="s">
        <v>24</v>
      </c>
      <c r="BU15" s="10"/>
      <c r="BV15" s="10"/>
      <c r="BW15" s="10"/>
      <c r="BX15" s="145"/>
      <c r="BY15" s="146"/>
      <c r="BZ15" s="147"/>
      <c r="CA15" s="11"/>
      <c r="CB15" s="11"/>
      <c r="CC15" s="324"/>
      <c r="CD15" s="172" t="s">
        <v>24</v>
      </c>
      <c r="CE15" s="10"/>
      <c r="CF15" s="10"/>
      <c r="CG15" s="10"/>
      <c r="CH15" s="145"/>
      <c r="CI15" s="146"/>
      <c r="CJ15" s="147"/>
      <c r="CK15" s="11"/>
      <c r="CL15" s="11"/>
      <c r="CM15" s="324"/>
      <c r="CN15" s="172" t="s">
        <v>24</v>
      </c>
      <c r="CO15" s="10"/>
      <c r="CP15" s="10"/>
      <c r="CQ15" s="10"/>
      <c r="CR15" s="145"/>
      <c r="CS15" s="146">
        <v>9827</v>
      </c>
      <c r="CT15" s="147">
        <f>1921+820</f>
        <v>2741</v>
      </c>
      <c r="CU15" s="11"/>
      <c r="CV15" s="11"/>
      <c r="CW15" s="324"/>
      <c r="CX15" s="172" t="s">
        <v>24</v>
      </c>
      <c r="CY15" s="10"/>
      <c r="CZ15" s="10"/>
      <c r="DA15" s="10"/>
      <c r="DB15" s="145"/>
      <c r="DC15" s="146"/>
      <c r="DD15" s="147"/>
      <c r="DE15" s="11"/>
      <c r="DF15" s="11"/>
    </row>
    <row r="16" ht="15.75" customHeight="true" thickBot="true" x14ac:dyDescent="0.3">
      <c r="A16" s="325"/>
      <c r="B16" s="173" t="s">
        <v>21</v>
      </c>
      <c r="C16" s="149"/>
      <c r="D16" s="149"/>
      <c r="E16" s="149"/>
      <c r="F16" s="149"/>
      <c r="G16" s="149"/>
      <c r="H16" s="150"/>
      <c r="I16" s="27"/>
      <c r="J16" s="27"/>
      <c r="K16" s="325"/>
      <c r="L16" s="173" t="s">
        <v>21</v>
      </c>
      <c r="M16" s="149"/>
      <c r="N16" s="149"/>
      <c r="O16" s="149"/>
      <c r="P16" s="149"/>
      <c r="Q16" s="149"/>
      <c r="R16" s="150"/>
      <c r="S16" s="27"/>
      <c r="T16" s="27"/>
      <c r="U16" s="325"/>
      <c r="V16" s="173" t="s">
        <v>21</v>
      </c>
      <c r="W16" s="149"/>
      <c r="X16" s="154"/>
      <c r="Y16" s="154"/>
      <c r="Z16" s="155"/>
      <c r="AA16" s="154"/>
      <c r="AB16" s="156"/>
      <c r="AC16" s="27"/>
      <c r="AD16" s="27"/>
      <c r="AE16" s="325"/>
      <c r="AF16" s="173" t="s">
        <v>21</v>
      </c>
      <c r="AG16" s="149"/>
      <c r="AH16" s="154"/>
      <c r="AI16" s="154"/>
      <c r="AJ16" s="155"/>
      <c r="AK16" s="154"/>
      <c r="AL16" s="156"/>
      <c r="AM16" s="27"/>
      <c r="AN16" s="27"/>
      <c r="AO16" s="325"/>
      <c r="AP16" s="173" t="s">
        <v>21</v>
      </c>
      <c r="AQ16" s="149"/>
      <c r="AR16" s="154"/>
      <c r="AS16" s="154"/>
      <c r="AT16" s="155"/>
      <c r="AU16" s="154"/>
      <c r="AV16" s="156"/>
      <c r="AW16" s="27"/>
      <c r="AX16" s="27"/>
      <c r="AY16" s="325"/>
      <c r="AZ16" s="173" t="s">
        <v>21</v>
      </c>
      <c r="BA16" s="149"/>
      <c r="BB16" s="154"/>
      <c r="BC16" s="154"/>
      <c r="BD16" s="155"/>
      <c r="BE16" s="154"/>
      <c r="BF16" s="156"/>
      <c r="BG16" s="27"/>
      <c r="BH16" s="27"/>
      <c r="BI16" s="325"/>
      <c r="BJ16" s="173" t="s">
        <v>21</v>
      </c>
      <c r="BK16" s="149"/>
      <c r="BL16" s="154"/>
      <c r="BM16" s="154"/>
      <c r="BN16" s="155"/>
      <c r="BO16" s="154"/>
      <c r="BP16" s="156"/>
      <c r="BQ16" s="27"/>
      <c r="BR16" s="27"/>
      <c r="BS16" s="325"/>
      <c r="BT16" s="173" t="s">
        <v>21</v>
      </c>
      <c r="BU16" s="149"/>
      <c r="BV16" s="154"/>
      <c r="BW16" s="154"/>
      <c r="BX16" s="155"/>
      <c r="BY16" s="154"/>
      <c r="BZ16" s="156"/>
      <c r="CA16" s="27"/>
      <c r="CB16" s="27"/>
      <c r="CC16" s="325"/>
      <c r="CD16" s="173" t="s">
        <v>21</v>
      </c>
      <c r="CE16" s="149"/>
      <c r="CF16" s="154"/>
      <c r="CG16" s="154"/>
      <c r="CH16" s="155"/>
      <c r="CI16" s="154"/>
      <c r="CJ16" s="156"/>
      <c r="CK16" s="27"/>
      <c r="CL16" s="27"/>
      <c r="CM16" s="325"/>
      <c r="CN16" s="173" t="s">
        <v>21</v>
      </c>
      <c r="CO16" s="149"/>
      <c r="CP16" s="154"/>
      <c r="CQ16" s="154"/>
      <c r="CR16" s="155"/>
      <c r="CS16" s="154"/>
      <c r="CT16" s="156"/>
      <c r="CU16" s="27"/>
      <c r="CV16" s="27"/>
      <c r="CW16" s="325"/>
      <c r="CX16" s="173" t="s">
        <v>21</v>
      </c>
      <c r="CY16" s="149"/>
      <c r="CZ16" s="154"/>
      <c r="DA16" s="154"/>
      <c r="DB16" s="155"/>
      <c r="DC16" s="154"/>
      <c r="DD16" s="156"/>
      <c r="DE16" s="27"/>
      <c r="DF16" s="27"/>
    </row>
    <row r="17" s="3" customFormat="true" x14ac:dyDescent="0.25">
      <c r="A17" s="326"/>
      <c r="K17" s="326"/>
      <c r="U17" s="326"/>
      <c r="AE17" s="326"/>
      <c r="AO17" s="326"/>
      <c r="AY17" s="415"/>
      <c r="AZ17" s="415"/>
      <c r="BA17" s="415"/>
      <c r="BB17" s="415"/>
      <c r="BC17" s="415"/>
      <c r="BD17" s="415"/>
      <c r="BE17" s="415"/>
      <c r="BF17" s="415"/>
      <c r="BG17" s="416"/>
      <c r="BH17" s="416"/>
      <c r="BI17" s="415"/>
      <c r="BJ17" s="416"/>
      <c r="BK17" s="416"/>
      <c r="BL17" s="416"/>
      <c r="BM17" s="416"/>
      <c r="BN17" s="416"/>
      <c r="BO17" s="416"/>
      <c r="BP17" s="416"/>
      <c r="BQ17" s="416"/>
      <c r="BR17" s="416"/>
      <c r="BS17" s="415"/>
      <c r="BT17" s="416"/>
      <c r="BU17" s="416"/>
      <c r="BV17" s="416"/>
      <c r="BW17" s="416"/>
      <c r="BX17" s="416"/>
      <c r="BY17" s="416"/>
      <c r="BZ17" s="416"/>
      <c r="CA17" s="416"/>
      <c r="CB17" s="416"/>
      <c r="CC17" s="415"/>
      <c r="CD17" s="416"/>
      <c r="CE17" s="416"/>
      <c r="CF17" s="416"/>
      <c r="CG17" s="416"/>
      <c r="CH17" s="416"/>
      <c r="CI17" s="416"/>
      <c r="CJ17" s="416"/>
      <c r="CK17" s="416"/>
      <c r="CL17" s="416"/>
      <c r="CM17" s="415"/>
      <c r="CN17" s="416"/>
      <c r="CO17" s="416"/>
      <c r="CP17" s="416"/>
      <c r="CQ17" s="416"/>
      <c r="CR17" s="416"/>
      <c r="CS17" s="416"/>
      <c r="CT17" s="416"/>
      <c r="CU17" s="416"/>
      <c r="CV17" s="416"/>
      <c r="CW17" s="415"/>
      <c r="CX17" s="416"/>
      <c r="CY17" s="416"/>
      <c r="DG17" s="326"/>
      <c r="DQ17" s="326"/>
      <c r="EA17" s="326"/>
      <c r="EK17" s="326"/>
      <c r="EU17" s="326"/>
      <c r="FE17" s="326"/>
      <c r="FO17" s="326"/>
      <c r="FY17" s="326"/>
      <c r="GI17" s="326"/>
      <c r="GS17" s="326"/>
      <c r="HC17" s="326"/>
      <c r="HM17" s="326"/>
      <c r="HW17" s="326"/>
    </row>
    <row r="18" s="3" customFormat="true" x14ac:dyDescent="0.25">
      <c r="A18" s="326"/>
      <c r="K18" s="326"/>
      <c r="U18" s="326"/>
      <c r="AE18" s="326"/>
      <c r="AO18" s="326"/>
      <c r="AY18" s="415"/>
      <c r="AZ18" s="415"/>
      <c r="BA18" s="415"/>
      <c r="BB18" s="415"/>
      <c r="BC18" s="415"/>
      <c r="BD18" s="415"/>
      <c r="BE18" s="415"/>
      <c r="BF18" s="415"/>
      <c r="BG18" s="416"/>
      <c r="BH18" s="416"/>
      <c r="BI18" s="415"/>
      <c r="BJ18" s="416"/>
      <c r="BK18" s="416"/>
      <c r="BL18" s="416"/>
      <c r="BM18" s="416"/>
      <c r="BN18" s="416"/>
      <c r="BO18" s="416"/>
      <c r="BP18" s="416"/>
      <c r="BQ18" s="416"/>
      <c r="BR18" s="416"/>
      <c r="BS18" s="415"/>
      <c r="BT18" s="416"/>
      <c r="BU18" s="416"/>
      <c r="BV18" s="416"/>
      <c r="BW18" s="416"/>
      <c r="BX18" s="416"/>
      <c r="BY18" s="416"/>
      <c r="BZ18" s="416"/>
      <c r="CA18" s="416"/>
      <c r="CB18" s="416"/>
      <c r="CC18" s="415"/>
      <c r="CD18" s="416"/>
      <c r="CE18" s="416"/>
      <c r="CF18" s="416"/>
      <c r="CG18" s="416"/>
      <c r="CH18" s="416"/>
      <c r="CI18" s="416"/>
      <c r="CJ18" s="416"/>
      <c r="CK18" s="416"/>
      <c r="CL18" s="416"/>
      <c r="CM18" s="415"/>
      <c r="CN18" s="416"/>
      <c r="CO18" s="416"/>
      <c r="CP18" s="416"/>
      <c r="CQ18" s="416"/>
      <c r="CR18" s="416"/>
      <c r="CS18" s="416"/>
      <c r="CT18" s="416"/>
      <c r="CU18" s="416"/>
      <c r="CV18" s="416"/>
      <c r="CW18" s="415"/>
      <c r="CX18" s="416"/>
      <c r="CY18" s="416"/>
      <c r="DG18" s="326"/>
      <c r="DQ18" s="326"/>
      <c r="EA18" s="326"/>
      <c r="EK18" s="326"/>
      <c r="EU18" s="326"/>
      <c r="FE18" s="326"/>
      <c r="FO18" s="326"/>
      <c r="FY18" s="326"/>
      <c r="GI18" s="326"/>
      <c r="GS18" s="326"/>
      <c r="HC18" s="326"/>
      <c r="HM18" s="326"/>
      <c r="HW18" s="326"/>
    </row>
    <row r="19" s="3" customFormat="true" x14ac:dyDescent="0.25">
      <c r="A19" s="326"/>
      <c r="K19" s="326"/>
      <c r="U19" s="326"/>
      <c r="AE19" s="326"/>
      <c r="AO19" s="326"/>
      <c r="AY19" s="415"/>
      <c r="AZ19" s="415"/>
      <c r="BA19" s="415"/>
      <c r="BB19" s="415"/>
      <c r="BC19" s="415"/>
      <c r="BD19" s="415"/>
      <c r="BE19" s="415"/>
      <c r="BF19" s="415"/>
      <c r="BG19" s="416"/>
      <c r="BH19" s="416"/>
      <c r="BI19" s="415"/>
      <c r="BJ19" s="416"/>
      <c r="BK19" s="416"/>
      <c r="BL19" s="416"/>
      <c r="BM19" s="416"/>
      <c r="BN19" s="416"/>
      <c r="BO19" s="416"/>
      <c r="BP19" s="416"/>
      <c r="BQ19" s="416"/>
      <c r="BR19" s="416"/>
      <c r="BS19" s="415"/>
      <c r="BT19" s="416"/>
      <c r="BU19" s="416"/>
      <c r="BV19" s="416"/>
      <c r="BW19" s="416"/>
      <c r="BX19" s="416"/>
      <c r="BY19" s="416"/>
      <c r="BZ19" s="416"/>
      <c r="CA19" s="416"/>
      <c r="CB19" s="416"/>
      <c r="CC19" s="415"/>
      <c r="CD19" s="416"/>
      <c r="CE19" s="416"/>
      <c r="CF19" s="416"/>
      <c r="CG19" s="416"/>
      <c r="CH19" s="416"/>
      <c r="CI19" s="416"/>
      <c r="CJ19" s="416"/>
      <c r="CK19" s="416"/>
      <c r="CL19" s="416"/>
      <c r="CM19" s="415"/>
      <c r="CN19" s="416"/>
      <c r="CO19" s="416"/>
      <c r="CP19" s="416"/>
      <c r="CQ19" s="416"/>
      <c r="CR19" s="416"/>
      <c r="CS19" s="416"/>
      <c r="CT19" s="416"/>
      <c r="CU19" s="416"/>
      <c r="CV19" s="416"/>
      <c r="CW19" s="415"/>
      <c r="CX19" s="416"/>
      <c r="CY19" s="416"/>
      <c r="DG19" s="326"/>
      <c r="DQ19" s="326"/>
      <c r="EA19" s="326"/>
      <c r="EK19" s="326"/>
      <c r="EU19" s="326"/>
      <c r="FE19" s="326"/>
      <c r="FO19" s="326"/>
      <c r="FY19" s="326"/>
      <c r="GI19" s="326"/>
      <c r="GS19" s="326"/>
      <c r="HC19" s="326"/>
      <c r="HM19" s="326"/>
      <c r="HW19" s="326"/>
    </row>
    <row r="20" s="3" customFormat="true" x14ac:dyDescent="0.25">
      <c r="A20" s="326"/>
      <c r="K20" s="326"/>
      <c r="U20" s="326"/>
      <c r="AE20" s="326"/>
      <c r="AO20" s="326"/>
      <c r="AY20" s="415"/>
      <c r="AZ20" s="415"/>
      <c r="BA20" s="415"/>
      <c r="BB20" s="415"/>
      <c r="BC20" s="415"/>
      <c r="BD20" s="415"/>
      <c r="BE20" s="415"/>
      <c r="BF20" s="415"/>
      <c r="BG20" s="416"/>
      <c r="BH20" s="416"/>
      <c r="BI20" s="415"/>
      <c r="BJ20" s="416"/>
      <c r="BK20" s="416"/>
      <c r="BL20" s="416"/>
      <c r="BM20" s="416"/>
      <c r="BN20" s="416"/>
      <c r="BO20" s="416"/>
      <c r="BP20" s="416"/>
      <c r="BQ20" s="416"/>
      <c r="BR20" s="416"/>
      <c r="BS20" s="415"/>
      <c r="BT20" s="416"/>
      <c r="BU20" s="416"/>
      <c r="BV20" s="416"/>
      <c r="BW20" s="416"/>
      <c r="BX20" s="416"/>
      <c r="BY20" s="416"/>
      <c r="BZ20" s="416"/>
      <c r="CA20" s="416"/>
      <c r="CB20" s="416"/>
      <c r="CC20" s="415"/>
      <c r="CD20" s="416"/>
      <c r="CE20" s="416"/>
      <c r="CF20" s="416"/>
      <c r="CG20" s="416"/>
      <c r="CH20" s="416"/>
      <c r="CI20" s="416"/>
      <c r="CJ20" s="416"/>
      <c r="CK20" s="416"/>
      <c r="CL20" s="416"/>
      <c r="CM20" s="415"/>
      <c r="CN20" s="416"/>
      <c r="CO20" s="416"/>
      <c r="CP20" s="416"/>
      <c r="CQ20" s="416"/>
      <c r="CR20" s="416"/>
      <c r="CS20" s="416"/>
      <c r="CT20" s="416"/>
      <c r="CU20" s="416"/>
      <c r="CV20" s="416"/>
      <c r="CW20" s="415"/>
      <c r="CX20" s="416"/>
      <c r="CY20" s="416"/>
      <c r="DG20" s="326"/>
      <c r="DQ20" s="326"/>
      <c r="EA20" s="326"/>
      <c r="EK20" s="326"/>
      <c r="EU20" s="326"/>
      <c r="FE20" s="326"/>
      <c r="FO20" s="326"/>
      <c r="FY20" s="326"/>
      <c r="GI20" s="326"/>
      <c r="GS20" s="326"/>
      <c r="HC20" s="326"/>
      <c r="HM20" s="326"/>
      <c r="HW20" s="326"/>
    </row>
    <row r="21" s="3" customFormat="true" x14ac:dyDescent="0.25">
      <c r="A21" s="326"/>
      <c r="K21" s="326"/>
      <c r="U21" s="326"/>
      <c r="AE21" s="326"/>
      <c r="AO21" s="326"/>
      <c r="AY21" s="415"/>
      <c r="AZ21" s="415"/>
      <c r="BA21" s="415"/>
      <c r="BB21" s="415"/>
      <c r="BC21" s="415"/>
      <c r="BD21" s="415"/>
      <c r="BE21" s="415"/>
      <c r="BF21" s="415"/>
      <c r="BG21" s="416"/>
      <c r="BH21" s="416"/>
      <c r="BI21" s="415"/>
      <c r="BJ21" s="416"/>
      <c r="BK21" s="416"/>
      <c r="BL21" s="416"/>
      <c r="BM21" s="416"/>
      <c r="BN21" s="416"/>
      <c r="BO21" s="416"/>
      <c r="BP21" s="416"/>
      <c r="BQ21" s="416"/>
      <c r="BR21" s="416"/>
      <c r="BS21" s="415"/>
      <c r="BT21" s="416"/>
      <c r="BU21" s="416"/>
      <c r="BV21" s="416"/>
      <c r="BW21" s="416"/>
      <c r="BX21" s="416"/>
      <c r="BY21" s="416"/>
      <c r="BZ21" s="416"/>
      <c r="CA21" s="416"/>
      <c r="CB21" s="416"/>
      <c r="CC21" s="415"/>
      <c r="CD21" s="416"/>
      <c r="CE21" s="416"/>
      <c r="CF21" s="416"/>
      <c r="CG21" s="416"/>
      <c r="CH21" s="416"/>
      <c r="CI21" s="416"/>
      <c r="CJ21" s="416"/>
      <c r="CK21" s="416"/>
      <c r="CL21" s="416"/>
      <c r="CM21" s="415"/>
      <c r="CN21" s="416"/>
      <c r="CO21" s="416"/>
      <c r="CP21" s="416"/>
      <c r="CQ21" s="416"/>
      <c r="CR21" s="416"/>
      <c r="CS21" s="416"/>
      <c r="CT21" s="416"/>
      <c r="CU21" s="416"/>
      <c r="CV21" s="416"/>
      <c r="CW21" s="415"/>
      <c r="CX21" s="416"/>
      <c r="CY21" s="416"/>
      <c r="DG21" s="326"/>
      <c r="DQ21" s="326"/>
      <c r="EA21" s="326"/>
      <c r="EK21" s="326"/>
      <c r="EU21" s="326"/>
      <c r="FE21" s="326"/>
      <c r="FO21" s="326"/>
      <c r="FY21" s="326"/>
      <c r="GI21" s="326"/>
      <c r="GS21" s="326"/>
      <c r="HC21" s="326"/>
      <c r="HM21" s="326"/>
      <c r="HW21" s="326"/>
    </row>
    <row r="22" s="3" customFormat="true" x14ac:dyDescent="0.25">
      <c r="A22" s="326"/>
      <c r="K22" s="326"/>
      <c r="U22" s="326"/>
      <c r="AE22" s="326"/>
      <c r="AO22" s="326"/>
      <c r="AY22" s="415"/>
      <c r="AZ22" s="415"/>
      <c r="BA22" s="415"/>
      <c r="BB22" s="415"/>
      <c r="BC22" s="415"/>
      <c r="BD22" s="415"/>
      <c r="BE22" s="415"/>
      <c r="BF22" s="415"/>
      <c r="BG22" s="416"/>
      <c r="BH22" s="416"/>
      <c r="BI22" s="415"/>
      <c r="BJ22" s="416"/>
      <c r="BK22" s="416"/>
      <c r="BL22" s="416"/>
      <c r="BM22" s="416"/>
      <c r="BN22" s="416"/>
      <c r="BO22" s="416"/>
      <c r="BP22" s="416"/>
      <c r="BQ22" s="416"/>
      <c r="BR22" s="416"/>
      <c r="BS22" s="415"/>
      <c r="BT22" s="416"/>
      <c r="BU22" s="416"/>
      <c r="BV22" s="416"/>
      <c r="BW22" s="416"/>
      <c r="BX22" s="416"/>
      <c r="BY22" s="416"/>
      <c r="BZ22" s="416"/>
      <c r="CA22" s="416"/>
      <c r="CB22" s="416"/>
      <c r="CC22" s="415"/>
      <c r="CD22" s="416"/>
      <c r="CE22" s="416"/>
      <c r="CF22" s="416"/>
      <c r="CG22" s="416"/>
      <c r="CH22" s="416"/>
      <c r="CI22" s="416"/>
      <c r="CJ22" s="416"/>
      <c r="CK22" s="416"/>
      <c r="CL22" s="416"/>
      <c r="CM22" s="415"/>
      <c r="CN22" s="416"/>
      <c r="CO22" s="416"/>
      <c r="CP22" s="416"/>
      <c r="CQ22" s="416"/>
      <c r="CR22" s="416"/>
      <c r="CS22" s="416"/>
      <c r="CT22" s="416"/>
      <c r="CU22" s="416"/>
      <c r="CV22" s="416"/>
      <c r="CW22" s="415"/>
      <c r="CX22" s="416"/>
      <c r="CY22" s="416"/>
      <c r="DG22" s="326"/>
      <c r="DQ22" s="326"/>
      <c r="EA22" s="326"/>
      <c r="EK22" s="326"/>
      <c r="EU22" s="326"/>
      <c r="FE22" s="326"/>
      <c r="FO22" s="326"/>
      <c r="FY22" s="326"/>
      <c r="GI22" s="326"/>
      <c r="GS22" s="326"/>
      <c r="HC22" s="326"/>
      <c r="HM22" s="326"/>
      <c r="HW22" s="326"/>
    </row>
    <row r="23" s="3" customFormat="true" x14ac:dyDescent="0.25">
      <c r="A23" s="326"/>
      <c r="K23" s="326"/>
      <c r="U23" s="326"/>
      <c r="AE23" s="326"/>
      <c r="AO23" s="326"/>
      <c r="AY23" s="415"/>
      <c r="AZ23" s="415"/>
      <c r="BA23" s="415"/>
      <c r="BB23" s="415"/>
      <c r="BC23" s="415"/>
      <c r="BD23" s="415"/>
      <c r="BE23" s="415"/>
      <c r="BF23" s="415"/>
      <c r="BG23" s="416"/>
      <c r="BH23" s="416"/>
      <c r="BI23" s="415"/>
      <c r="BJ23" s="416"/>
      <c r="BK23" s="416"/>
      <c r="BL23" s="416"/>
      <c r="BM23" s="416"/>
      <c r="BN23" s="416"/>
      <c r="BO23" s="416"/>
      <c r="BP23" s="416"/>
      <c r="BQ23" s="416"/>
      <c r="BR23" s="416"/>
      <c r="BS23" s="415"/>
      <c r="BT23" s="416"/>
      <c r="BU23" s="416"/>
      <c r="BV23" s="416"/>
      <c r="BW23" s="416"/>
      <c r="BX23" s="416"/>
      <c r="BY23" s="416"/>
      <c r="BZ23" s="416"/>
      <c r="CA23" s="416"/>
      <c r="CB23" s="416"/>
      <c r="CC23" s="415"/>
      <c r="CD23" s="416"/>
      <c r="CE23" s="416"/>
      <c r="CF23" s="416"/>
      <c r="CG23" s="416"/>
      <c r="CH23" s="416"/>
      <c r="CI23" s="416"/>
      <c r="CJ23" s="416"/>
      <c r="CK23" s="416"/>
      <c r="CL23" s="416"/>
      <c r="CM23" s="415"/>
      <c r="CN23" s="416"/>
      <c r="CO23" s="416"/>
      <c r="CP23" s="416"/>
      <c r="CQ23" s="416"/>
      <c r="CR23" s="416"/>
      <c r="CS23" s="416"/>
      <c r="CT23" s="416"/>
      <c r="CU23" s="416"/>
      <c r="CV23" s="416"/>
      <c r="CW23" s="415"/>
      <c r="CX23" s="416"/>
      <c r="CY23" s="416"/>
      <c r="DG23" s="326"/>
      <c r="DQ23" s="326"/>
      <c r="EA23" s="326"/>
      <c r="EK23" s="326"/>
      <c r="EU23" s="326"/>
      <c r="FE23" s="326"/>
      <c r="FO23" s="326"/>
      <c r="FY23" s="326"/>
      <c r="GI23" s="326"/>
      <c r="GS23" s="326"/>
      <c r="HC23" s="326"/>
      <c r="HM23" s="326"/>
      <c r="HW23" s="326"/>
    </row>
    <row r="24" s="3" customFormat="true" x14ac:dyDescent="0.25">
      <c r="A24" s="326"/>
      <c r="K24" s="326"/>
      <c r="U24" s="326"/>
      <c r="AE24" s="326"/>
      <c r="AO24" s="326"/>
      <c r="AY24" s="415"/>
      <c r="AZ24" s="415"/>
      <c r="BA24" s="415"/>
      <c r="BB24" s="415"/>
      <c r="BC24" s="415"/>
      <c r="BD24" s="415"/>
      <c r="BE24" s="415"/>
      <c r="BF24" s="415"/>
      <c r="BG24" s="416"/>
      <c r="BH24" s="416"/>
      <c r="BI24" s="415"/>
      <c r="BJ24" s="416"/>
      <c r="BK24" s="416"/>
      <c r="BL24" s="416"/>
      <c r="BM24" s="416"/>
      <c r="BN24" s="416"/>
      <c r="BO24" s="416"/>
      <c r="BP24" s="416"/>
      <c r="BQ24" s="416"/>
      <c r="BR24" s="416"/>
      <c r="BS24" s="415"/>
      <c r="BT24" s="416"/>
      <c r="BU24" s="416"/>
      <c r="BV24" s="416"/>
      <c r="BW24" s="416"/>
      <c r="BX24" s="416"/>
      <c r="BY24" s="416"/>
      <c r="BZ24" s="416"/>
      <c r="CA24" s="416"/>
      <c r="CB24" s="416"/>
      <c r="CC24" s="415"/>
      <c r="CD24" s="416"/>
      <c r="CE24" s="416"/>
      <c r="CF24" s="416"/>
      <c r="CG24" s="416"/>
      <c r="CH24" s="416"/>
      <c r="CI24" s="416"/>
      <c r="CJ24" s="416"/>
      <c r="CK24" s="416"/>
      <c r="CL24" s="416"/>
      <c r="CM24" s="415"/>
      <c r="CN24" s="416"/>
      <c r="CO24" s="416"/>
      <c r="CP24" s="416"/>
      <c r="CQ24" s="416"/>
      <c r="CR24" s="416"/>
      <c r="CS24" s="416"/>
      <c r="CT24" s="416"/>
      <c r="CU24" s="416"/>
      <c r="CV24" s="416"/>
      <c r="CW24" s="415"/>
      <c r="CX24" s="416"/>
      <c r="CY24" s="416"/>
      <c r="DG24" s="326"/>
      <c r="DQ24" s="326"/>
      <c r="EA24" s="326"/>
      <c r="EK24" s="326"/>
      <c r="EU24" s="326"/>
      <c r="FE24" s="326"/>
      <c r="FO24" s="326"/>
      <c r="FY24" s="326"/>
      <c r="GI24" s="326"/>
      <c r="GS24" s="326"/>
      <c r="HC24" s="326"/>
      <c r="HM24" s="326"/>
      <c r="HW24" s="326"/>
    </row>
    <row r="25" s="3" customFormat="true" x14ac:dyDescent="0.25">
      <c r="A25" s="326"/>
      <c r="K25" s="326"/>
      <c r="U25" s="326"/>
      <c r="AE25" s="326"/>
      <c r="AO25" s="326"/>
      <c r="AY25" s="415"/>
      <c r="AZ25" s="415"/>
      <c r="BA25" s="415"/>
      <c r="BB25" s="415"/>
      <c r="BC25" s="415"/>
      <c r="BD25" s="415"/>
      <c r="BE25" s="415"/>
      <c r="BF25" s="415"/>
      <c r="BG25" s="416"/>
      <c r="BH25" s="416"/>
      <c r="BI25" s="415"/>
      <c r="BJ25" s="416"/>
      <c r="BK25" s="416"/>
      <c r="BL25" s="416"/>
      <c r="BM25" s="416"/>
      <c r="BN25" s="416"/>
      <c r="BO25" s="416"/>
      <c r="BP25" s="416"/>
      <c r="BQ25" s="416"/>
      <c r="BR25" s="416"/>
      <c r="BS25" s="415"/>
      <c r="BT25" s="416"/>
      <c r="BU25" s="416"/>
      <c r="BV25" s="416"/>
      <c r="BW25" s="416"/>
      <c r="BX25" s="416"/>
      <c r="BY25" s="416"/>
      <c r="BZ25" s="416"/>
      <c r="CA25" s="416"/>
      <c r="CB25" s="416"/>
      <c r="CC25" s="415"/>
      <c r="CD25" s="416"/>
      <c r="CE25" s="416"/>
      <c r="CF25" s="416"/>
      <c r="CG25" s="416"/>
      <c r="CH25" s="416"/>
      <c r="CI25" s="416"/>
      <c r="CJ25" s="416"/>
      <c r="CK25" s="416"/>
      <c r="CL25" s="416"/>
      <c r="CM25" s="415"/>
      <c r="CN25" s="416"/>
      <c r="CO25" s="416"/>
      <c r="CP25" s="416"/>
      <c r="CQ25" s="416"/>
      <c r="CR25" s="416"/>
      <c r="CS25" s="416"/>
      <c r="CT25" s="416"/>
      <c r="CU25" s="416"/>
      <c r="CV25" s="416"/>
      <c r="CW25" s="415"/>
      <c r="CX25" s="416"/>
      <c r="CY25" s="416"/>
      <c r="DG25" s="326"/>
      <c r="DQ25" s="326"/>
      <c r="EA25" s="326"/>
      <c r="EK25" s="326"/>
      <c r="EU25" s="326"/>
      <c r="FE25" s="326"/>
      <c r="FO25" s="326"/>
      <c r="FY25" s="326"/>
      <c r="GI25" s="326"/>
      <c r="GS25" s="326"/>
      <c r="HC25" s="326"/>
      <c r="HM25" s="326"/>
      <c r="HW25" s="326"/>
    </row>
    <row r="26" s="3" customFormat="true" x14ac:dyDescent="0.25">
      <c r="A26" s="326"/>
      <c r="K26" s="326"/>
      <c r="U26" s="326"/>
      <c r="AE26" s="326"/>
      <c r="AO26" s="326"/>
      <c r="AY26" s="415"/>
      <c r="AZ26" s="415"/>
      <c r="BA26" s="415"/>
      <c r="BB26" s="415"/>
      <c r="BC26" s="415"/>
      <c r="BD26" s="415"/>
      <c r="BE26" s="415"/>
      <c r="BF26" s="415"/>
      <c r="BG26" s="416"/>
      <c r="BH26" s="416"/>
      <c r="BI26" s="415"/>
      <c r="BJ26" s="416"/>
      <c r="BK26" s="416"/>
      <c r="BL26" s="416"/>
      <c r="BM26" s="416"/>
      <c r="BN26" s="416"/>
      <c r="BO26" s="416"/>
      <c r="BP26" s="416"/>
      <c r="BQ26" s="416"/>
      <c r="BR26" s="416"/>
      <c r="BS26" s="415"/>
      <c r="BT26" s="416"/>
      <c r="BU26" s="416"/>
      <c r="BV26" s="416"/>
      <c r="BW26" s="416"/>
      <c r="BX26" s="416"/>
      <c r="BY26" s="416"/>
      <c r="BZ26" s="416"/>
      <c r="CA26" s="416"/>
      <c r="CB26" s="416"/>
      <c r="CC26" s="415"/>
      <c r="CD26" s="416"/>
      <c r="CE26" s="416"/>
      <c r="CF26" s="416"/>
      <c r="CG26" s="416"/>
      <c r="CH26" s="416"/>
      <c r="CI26" s="416"/>
      <c r="CJ26" s="416"/>
      <c r="CK26" s="416"/>
      <c r="CL26" s="416"/>
      <c r="CM26" s="415"/>
      <c r="CN26" s="416"/>
      <c r="CO26" s="416"/>
      <c r="CP26" s="416"/>
      <c r="CQ26" s="416"/>
      <c r="CR26" s="416"/>
      <c r="CS26" s="416"/>
      <c r="CT26" s="416"/>
      <c r="CU26" s="416"/>
      <c r="CV26" s="416"/>
      <c r="CW26" s="415"/>
      <c r="CX26" s="416"/>
      <c r="CY26" s="416"/>
      <c r="DG26" s="326"/>
      <c r="DQ26" s="326"/>
      <c r="EA26" s="326"/>
      <c r="EK26" s="326"/>
      <c r="EU26" s="326"/>
      <c r="FE26" s="326"/>
      <c r="FO26" s="326"/>
      <c r="FY26" s="326"/>
      <c r="GI26" s="326"/>
      <c r="GS26" s="326"/>
      <c r="HC26" s="326"/>
      <c r="HM26" s="326"/>
      <c r="HW26" s="326"/>
    </row>
    <row r="27" s="3" customFormat="true" x14ac:dyDescent="0.25">
      <c r="A27" s="326"/>
      <c r="K27" s="326"/>
      <c r="U27" s="326"/>
      <c r="AE27" s="326"/>
      <c r="AO27" s="326"/>
      <c r="AY27" s="415"/>
      <c r="AZ27" s="415"/>
      <c r="BA27" s="415"/>
      <c r="BB27" s="415"/>
      <c r="BC27" s="415"/>
      <c r="BD27" s="415"/>
      <c r="BE27" s="415"/>
      <c r="BF27" s="415"/>
      <c r="BG27" s="416"/>
      <c r="BH27" s="416"/>
      <c r="BI27" s="415"/>
      <c r="BJ27" s="416"/>
      <c r="BK27" s="416"/>
      <c r="BL27" s="416"/>
      <c r="BM27" s="416"/>
      <c r="BN27" s="416"/>
      <c r="BO27" s="416"/>
      <c r="BP27" s="416"/>
      <c r="BQ27" s="416"/>
      <c r="BR27" s="416"/>
      <c r="BS27" s="415"/>
      <c r="BT27" s="416"/>
      <c r="BU27" s="416"/>
      <c r="BV27" s="416"/>
      <c r="BW27" s="416"/>
      <c r="BX27" s="416"/>
      <c r="BY27" s="416"/>
      <c r="BZ27" s="416"/>
      <c r="CA27" s="416"/>
      <c r="CB27" s="416"/>
      <c r="CC27" s="415"/>
      <c r="CD27" s="416"/>
      <c r="CE27" s="416"/>
      <c r="CF27" s="416"/>
      <c r="CG27" s="416"/>
      <c r="CH27" s="416"/>
      <c r="CI27" s="416"/>
      <c r="CJ27" s="416"/>
      <c r="CK27" s="416"/>
      <c r="CL27" s="416"/>
      <c r="CM27" s="415"/>
      <c r="CN27" s="416"/>
      <c r="CO27" s="416"/>
      <c r="CP27" s="416"/>
      <c r="CQ27" s="416"/>
      <c r="CR27" s="416"/>
      <c r="CS27" s="416"/>
      <c r="CT27" s="416"/>
      <c r="CU27" s="416"/>
      <c r="CV27" s="416"/>
      <c r="CW27" s="415"/>
      <c r="CX27" s="416"/>
      <c r="CY27" s="416"/>
      <c r="DG27" s="326"/>
      <c r="DQ27" s="326"/>
      <c r="EA27" s="326"/>
      <c r="EK27" s="326"/>
      <c r="EU27" s="326"/>
      <c r="FE27" s="326"/>
      <c r="FO27" s="326"/>
      <c r="FY27" s="326"/>
      <c r="GI27" s="326"/>
      <c r="GS27" s="326"/>
      <c r="HC27" s="326"/>
      <c r="HM27" s="326"/>
      <c r="HW27" s="326"/>
    </row>
    <row r="28" s="3" customFormat="true" x14ac:dyDescent="0.25">
      <c r="A28" s="326"/>
      <c r="K28" s="326"/>
      <c r="U28" s="326"/>
      <c r="AE28" s="326"/>
      <c r="AO28" s="326"/>
      <c r="AY28" s="415"/>
      <c r="AZ28" s="415"/>
      <c r="BA28" s="415"/>
      <c r="BB28" s="415"/>
      <c r="BC28" s="415"/>
      <c r="BD28" s="415"/>
      <c r="BE28" s="415"/>
      <c r="BF28" s="415"/>
      <c r="BG28" s="416"/>
      <c r="BH28" s="416"/>
      <c r="BI28" s="415"/>
      <c r="BJ28" s="416"/>
      <c r="BK28" s="416"/>
      <c r="BL28" s="416"/>
      <c r="BM28" s="416"/>
      <c r="BN28" s="416"/>
      <c r="BO28" s="416"/>
      <c r="BP28" s="416"/>
      <c r="BQ28" s="416"/>
      <c r="BR28" s="416"/>
      <c r="BS28" s="415"/>
      <c r="BT28" s="416"/>
      <c r="BU28" s="416"/>
      <c r="BV28" s="416"/>
      <c r="BW28" s="416"/>
      <c r="BX28" s="416"/>
      <c r="BY28" s="416"/>
      <c r="BZ28" s="416"/>
      <c r="CA28" s="416"/>
      <c r="CB28" s="416"/>
      <c r="CC28" s="415"/>
      <c r="CD28" s="416"/>
      <c r="CE28" s="416"/>
      <c r="CF28" s="416"/>
      <c r="CG28" s="416"/>
      <c r="CH28" s="416"/>
      <c r="CI28" s="416"/>
      <c r="CJ28" s="416"/>
      <c r="CK28" s="416"/>
      <c r="CL28" s="416"/>
      <c r="CM28" s="415"/>
      <c r="CN28" s="416"/>
      <c r="CO28" s="416"/>
      <c r="CP28" s="416"/>
      <c r="CQ28" s="416"/>
      <c r="CR28" s="416"/>
      <c r="CS28" s="416"/>
      <c r="CT28" s="416"/>
      <c r="CU28" s="416"/>
      <c r="CV28" s="416"/>
      <c r="CW28" s="415"/>
      <c r="CX28" s="416"/>
      <c r="CY28" s="416"/>
      <c r="DG28" s="326"/>
      <c r="DQ28" s="326"/>
      <c r="EA28" s="326"/>
      <c r="EK28" s="326"/>
      <c r="EU28" s="326"/>
      <c r="FE28" s="326"/>
      <c r="FO28" s="326"/>
      <c r="FY28" s="326"/>
      <c r="GI28" s="326"/>
      <c r="GS28" s="326"/>
      <c r="HC28" s="326"/>
      <c r="HM28" s="326"/>
      <c r="HW28" s="326"/>
    </row>
    <row r="29" s="3" customFormat="true" x14ac:dyDescent="0.25">
      <c r="A29" s="326"/>
      <c r="K29" s="326"/>
      <c r="U29" s="326"/>
      <c r="AE29" s="326"/>
      <c r="AO29" s="326"/>
      <c r="AY29" s="415"/>
      <c r="AZ29" s="415"/>
      <c r="BA29" s="415"/>
      <c r="BB29" s="415"/>
      <c r="BC29" s="415"/>
      <c r="BD29" s="415"/>
      <c r="BE29" s="415"/>
      <c r="BF29" s="415"/>
      <c r="BG29" s="416"/>
      <c r="BH29" s="416"/>
      <c r="BI29" s="415"/>
      <c r="BJ29" s="416"/>
      <c r="BK29" s="416"/>
      <c r="BL29" s="416"/>
      <c r="BM29" s="416"/>
      <c r="BN29" s="416"/>
      <c r="BO29" s="416"/>
      <c r="BP29" s="416"/>
      <c r="BQ29" s="416"/>
      <c r="BR29" s="416"/>
      <c r="BS29" s="415"/>
      <c r="BT29" s="416"/>
      <c r="BU29" s="416"/>
      <c r="BV29" s="416"/>
      <c r="BW29" s="416"/>
      <c r="BX29" s="416"/>
      <c r="BY29" s="416"/>
      <c r="BZ29" s="416"/>
      <c r="CA29" s="416"/>
      <c r="CB29" s="416"/>
      <c r="CC29" s="415"/>
      <c r="CD29" s="416"/>
      <c r="CE29" s="416"/>
      <c r="CF29" s="416"/>
      <c r="CG29" s="416"/>
      <c r="CH29" s="416"/>
      <c r="CI29" s="416"/>
      <c r="CJ29" s="416"/>
      <c r="CK29" s="416"/>
      <c r="CL29" s="416"/>
      <c r="CM29" s="415"/>
      <c r="CN29" s="416"/>
      <c r="CO29" s="416"/>
      <c r="CP29" s="416"/>
      <c r="CQ29" s="416"/>
      <c r="CR29" s="416"/>
      <c r="CS29" s="416"/>
      <c r="CT29" s="416"/>
      <c r="CU29" s="416"/>
      <c r="CV29" s="416"/>
      <c r="CW29" s="415"/>
      <c r="CX29" s="416"/>
      <c r="CY29" s="416"/>
      <c r="DG29" s="326"/>
      <c r="DQ29" s="326"/>
      <c r="EA29" s="326"/>
      <c r="EK29" s="326"/>
      <c r="EU29" s="326"/>
      <c r="FE29" s="326"/>
      <c r="FO29" s="326"/>
      <c r="FY29" s="326"/>
      <c r="GI29" s="326"/>
      <c r="GS29" s="326"/>
      <c r="HC29" s="326"/>
      <c r="HM29" s="326"/>
      <c r="HW29" s="326"/>
    </row>
    <row r="30" s="3" customFormat="true" x14ac:dyDescent="0.25">
      <c r="A30" s="326"/>
      <c r="K30" s="326"/>
      <c r="U30" s="326"/>
      <c r="AE30" s="326"/>
      <c r="AO30" s="326"/>
      <c r="AY30" s="415"/>
      <c r="AZ30" s="415"/>
      <c r="BA30" s="415"/>
      <c r="BB30" s="415"/>
      <c r="BC30" s="415"/>
      <c r="BD30" s="415"/>
      <c r="BE30" s="415"/>
      <c r="BF30" s="415"/>
      <c r="BG30" s="416"/>
      <c r="BH30" s="416"/>
      <c r="BI30" s="415"/>
      <c r="BJ30" s="416"/>
      <c r="BK30" s="416"/>
      <c r="BL30" s="416"/>
      <c r="BM30" s="416"/>
      <c r="BN30" s="416"/>
      <c r="BO30" s="416"/>
      <c r="BP30" s="416"/>
      <c r="BQ30" s="416"/>
      <c r="BR30" s="416"/>
      <c r="BS30" s="415"/>
      <c r="BT30" s="416"/>
      <c r="BU30" s="416"/>
      <c r="BV30" s="416"/>
      <c r="BW30" s="416"/>
      <c r="BX30" s="416"/>
      <c r="BY30" s="416"/>
      <c r="BZ30" s="416"/>
      <c r="CA30" s="416"/>
      <c r="CB30" s="416"/>
      <c r="CC30" s="415"/>
      <c r="CD30" s="416"/>
      <c r="CE30" s="416"/>
      <c r="CF30" s="416"/>
      <c r="CG30" s="416"/>
      <c r="CH30" s="416"/>
      <c r="CI30" s="416"/>
      <c r="CJ30" s="416"/>
      <c r="CK30" s="416"/>
      <c r="CL30" s="416"/>
      <c r="CM30" s="415"/>
      <c r="CN30" s="416"/>
      <c r="CO30" s="416"/>
      <c r="CP30" s="416"/>
      <c r="CQ30" s="416"/>
      <c r="CR30" s="416"/>
      <c r="CS30" s="416"/>
      <c r="CT30" s="416"/>
      <c r="CU30" s="416"/>
      <c r="CV30" s="416"/>
      <c r="CW30" s="415"/>
      <c r="CX30" s="416"/>
      <c r="CY30" s="416"/>
      <c r="DG30" s="326"/>
      <c r="DQ30" s="326"/>
      <c r="EA30" s="326"/>
      <c r="EK30" s="326"/>
      <c r="EU30" s="326"/>
      <c r="FE30" s="326"/>
      <c r="FO30" s="326"/>
      <c r="FY30" s="326"/>
      <c r="GI30" s="326"/>
      <c r="GS30" s="326"/>
      <c r="HC30" s="326"/>
      <c r="HM30" s="326"/>
      <c r="HW30" s="326"/>
    </row>
    <row r="31" s="3" customFormat="true" x14ac:dyDescent="0.25">
      <c r="A31" s="326"/>
      <c r="K31" s="326"/>
      <c r="U31" s="326"/>
      <c r="AE31" s="326"/>
      <c r="AO31" s="326"/>
      <c r="AY31" s="415"/>
      <c r="AZ31" s="415"/>
      <c r="BA31" s="415"/>
      <c r="BB31" s="415"/>
      <c r="BC31" s="415"/>
      <c r="BD31" s="415"/>
      <c r="BE31" s="415"/>
      <c r="BF31" s="415"/>
      <c r="BG31" s="416"/>
      <c r="BH31" s="416"/>
      <c r="BI31" s="415"/>
      <c r="BJ31" s="416"/>
      <c r="BK31" s="416"/>
      <c r="BL31" s="416"/>
      <c r="BM31" s="416"/>
      <c r="BN31" s="416"/>
      <c r="BO31" s="416"/>
      <c r="BP31" s="416"/>
      <c r="BQ31" s="416"/>
      <c r="BR31" s="416"/>
      <c r="BS31" s="415"/>
      <c r="BT31" s="416"/>
      <c r="BU31" s="416"/>
      <c r="BV31" s="416"/>
      <c r="BW31" s="416"/>
      <c r="BX31" s="416"/>
      <c r="BY31" s="416"/>
      <c r="BZ31" s="416"/>
      <c r="CA31" s="416"/>
      <c r="CB31" s="416"/>
      <c r="CC31" s="415"/>
      <c r="CD31" s="416"/>
      <c r="CE31" s="416"/>
      <c r="CF31" s="416"/>
      <c r="CG31" s="416"/>
      <c r="CH31" s="416"/>
      <c r="CI31" s="416"/>
      <c r="CJ31" s="416"/>
      <c r="CK31" s="416"/>
      <c r="CL31" s="416"/>
      <c r="CM31" s="415"/>
      <c r="CN31" s="416"/>
      <c r="CO31" s="416"/>
      <c r="CP31" s="416"/>
      <c r="CQ31" s="416"/>
      <c r="CR31" s="416"/>
      <c r="CS31" s="416"/>
      <c r="CT31" s="416"/>
      <c r="CU31" s="416"/>
      <c r="CV31" s="416"/>
      <c r="CW31" s="415"/>
      <c r="CX31" s="416"/>
      <c r="CY31" s="416"/>
      <c r="DG31" s="326"/>
      <c r="DQ31" s="326"/>
      <c r="EA31" s="326"/>
      <c r="EK31" s="326"/>
      <c r="EU31" s="326"/>
      <c r="FE31" s="326"/>
      <c r="FO31" s="326"/>
      <c r="FY31" s="326"/>
      <c r="GI31" s="326"/>
      <c r="GS31" s="326"/>
      <c r="HC31" s="326"/>
      <c r="HM31" s="326"/>
      <c r="HW31" s="326"/>
    </row>
    <row r="32" s="3" customFormat="true" x14ac:dyDescent="0.25">
      <c r="A32" s="326"/>
      <c r="K32" s="326"/>
      <c r="U32" s="326"/>
      <c r="AE32" s="326"/>
      <c r="AO32" s="326"/>
      <c r="AY32" s="415"/>
      <c r="AZ32" s="415"/>
      <c r="BA32" s="415"/>
      <c r="BB32" s="415"/>
      <c r="BC32" s="415"/>
      <c r="BD32" s="415"/>
      <c r="BE32" s="415"/>
      <c r="BF32" s="415"/>
      <c r="BG32" s="416"/>
      <c r="BH32" s="416"/>
      <c r="BI32" s="415"/>
      <c r="BJ32" s="416"/>
      <c r="BK32" s="416"/>
      <c r="BL32" s="416"/>
      <c r="BM32" s="416"/>
      <c r="BN32" s="416"/>
      <c r="BO32" s="416"/>
      <c r="BP32" s="416"/>
      <c r="BQ32" s="416"/>
      <c r="BR32" s="416"/>
      <c r="BS32" s="415"/>
      <c r="BT32" s="416"/>
      <c r="BU32" s="416"/>
      <c r="BV32" s="416"/>
      <c r="BW32" s="416"/>
      <c r="BX32" s="416"/>
      <c r="BY32" s="416"/>
      <c r="BZ32" s="416"/>
      <c r="CA32" s="416"/>
      <c r="CB32" s="416"/>
      <c r="CC32" s="415"/>
      <c r="CD32" s="416"/>
      <c r="CE32" s="416"/>
      <c r="CF32" s="416"/>
      <c r="CG32" s="416"/>
      <c r="CH32" s="416"/>
      <c r="CI32" s="416"/>
      <c r="CJ32" s="416"/>
      <c r="CK32" s="416"/>
      <c r="CL32" s="416"/>
      <c r="CM32" s="415"/>
      <c r="CN32" s="416"/>
      <c r="CO32" s="416"/>
      <c r="CP32" s="416"/>
      <c r="CQ32" s="416"/>
      <c r="CR32" s="416"/>
      <c r="CS32" s="416"/>
      <c r="CT32" s="416"/>
      <c r="CU32" s="416"/>
      <c r="CV32" s="416"/>
      <c r="CW32" s="415"/>
      <c r="CX32" s="416"/>
      <c r="CY32" s="41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415"/>
      <c r="AZ33" s="415"/>
      <c r="BA33" s="415"/>
      <c r="BB33" s="415"/>
      <c r="BC33" s="415"/>
      <c r="BD33" s="415"/>
      <c r="BE33" s="415"/>
      <c r="BF33" s="415"/>
      <c r="BG33" s="416"/>
      <c r="BH33" s="416"/>
      <c r="BI33" s="415"/>
      <c r="BJ33" s="416"/>
      <c r="BK33" s="416"/>
      <c r="BL33" s="416"/>
      <c r="BM33" s="416"/>
      <c r="BN33" s="416"/>
      <c r="BO33" s="416"/>
      <c r="BP33" s="416"/>
      <c r="BQ33" s="416"/>
      <c r="BR33" s="416"/>
      <c r="BS33" s="415"/>
      <c r="BT33" s="416"/>
      <c r="BU33" s="416"/>
      <c r="BV33" s="416"/>
      <c r="BW33" s="416"/>
      <c r="BX33" s="416"/>
      <c r="BY33" s="416"/>
      <c r="BZ33" s="416"/>
      <c r="CA33" s="416"/>
      <c r="CB33" s="416"/>
      <c r="CC33" s="415"/>
      <c r="CD33" s="416"/>
      <c r="CE33" s="416"/>
      <c r="CF33" s="416"/>
      <c r="CG33" s="416"/>
      <c r="CH33" s="416"/>
      <c r="CI33" s="416"/>
      <c r="CJ33" s="416"/>
      <c r="CK33" s="416"/>
      <c r="CL33" s="416"/>
      <c r="CM33" s="415"/>
      <c r="CN33" s="416"/>
      <c r="CO33" s="416"/>
      <c r="CP33" s="416"/>
      <c r="CQ33" s="416"/>
      <c r="CR33" s="416"/>
      <c r="CS33" s="416"/>
      <c r="CT33" s="416"/>
      <c r="CU33" s="416"/>
      <c r="CV33" s="416"/>
      <c r="CW33" s="415"/>
      <c r="CX33" s="416"/>
      <c r="CY33" s="41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415"/>
      <c r="AZ34" s="415"/>
      <c r="BA34" s="415"/>
      <c r="BB34" s="415"/>
      <c r="BC34" s="415"/>
      <c r="BD34" s="415"/>
      <c r="BE34" s="415"/>
      <c r="BF34" s="415"/>
      <c r="BG34" s="416"/>
      <c r="BH34" s="416"/>
      <c r="BI34" s="415"/>
      <c r="BJ34" s="416"/>
      <c r="BK34" s="416"/>
      <c r="BL34" s="416"/>
      <c r="BM34" s="416"/>
      <c r="BN34" s="416"/>
      <c r="BO34" s="416"/>
      <c r="BP34" s="416"/>
      <c r="BQ34" s="416"/>
      <c r="BR34" s="416"/>
      <c r="BS34" s="415"/>
      <c r="BT34" s="416"/>
      <c r="BU34" s="416"/>
      <c r="BV34" s="416"/>
      <c r="BW34" s="416"/>
      <c r="BX34" s="416"/>
      <c r="BY34" s="416"/>
      <c r="BZ34" s="416"/>
      <c r="CA34" s="416"/>
      <c r="CB34" s="416"/>
      <c r="CC34" s="415"/>
      <c r="CD34" s="416"/>
      <c r="CE34" s="416"/>
      <c r="CF34" s="416"/>
      <c r="CG34" s="416"/>
      <c r="CH34" s="416"/>
      <c r="CI34" s="416"/>
      <c r="CJ34" s="416"/>
      <c r="CK34" s="416"/>
      <c r="CL34" s="416"/>
      <c r="CM34" s="415"/>
      <c r="CN34" s="416"/>
      <c r="CO34" s="416"/>
      <c r="CP34" s="416"/>
      <c r="CQ34" s="416"/>
      <c r="CR34" s="416"/>
      <c r="CS34" s="416"/>
      <c r="CT34" s="416"/>
      <c r="CU34" s="416"/>
      <c r="CV34" s="416"/>
      <c r="CW34" s="415"/>
      <c r="CX34" s="416"/>
      <c r="CY34" s="41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415"/>
      <c r="AZ35" s="415"/>
      <c r="BA35" s="415"/>
      <c r="BB35" s="415"/>
      <c r="BC35" s="415"/>
      <c r="BD35" s="415"/>
      <c r="BE35" s="415"/>
      <c r="BF35" s="415"/>
      <c r="BG35" s="416"/>
      <c r="BH35" s="416"/>
      <c r="BI35" s="415"/>
      <c r="BJ35" s="416"/>
      <c r="BK35" s="416"/>
      <c r="BL35" s="416"/>
      <c r="BM35" s="416"/>
      <c r="BN35" s="416"/>
      <c r="BO35" s="416"/>
      <c r="BP35" s="416"/>
      <c r="BQ35" s="416"/>
      <c r="BR35" s="416"/>
      <c r="BS35" s="415"/>
      <c r="BT35" s="416"/>
      <c r="BU35" s="416"/>
      <c r="BV35" s="416"/>
      <c r="BW35" s="416"/>
      <c r="BX35" s="416"/>
      <c r="BY35" s="416"/>
      <c r="BZ35" s="416"/>
      <c r="CA35" s="416"/>
      <c r="CB35" s="416"/>
      <c r="CC35" s="415"/>
      <c r="CD35" s="416"/>
      <c r="CE35" s="416"/>
      <c r="CF35" s="416"/>
      <c r="CG35" s="416"/>
      <c r="CH35" s="416"/>
      <c r="CI35" s="416"/>
      <c r="CJ35" s="416"/>
      <c r="CK35" s="416"/>
      <c r="CL35" s="416"/>
      <c r="CM35" s="415"/>
      <c r="CN35" s="416"/>
      <c r="CO35" s="416"/>
      <c r="CP35" s="416"/>
      <c r="CQ35" s="416"/>
      <c r="CR35" s="416"/>
      <c r="CS35" s="416"/>
      <c r="CT35" s="416"/>
      <c r="CU35" s="416"/>
      <c r="CV35" s="416"/>
      <c r="CW35" s="415"/>
      <c r="CX35" s="416"/>
      <c r="CY35" s="41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415"/>
      <c r="AZ36" s="415"/>
      <c r="BA36" s="415"/>
      <c r="BB36" s="415"/>
      <c r="BC36" s="415"/>
      <c r="BD36" s="415"/>
      <c r="BE36" s="415"/>
      <c r="BF36" s="415"/>
      <c r="BG36" s="416"/>
      <c r="BH36" s="416"/>
      <c r="BI36" s="415"/>
      <c r="BJ36" s="416"/>
      <c r="BK36" s="416"/>
      <c r="BL36" s="416"/>
      <c r="BM36" s="416"/>
      <c r="BN36" s="416"/>
      <c r="BO36" s="416"/>
      <c r="BP36" s="416"/>
      <c r="BQ36" s="416"/>
      <c r="BR36" s="416"/>
      <c r="BS36" s="415"/>
      <c r="BT36" s="416"/>
      <c r="BU36" s="416"/>
      <c r="BV36" s="416"/>
      <c r="BW36" s="416"/>
      <c r="BX36" s="416"/>
      <c r="BY36" s="416"/>
      <c r="BZ36" s="416"/>
      <c r="CA36" s="416"/>
      <c r="CB36" s="416"/>
      <c r="CC36" s="415"/>
      <c r="CD36" s="416"/>
      <c r="CE36" s="416"/>
      <c r="CF36" s="416"/>
      <c r="CG36" s="416"/>
      <c r="CH36" s="416"/>
      <c r="CI36" s="416"/>
      <c r="CJ36" s="416"/>
      <c r="CK36" s="416"/>
      <c r="CL36" s="416"/>
      <c r="CM36" s="415"/>
      <c r="CN36" s="416"/>
      <c r="CO36" s="416"/>
      <c r="CP36" s="416"/>
      <c r="CQ36" s="416"/>
      <c r="CR36" s="416"/>
      <c r="CS36" s="416"/>
      <c r="CT36" s="416"/>
      <c r="CU36" s="416"/>
      <c r="CV36" s="416"/>
      <c r="CW36" s="415"/>
      <c r="CX36" s="416"/>
      <c r="CY36" s="41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415"/>
      <c r="AZ37" s="415"/>
      <c r="BA37" s="415"/>
      <c r="BB37" s="415"/>
      <c r="BC37" s="415"/>
      <c r="BD37" s="415"/>
      <c r="BE37" s="415"/>
      <c r="BF37" s="415"/>
      <c r="BG37" s="416"/>
      <c r="BH37" s="416"/>
      <c r="BI37" s="415"/>
      <c r="BJ37" s="416"/>
      <c r="BK37" s="416"/>
      <c r="BL37" s="416"/>
      <c r="BM37" s="416"/>
      <c r="BN37" s="416"/>
      <c r="BO37" s="416"/>
      <c r="BP37" s="416"/>
      <c r="BQ37" s="416"/>
      <c r="BR37" s="416"/>
      <c r="BS37" s="415"/>
      <c r="BT37" s="416"/>
      <c r="BU37" s="416"/>
      <c r="BV37" s="416"/>
      <c r="BW37" s="416"/>
      <c r="BX37" s="416"/>
      <c r="BY37" s="416"/>
      <c r="BZ37" s="416"/>
      <c r="CA37" s="416"/>
      <c r="CB37" s="416"/>
      <c r="CC37" s="415"/>
      <c r="CD37" s="416"/>
      <c r="CE37" s="416"/>
      <c r="CF37" s="416"/>
      <c r="CG37" s="416"/>
      <c r="CH37" s="416"/>
      <c r="CI37" s="416"/>
      <c r="CJ37" s="416"/>
      <c r="CK37" s="416"/>
      <c r="CL37" s="416"/>
      <c r="CM37" s="415"/>
      <c r="CN37" s="416"/>
      <c r="CO37" s="416"/>
      <c r="CP37" s="416"/>
      <c r="CQ37" s="416"/>
      <c r="CR37" s="416"/>
      <c r="CS37" s="416"/>
      <c r="CT37" s="416"/>
      <c r="CU37" s="416"/>
      <c r="CV37" s="416"/>
      <c r="CW37" s="415"/>
      <c r="CX37" s="416"/>
      <c r="CY37" s="41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415"/>
      <c r="AZ38" s="415"/>
      <c r="BA38" s="415"/>
      <c r="BB38" s="415"/>
      <c r="BC38" s="415"/>
      <c r="BD38" s="415"/>
      <c r="BE38" s="415"/>
      <c r="BF38" s="415"/>
      <c r="BG38" s="416"/>
      <c r="BH38" s="416"/>
      <c r="BI38" s="415"/>
      <c r="BJ38" s="416"/>
      <c r="BK38" s="416"/>
      <c r="BL38" s="416"/>
      <c r="BM38" s="416"/>
      <c r="BN38" s="416"/>
      <c r="BO38" s="416"/>
      <c r="BP38" s="416"/>
      <c r="BQ38" s="416"/>
      <c r="BR38" s="416"/>
      <c r="BS38" s="415"/>
      <c r="BT38" s="416"/>
      <c r="BU38" s="416"/>
      <c r="BV38" s="416"/>
      <c r="BW38" s="416"/>
      <c r="BX38" s="416"/>
      <c r="BY38" s="416"/>
      <c r="BZ38" s="416"/>
      <c r="CA38" s="416"/>
      <c r="CB38" s="416"/>
      <c r="CC38" s="415"/>
      <c r="CD38" s="416"/>
      <c r="CE38" s="416"/>
      <c r="CF38" s="416"/>
      <c r="CG38" s="416"/>
      <c r="CH38" s="416"/>
      <c r="CI38" s="416"/>
      <c r="CJ38" s="416"/>
      <c r="CK38" s="416"/>
      <c r="CL38" s="416"/>
      <c r="CM38" s="415"/>
      <c r="CN38" s="416"/>
      <c r="CO38" s="416"/>
      <c r="CP38" s="416"/>
      <c r="CQ38" s="416"/>
      <c r="CR38" s="416"/>
      <c r="CS38" s="416"/>
      <c r="CT38" s="416"/>
      <c r="CU38" s="416"/>
      <c r="CV38" s="416"/>
      <c r="CW38" s="415"/>
      <c r="CX38" s="416"/>
      <c r="CY38" s="41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415"/>
      <c r="AZ39" s="415"/>
      <c r="BA39" s="415"/>
      <c r="BB39" s="415"/>
      <c r="BC39" s="415"/>
      <c r="BD39" s="415"/>
      <c r="BE39" s="415"/>
      <c r="BF39" s="415"/>
      <c r="BG39" s="416"/>
      <c r="BH39" s="416"/>
      <c r="BI39" s="415"/>
      <c r="BJ39" s="416"/>
      <c r="BK39" s="416"/>
      <c r="BL39" s="416"/>
      <c r="BM39" s="416"/>
      <c r="BN39" s="416"/>
      <c r="BO39" s="416"/>
      <c r="BP39" s="416"/>
      <c r="BQ39" s="416"/>
      <c r="BR39" s="416"/>
      <c r="BS39" s="415"/>
      <c r="BT39" s="416"/>
      <c r="BU39" s="416"/>
      <c r="BV39" s="416"/>
      <c r="BW39" s="416"/>
      <c r="BX39" s="416"/>
      <c r="BY39" s="416"/>
      <c r="BZ39" s="416"/>
      <c r="CA39" s="416"/>
      <c r="CB39" s="416"/>
      <c r="CC39" s="415"/>
      <c r="CD39" s="416"/>
      <c r="CE39" s="416"/>
      <c r="CF39" s="416"/>
      <c r="CG39" s="416"/>
      <c r="CH39" s="416"/>
      <c r="CI39" s="416"/>
      <c r="CJ39" s="416"/>
      <c r="CK39" s="416"/>
      <c r="CL39" s="416"/>
      <c r="CM39" s="415"/>
      <c r="CN39" s="416"/>
      <c r="CO39" s="416"/>
      <c r="CP39" s="416"/>
      <c r="CQ39" s="416"/>
      <c r="CR39" s="416"/>
      <c r="CS39" s="416"/>
      <c r="CT39" s="416"/>
      <c r="CU39" s="416"/>
      <c r="CV39" s="416"/>
      <c r="CW39" s="415"/>
      <c r="CX39" s="416"/>
      <c r="CY39" s="41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415"/>
      <c r="AZ40" s="415"/>
      <c r="BA40" s="415"/>
      <c r="BB40" s="415"/>
      <c r="BC40" s="415"/>
      <c r="BD40" s="415"/>
      <c r="BE40" s="415"/>
      <c r="BF40" s="415"/>
      <c r="BG40" s="416"/>
      <c r="BH40" s="416"/>
      <c r="BI40" s="415"/>
      <c r="BJ40" s="416"/>
      <c r="BK40" s="416"/>
      <c r="BL40" s="416"/>
      <c r="BM40" s="416"/>
      <c r="BN40" s="416"/>
      <c r="BO40" s="416"/>
      <c r="BP40" s="416"/>
      <c r="BQ40" s="416"/>
      <c r="BR40" s="416"/>
      <c r="BS40" s="415"/>
      <c r="BT40" s="416"/>
      <c r="BU40" s="416"/>
      <c r="BV40" s="416"/>
      <c r="BW40" s="416"/>
      <c r="BX40" s="416"/>
      <c r="BY40" s="416"/>
      <c r="BZ40" s="416"/>
      <c r="CA40" s="416"/>
      <c r="CB40" s="416"/>
      <c r="CC40" s="415"/>
      <c r="CD40" s="416"/>
      <c r="CE40" s="416"/>
      <c r="CF40" s="416"/>
      <c r="CG40" s="416"/>
      <c r="CH40" s="416"/>
      <c r="CI40" s="416"/>
      <c r="CJ40" s="416"/>
      <c r="CK40" s="416"/>
      <c r="CL40" s="416"/>
      <c r="CM40" s="415"/>
      <c r="CN40" s="416"/>
      <c r="CO40" s="416"/>
      <c r="CP40" s="416"/>
      <c r="CQ40" s="416"/>
      <c r="CR40" s="416"/>
      <c r="CS40" s="416"/>
      <c r="CT40" s="416"/>
      <c r="CU40" s="416"/>
      <c r="CV40" s="416"/>
      <c r="CW40" s="415"/>
      <c r="CX40" s="416"/>
      <c r="CY40" s="41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415"/>
      <c r="AZ41" s="415"/>
      <c r="BA41" s="415"/>
      <c r="BB41" s="415"/>
      <c r="BC41" s="415"/>
      <c r="BD41" s="415"/>
      <c r="BE41" s="415"/>
      <c r="BF41" s="415"/>
      <c r="BG41" s="416"/>
      <c r="BH41" s="416"/>
      <c r="BI41" s="415"/>
      <c r="BJ41" s="416"/>
      <c r="BK41" s="416"/>
      <c r="BL41" s="416"/>
      <c r="BM41" s="416"/>
      <c r="BN41" s="416"/>
      <c r="BO41" s="416"/>
      <c r="BP41" s="416"/>
      <c r="BQ41" s="416"/>
      <c r="BR41" s="416"/>
      <c r="BS41" s="415"/>
      <c r="BT41" s="416"/>
      <c r="BU41" s="416"/>
      <c r="BV41" s="416"/>
      <c r="BW41" s="416"/>
      <c r="BX41" s="416"/>
      <c r="BY41" s="416"/>
      <c r="BZ41" s="416"/>
      <c r="CA41" s="416"/>
      <c r="CB41" s="416"/>
      <c r="CC41" s="415"/>
      <c r="CD41" s="416"/>
      <c r="CE41" s="416"/>
      <c r="CF41" s="416"/>
      <c r="CG41" s="416"/>
      <c r="CH41" s="416"/>
      <c r="CI41" s="416"/>
      <c r="CJ41" s="416"/>
      <c r="CK41" s="416"/>
      <c r="CL41" s="416"/>
      <c r="CM41" s="415"/>
      <c r="CN41" s="416"/>
      <c r="CO41" s="416"/>
      <c r="CP41" s="416"/>
      <c r="CQ41" s="416"/>
      <c r="CR41" s="416"/>
      <c r="CS41" s="416"/>
      <c r="CT41" s="416"/>
      <c r="CU41" s="416"/>
      <c r="CV41" s="416"/>
      <c r="CW41" s="415"/>
      <c r="CX41" s="416"/>
      <c r="CY41" s="41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415"/>
      <c r="AZ42" s="415"/>
      <c r="BA42" s="415"/>
      <c r="BB42" s="415"/>
      <c r="BC42" s="415"/>
      <c r="BD42" s="415"/>
      <c r="BE42" s="415"/>
      <c r="BF42" s="415"/>
      <c r="BG42" s="416"/>
      <c r="BH42" s="416"/>
      <c r="BI42" s="415"/>
      <c r="BJ42" s="416"/>
      <c r="BK42" s="416"/>
      <c r="BL42" s="416"/>
      <c r="BM42" s="416"/>
      <c r="BN42" s="416"/>
      <c r="BO42" s="416"/>
      <c r="BP42" s="416"/>
      <c r="BQ42" s="416"/>
      <c r="BR42" s="416"/>
      <c r="BS42" s="415"/>
      <c r="BT42" s="416"/>
      <c r="BU42" s="416"/>
      <c r="BV42" s="416"/>
      <c r="BW42" s="416"/>
      <c r="BX42" s="416"/>
      <c r="BY42" s="416"/>
      <c r="BZ42" s="416"/>
      <c r="CA42" s="416"/>
      <c r="CB42" s="416"/>
      <c r="CC42" s="415"/>
      <c r="CD42" s="416"/>
      <c r="CE42" s="416"/>
      <c r="CF42" s="416"/>
      <c r="CG42" s="416"/>
      <c r="CH42" s="416"/>
      <c r="CI42" s="416"/>
      <c r="CJ42" s="416"/>
      <c r="CK42" s="416"/>
      <c r="CL42" s="416"/>
      <c r="CM42" s="415"/>
      <c r="CN42" s="416"/>
      <c r="CO42" s="416"/>
      <c r="CP42" s="416"/>
      <c r="CQ42" s="416"/>
      <c r="CR42" s="416"/>
      <c r="CS42" s="416"/>
      <c r="CT42" s="416"/>
      <c r="CU42" s="416"/>
      <c r="CV42" s="416"/>
      <c r="CW42" s="415"/>
      <c r="CX42" s="416"/>
      <c r="CY42" s="41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415"/>
      <c r="AZ43" s="415"/>
      <c r="BA43" s="415"/>
      <c r="BB43" s="415"/>
      <c r="BC43" s="415"/>
      <c r="BD43" s="415"/>
      <c r="BE43" s="415"/>
      <c r="BF43" s="415"/>
      <c r="BG43" s="416"/>
      <c r="BH43" s="416"/>
      <c r="BI43" s="415"/>
      <c r="BJ43" s="416"/>
      <c r="BK43" s="416"/>
      <c r="BL43" s="416"/>
      <c r="BM43" s="416"/>
      <c r="BN43" s="416"/>
      <c r="BO43" s="416"/>
      <c r="BP43" s="416"/>
      <c r="BQ43" s="416"/>
      <c r="BR43" s="416"/>
      <c r="BS43" s="415"/>
      <c r="BT43" s="416"/>
      <c r="BU43" s="416"/>
      <c r="BV43" s="416"/>
      <c r="BW43" s="416"/>
      <c r="BX43" s="416"/>
      <c r="BY43" s="416"/>
      <c r="BZ43" s="416"/>
      <c r="CA43" s="416"/>
      <c r="CB43" s="416"/>
      <c r="CC43" s="415"/>
      <c r="CD43" s="416"/>
      <c r="CE43" s="416"/>
      <c r="CF43" s="416"/>
      <c r="CG43" s="416"/>
      <c r="CH43" s="416"/>
      <c r="CI43" s="416"/>
      <c r="CJ43" s="416"/>
      <c r="CK43" s="416"/>
      <c r="CL43" s="416"/>
      <c r="CM43" s="415"/>
      <c r="CN43" s="416"/>
      <c r="CO43" s="416"/>
      <c r="CP43" s="416"/>
      <c r="CQ43" s="416"/>
      <c r="CR43" s="416"/>
      <c r="CS43" s="416"/>
      <c r="CT43" s="416"/>
      <c r="CU43" s="416"/>
      <c r="CV43" s="416"/>
      <c r="CW43" s="415"/>
      <c r="CX43" s="416"/>
      <c r="CY43" s="41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415"/>
      <c r="AZ44" s="415"/>
      <c r="BA44" s="415"/>
      <c r="BB44" s="415"/>
      <c r="BC44" s="415"/>
      <c r="BD44" s="415"/>
      <c r="BE44" s="415"/>
      <c r="BF44" s="415"/>
      <c r="BG44" s="416"/>
      <c r="BH44" s="416"/>
      <c r="BI44" s="415"/>
      <c r="BJ44" s="416"/>
      <c r="BK44" s="416"/>
      <c r="BL44" s="416"/>
      <c r="BM44" s="416"/>
      <c r="BN44" s="416"/>
      <c r="BO44" s="416"/>
      <c r="BP44" s="416"/>
      <c r="BQ44" s="416"/>
      <c r="BR44" s="416"/>
      <c r="BS44" s="415"/>
      <c r="BT44" s="416"/>
      <c r="BU44" s="416"/>
      <c r="BV44" s="416"/>
      <c r="BW44" s="416"/>
      <c r="BX44" s="416"/>
      <c r="BY44" s="416"/>
      <c r="BZ44" s="416"/>
      <c r="CA44" s="416"/>
      <c r="CB44" s="416"/>
      <c r="CC44" s="415"/>
      <c r="CD44" s="416"/>
      <c r="CE44" s="416"/>
      <c r="CF44" s="416"/>
      <c r="CG44" s="416"/>
      <c r="CH44" s="416"/>
      <c r="CI44" s="416"/>
      <c r="CJ44" s="416"/>
      <c r="CK44" s="416"/>
      <c r="CL44" s="416"/>
      <c r="CM44" s="415"/>
      <c r="CN44" s="416"/>
      <c r="CO44" s="416"/>
      <c r="CP44" s="416"/>
      <c r="CQ44" s="416"/>
      <c r="CR44" s="416"/>
      <c r="CS44" s="416"/>
      <c r="CT44" s="416"/>
      <c r="CU44" s="416"/>
      <c r="CV44" s="416"/>
      <c r="CW44" s="415"/>
      <c r="CX44" s="416"/>
      <c r="CY44" s="41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415"/>
      <c r="AZ45" s="415"/>
      <c r="BA45" s="415"/>
      <c r="BB45" s="415"/>
      <c r="BC45" s="415"/>
      <c r="BD45" s="415"/>
      <c r="BE45" s="415"/>
      <c r="BF45" s="415"/>
      <c r="BG45" s="416"/>
      <c r="BH45" s="416"/>
      <c r="BI45" s="415"/>
      <c r="BJ45" s="416"/>
      <c r="BK45" s="416"/>
      <c r="BL45" s="416"/>
      <c r="BM45" s="416"/>
      <c r="BN45" s="416"/>
      <c r="BO45" s="416"/>
      <c r="BP45" s="416"/>
      <c r="BQ45" s="416"/>
      <c r="BR45" s="416"/>
      <c r="BS45" s="415"/>
      <c r="BT45" s="416"/>
      <c r="BU45" s="416"/>
      <c r="BV45" s="416"/>
      <c r="BW45" s="416"/>
      <c r="BX45" s="416"/>
      <c r="BY45" s="416"/>
      <c r="BZ45" s="416"/>
      <c r="CA45" s="416"/>
      <c r="CB45" s="416"/>
      <c r="CC45" s="415"/>
      <c r="CD45" s="416"/>
      <c r="CE45" s="416"/>
      <c r="CF45" s="416"/>
      <c r="CG45" s="416"/>
      <c r="CH45" s="416"/>
      <c r="CI45" s="416"/>
      <c r="CJ45" s="416"/>
      <c r="CK45" s="416"/>
      <c r="CL45" s="416"/>
      <c r="CM45" s="415"/>
      <c r="CN45" s="416"/>
      <c r="CO45" s="416"/>
      <c r="CP45" s="416"/>
      <c r="CQ45" s="416"/>
      <c r="CR45" s="416"/>
      <c r="CS45" s="416"/>
      <c r="CT45" s="416"/>
      <c r="CU45" s="416"/>
      <c r="CV45" s="416"/>
      <c r="CW45" s="415"/>
      <c r="CX45" s="416"/>
      <c r="CY45" s="41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415"/>
      <c r="AZ46" s="415"/>
      <c r="BA46" s="415"/>
      <c r="BB46" s="415"/>
      <c r="BC46" s="415"/>
      <c r="BD46" s="415"/>
      <c r="BE46" s="415"/>
      <c r="BF46" s="415"/>
      <c r="BG46" s="416"/>
      <c r="BH46" s="416"/>
      <c r="BI46" s="415"/>
      <c r="BJ46" s="416"/>
      <c r="BK46" s="416"/>
      <c r="BL46" s="416"/>
      <c r="BM46" s="416"/>
      <c r="BN46" s="416"/>
      <c r="BO46" s="416"/>
      <c r="BP46" s="416"/>
      <c r="BQ46" s="416"/>
      <c r="BR46" s="416"/>
      <c r="BS46" s="415"/>
      <c r="BT46" s="416"/>
      <c r="BU46" s="416"/>
      <c r="BV46" s="416"/>
      <c r="BW46" s="416"/>
      <c r="BX46" s="416"/>
      <c r="BY46" s="416"/>
      <c r="BZ46" s="416"/>
      <c r="CA46" s="416"/>
      <c r="CB46" s="416"/>
      <c r="CC46" s="415"/>
      <c r="CD46" s="416"/>
      <c r="CE46" s="416"/>
      <c r="CF46" s="416"/>
      <c r="CG46" s="416"/>
      <c r="CH46" s="416"/>
      <c r="CI46" s="416"/>
      <c r="CJ46" s="416"/>
      <c r="CK46" s="416"/>
      <c r="CL46" s="416"/>
      <c r="CM46" s="415"/>
      <c r="CN46" s="416"/>
      <c r="CO46" s="416"/>
      <c r="CP46" s="416"/>
      <c r="CQ46" s="416"/>
      <c r="CR46" s="416"/>
      <c r="CS46" s="416"/>
      <c r="CT46" s="416"/>
      <c r="CU46" s="416"/>
      <c r="CV46" s="416"/>
      <c r="CW46" s="415"/>
      <c r="CX46" s="416"/>
      <c r="CY46" s="41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415"/>
      <c r="AZ47" s="415"/>
      <c r="BA47" s="415"/>
      <c r="BB47" s="415"/>
      <c r="BC47" s="415"/>
      <c r="BD47" s="415"/>
      <c r="BE47" s="415"/>
      <c r="BF47" s="415"/>
      <c r="BG47" s="416"/>
      <c r="BH47" s="416"/>
      <c r="BI47" s="415"/>
      <c r="BJ47" s="416"/>
      <c r="BK47" s="416"/>
      <c r="BL47" s="416"/>
      <c r="BM47" s="416"/>
      <c r="BN47" s="416"/>
      <c r="BO47" s="416"/>
      <c r="BP47" s="416"/>
      <c r="BQ47" s="416"/>
      <c r="BR47" s="416"/>
      <c r="BS47" s="415"/>
      <c r="BT47" s="416"/>
      <c r="BU47" s="416"/>
      <c r="BV47" s="416"/>
      <c r="BW47" s="416"/>
      <c r="BX47" s="416"/>
      <c r="BY47" s="416"/>
      <c r="BZ47" s="416"/>
      <c r="CA47" s="416"/>
      <c r="CB47" s="416"/>
      <c r="CC47" s="415"/>
      <c r="CD47" s="416"/>
      <c r="CE47" s="416"/>
      <c r="CF47" s="416"/>
      <c r="CG47" s="416"/>
      <c r="CH47" s="416"/>
      <c r="CI47" s="416"/>
      <c r="CJ47" s="416"/>
      <c r="CK47" s="416"/>
      <c r="CL47" s="416"/>
      <c r="CM47" s="415"/>
      <c r="CN47" s="416"/>
      <c r="CO47" s="416"/>
      <c r="CP47" s="416"/>
      <c r="CQ47" s="416"/>
      <c r="CR47" s="416"/>
      <c r="CS47" s="416"/>
      <c r="CT47" s="416"/>
      <c r="CU47" s="416"/>
      <c r="CV47" s="416"/>
      <c r="CW47" s="415"/>
      <c r="CX47" s="416"/>
      <c r="CY47" s="41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415"/>
      <c r="AZ48" s="415"/>
      <c r="BA48" s="415"/>
      <c r="BB48" s="415"/>
      <c r="BC48" s="415"/>
      <c r="BD48" s="415"/>
      <c r="BE48" s="415"/>
      <c r="BF48" s="415"/>
      <c r="BG48" s="416"/>
      <c r="BH48" s="416"/>
      <c r="BI48" s="415"/>
      <c r="BJ48" s="416"/>
      <c r="BK48" s="416"/>
      <c r="BL48" s="416"/>
      <c r="BM48" s="416"/>
      <c r="BN48" s="416"/>
      <c r="BO48" s="416"/>
      <c r="BP48" s="416"/>
      <c r="BQ48" s="416"/>
      <c r="BR48" s="416"/>
      <c r="BS48" s="415"/>
      <c r="BT48" s="416"/>
      <c r="BU48" s="416"/>
      <c r="BV48" s="416"/>
      <c r="BW48" s="416"/>
      <c r="BX48" s="416"/>
      <c r="BY48" s="416"/>
      <c r="BZ48" s="416"/>
      <c r="CA48" s="416"/>
      <c r="CB48" s="416"/>
      <c r="CC48" s="415"/>
      <c r="CD48" s="416"/>
      <c r="CE48" s="416"/>
      <c r="CF48" s="416"/>
      <c r="CG48" s="416"/>
      <c r="CH48" s="416"/>
      <c r="CI48" s="416"/>
      <c r="CJ48" s="416"/>
      <c r="CK48" s="416"/>
      <c r="CL48" s="416"/>
      <c r="CM48" s="415"/>
      <c r="CN48" s="416"/>
      <c r="CO48" s="416"/>
      <c r="CP48" s="416"/>
      <c r="CQ48" s="416"/>
      <c r="CR48" s="416"/>
      <c r="CS48" s="416"/>
      <c r="CT48" s="416"/>
      <c r="CU48" s="416"/>
      <c r="CV48" s="416"/>
      <c r="CW48" s="415"/>
      <c r="CX48" s="416"/>
      <c r="CY48" s="41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415"/>
      <c r="AZ49" s="415"/>
      <c r="BA49" s="415"/>
      <c r="BB49" s="415"/>
      <c r="BC49" s="415"/>
      <c r="BD49" s="415"/>
      <c r="BE49" s="415"/>
      <c r="BF49" s="415"/>
      <c r="BG49" s="416"/>
      <c r="BH49" s="416"/>
      <c r="BI49" s="415"/>
      <c r="BJ49" s="416"/>
      <c r="BK49" s="416"/>
      <c r="BL49" s="416"/>
      <c r="BM49" s="416"/>
      <c r="BN49" s="416"/>
      <c r="BO49" s="416"/>
      <c r="BP49" s="416"/>
      <c r="BQ49" s="416"/>
      <c r="BR49" s="416"/>
      <c r="BS49" s="415"/>
      <c r="BT49" s="416"/>
      <c r="BU49" s="416"/>
      <c r="BV49" s="416"/>
      <c r="BW49" s="416"/>
      <c r="BX49" s="416"/>
      <c r="BY49" s="416"/>
      <c r="BZ49" s="416"/>
      <c r="CA49" s="416"/>
      <c r="CB49" s="416"/>
      <c r="CC49" s="415"/>
      <c r="CD49" s="416"/>
      <c r="CE49" s="416"/>
      <c r="CF49" s="416"/>
      <c r="CG49" s="416"/>
      <c r="CH49" s="416"/>
      <c r="CI49" s="416"/>
      <c r="CJ49" s="416"/>
      <c r="CK49" s="416"/>
      <c r="CL49" s="416"/>
      <c r="CM49" s="415"/>
      <c r="CN49" s="416"/>
      <c r="CO49" s="416"/>
      <c r="CP49" s="416"/>
      <c r="CQ49" s="416"/>
      <c r="CR49" s="416"/>
      <c r="CS49" s="416"/>
      <c r="CT49" s="416"/>
      <c r="CU49" s="416"/>
      <c r="CV49" s="416"/>
      <c r="CW49" s="415"/>
      <c r="CX49" s="416"/>
      <c r="CY49" s="41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415"/>
      <c r="AZ50" s="415"/>
      <c r="BA50" s="415"/>
      <c r="BB50" s="415"/>
      <c r="BC50" s="415"/>
      <c r="BD50" s="415"/>
      <c r="BE50" s="415"/>
      <c r="BF50" s="415"/>
      <c r="BG50" s="416"/>
      <c r="BH50" s="416"/>
      <c r="BI50" s="415"/>
      <c r="BJ50" s="416"/>
      <c r="BK50" s="416"/>
      <c r="BL50" s="416"/>
      <c r="BM50" s="416"/>
      <c r="BN50" s="416"/>
      <c r="BO50" s="416"/>
      <c r="BP50" s="416"/>
      <c r="BQ50" s="416"/>
      <c r="BR50" s="416"/>
      <c r="BS50" s="415"/>
      <c r="BT50" s="416"/>
      <c r="BU50" s="416"/>
      <c r="BV50" s="416"/>
      <c r="BW50" s="416"/>
      <c r="BX50" s="416"/>
      <c r="BY50" s="416"/>
      <c r="BZ50" s="416"/>
      <c r="CA50" s="416"/>
      <c r="CB50" s="416"/>
      <c r="CC50" s="415"/>
      <c r="CD50" s="416"/>
      <c r="CE50" s="416"/>
      <c r="CF50" s="416"/>
      <c r="CG50" s="416"/>
      <c r="CH50" s="416"/>
      <c r="CI50" s="416"/>
      <c r="CJ50" s="416"/>
      <c r="CK50" s="416"/>
      <c r="CL50" s="416"/>
      <c r="CM50" s="415"/>
      <c r="CN50" s="416"/>
      <c r="CO50" s="416"/>
      <c r="CP50" s="416"/>
      <c r="CQ50" s="416"/>
      <c r="CR50" s="416"/>
      <c r="CS50" s="416"/>
      <c r="CT50" s="416"/>
      <c r="CU50" s="416"/>
      <c r="CV50" s="416"/>
      <c r="CW50" s="415"/>
      <c r="CX50" s="416"/>
      <c r="CY50" s="41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415"/>
      <c r="AZ51" s="415"/>
      <c r="BA51" s="415"/>
      <c r="BB51" s="415"/>
      <c r="BC51" s="415"/>
      <c r="BD51" s="415"/>
      <c r="BE51" s="415"/>
      <c r="BF51" s="415"/>
      <c r="BG51" s="416"/>
      <c r="BH51" s="416"/>
      <c r="BI51" s="415"/>
      <c r="BJ51" s="416"/>
      <c r="BK51" s="416"/>
      <c r="BL51" s="416"/>
      <c r="BM51" s="416"/>
      <c r="BN51" s="416"/>
      <c r="BO51" s="416"/>
      <c r="BP51" s="416"/>
      <c r="BQ51" s="416"/>
      <c r="BR51" s="416"/>
      <c r="BS51" s="415"/>
      <c r="BT51" s="416"/>
      <c r="BU51" s="416"/>
      <c r="BV51" s="416"/>
      <c r="BW51" s="416"/>
      <c r="BX51" s="416"/>
      <c r="BY51" s="416"/>
      <c r="BZ51" s="416"/>
      <c r="CA51" s="416"/>
      <c r="CB51" s="416"/>
      <c r="CC51" s="415"/>
      <c r="CD51" s="416"/>
      <c r="CE51" s="416"/>
      <c r="CF51" s="416"/>
      <c r="CG51" s="416"/>
      <c r="CH51" s="416"/>
      <c r="CI51" s="416"/>
      <c r="CJ51" s="416"/>
      <c r="CK51" s="416"/>
      <c r="CL51" s="416"/>
      <c r="CM51" s="415"/>
      <c r="CN51" s="416"/>
      <c r="CO51" s="416"/>
      <c r="CP51" s="416"/>
      <c r="CQ51" s="416"/>
      <c r="CR51" s="416"/>
      <c r="CS51" s="416"/>
      <c r="CT51" s="416"/>
      <c r="CU51" s="416"/>
      <c r="CV51" s="416"/>
      <c r="CW51" s="415"/>
      <c r="CX51" s="416"/>
      <c r="CY51" s="41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415"/>
      <c r="AZ52" s="415"/>
      <c r="BA52" s="415"/>
      <c r="BB52" s="415"/>
      <c r="BC52" s="415"/>
      <c r="BD52" s="415"/>
      <c r="BE52" s="415"/>
      <c r="BF52" s="415"/>
      <c r="BG52" s="416"/>
      <c r="BH52" s="416"/>
      <c r="BI52" s="415"/>
      <c r="BJ52" s="416"/>
      <c r="BK52" s="416"/>
      <c r="BL52" s="416"/>
      <c r="BM52" s="416"/>
      <c r="BN52" s="416"/>
      <c r="BO52" s="416"/>
      <c r="BP52" s="416"/>
      <c r="BQ52" s="416"/>
      <c r="BR52" s="416"/>
      <c r="BS52" s="415"/>
      <c r="BT52" s="416"/>
      <c r="BU52" s="416"/>
      <c r="BV52" s="416"/>
      <c r="BW52" s="416"/>
      <c r="BX52" s="416"/>
      <c r="BY52" s="416"/>
      <c r="BZ52" s="416"/>
      <c r="CA52" s="416"/>
      <c r="CB52" s="416"/>
      <c r="CC52" s="415"/>
      <c r="CD52" s="416"/>
      <c r="CE52" s="416"/>
      <c r="CF52" s="416"/>
      <c r="CG52" s="416"/>
      <c r="CH52" s="416"/>
      <c r="CI52" s="416"/>
      <c r="CJ52" s="416"/>
      <c r="CK52" s="416"/>
      <c r="CL52" s="416"/>
      <c r="CM52" s="415"/>
      <c r="CN52" s="416"/>
      <c r="CO52" s="416"/>
      <c r="CP52" s="416"/>
      <c r="CQ52" s="416"/>
      <c r="CR52" s="416"/>
      <c r="CS52" s="416"/>
      <c r="CT52" s="416"/>
      <c r="CU52" s="416"/>
      <c r="CV52" s="416"/>
      <c r="CW52" s="415"/>
      <c r="CX52" s="416"/>
      <c r="CY52" s="41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415"/>
      <c r="AZ53" s="415"/>
      <c r="BA53" s="415"/>
      <c r="BB53" s="415"/>
      <c r="BC53" s="415"/>
      <c r="BD53" s="415"/>
      <c r="BE53" s="415"/>
      <c r="BF53" s="415"/>
      <c r="BG53" s="416"/>
      <c r="BH53" s="416"/>
      <c r="BI53" s="415"/>
      <c r="BJ53" s="416"/>
      <c r="BK53" s="416"/>
      <c r="BL53" s="416"/>
      <c r="BM53" s="416"/>
      <c r="BN53" s="416"/>
      <c r="BO53" s="416"/>
      <c r="BP53" s="416"/>
      <c r="BQ53" s="416"/>
      <c r="BR53" s="416"/>
      <c r="BS53" s="415"/>
      <c r="BT53" s="416"/>
      <c r="BU53" s="416"/>
      <c r="BV53" s="416"/>
      <c r="BW53" s="416"/>
      <c r="BX53" s="416"/>
      <c r="BY53" s="416"/>
      <c r="BZ53" s="416"/>
      <c r="CA53" s="416"/>
      <c r="CB53" s="416"/>
      <c r="CC53" s="415"/>
      <c r="CD53" s="416"/>
      <c r="CE53" s="416"/>
      <c r="CF53" s="416"/>
      <c r="CG53" s="416"/>
      <c r="CH53" s="416"/>
      <c r="CI53" s="416"/>
      <c r="CJ53" s="416"/>
      <c r="CK53" s="416"/>
      <c r="CL53" s="416"/>
      <c r="CM53" s="415"/>
      <c r="CN53" s="416"/>
      <c r="CO53" s="416"/>
      <c r="CP53" s="416"/>
      <c r="CQ53" s="416"/>
      <c r="CR53" s="416"/>
      <c r="CS53" s="416"/>
      <c r="CT53" s="416"/>
      <c r="CU53" s="416"/>
      <c r="CV53" s="416"/>
      <c r="CW53" s="415"/>
      <c r="CX53" s="416"/>
      <c r="CY53" s="41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415"/>
      <c r="AZ54" s="415"/>
      <c r="BA54" s="415"/>
      <c r="BB54" s="415"/>
      <c r="BC54" s="415"/>
      <c r="BD54" s="415"/>
      <c r="BE54" s="415"/>
      <c r="BF54" s="415"/>
      <c r="BG54" s="416"/>
      <c r="BH54" s="416"/>
      <c r="BI54" s="415"/>
      <c r="BJ54" s="416"/>
      <c r="BK54" s="416"/>
      <c r="BL54" s="416"/>
      <c r="BM54" s="416"/>
      <c r="BN54" s="416"/>
      <c r="BO54" s="416"/>
      <c r="BP54" s="416"/>
      <c r="BQ54" s="416"/>
      <c r="BR54" s="416"/>
      <c r="BS54" s="415"/>
      <c r="BT54" s="416"/>
      <c r="BU54" s="416"/>
      <c r="BV54" s="416"/>
      <c r="BW54" s="416"/>
      <c r="BX54" s="416"/>
      <c r="BY54" s="416"/>
      <c r="BZ54" s="416"/>
      <c r="CA54" s="416"/>
      <c r="CB54" s="416"/>
      <c r="CC54" s="415"/>
      <c r="CD54" s="416"/>
      <c r="CE54" s="416"/>
      <c r="CF54" s="416"/>
      <c r="CG54" s="416"/>
      <c r="CH54" s="416"/>
      <c r="CI54" s="416"/>
      <c r="CJ54" s="416"/>
      <c r="CK54" s="416"/>
      <c r="CL54" s="416"/>
      <c r="CM54" s="415"/>
      <c r="CN54" s="416"/>
      <c r="CO54" s="416"/>
      <c r="CP54" s="416"/>
      <c r="CQ54" s="416"/>
      <c r="CR54" s="416"/>
      <c r="CS54" s="416"/>
      <c r="CT54" s="416"/>
      <c r="CU54" s="416"/>
      <c r="CV54" s="416"/>
      <c r="CW54" s="415"/>
      <c r="CX54" s="416"/>
      <c r="CY54" s="41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415"/>
      <c r="AZ55" s="415"/>
      <c r="BA55" s="415"/>
      <c r="BB55" s="415"/>
      <c r="BC55" s="415"/>
      <c r="BD55" s="415"/>
      <c r="BE55" s="415"/>
      <c r="BF55" s="415"/>
      <c r="BG55" s="416"/>
      <c r="BH55" s="416"/>
      <c r="BI55" s="415"/>
      <c r="BJ55" s="416"/>
      <c r="BK55" s="416"/>
      <c r="BL55" s="416"/>
      <c r="BM55" s="416"/>
      <c r="BN55" s="416"/>
      <c r="BO55" s="416"/>
      <c r="BP55" s="416"/>
      <c r="BQ55" s="416"/>
      <c r="BR55" s="416"/>
      <c r="BS55" s="415"/>
      <c r="BT55" s="416"/>
      <c r="BU55" s="416"/>
      <c r="BV55" s="416"/>
      <c r="BW55" s="416"/>
      <c r="BX55" s="416"/>
      <c r="BY55" s="416"/>
      <c r="BZ55" s="416"/>
      <c r="CA55" s="416"/>
      <c r="CB55" s="416"/>
      <c r="CC55" s="415"/>
      <c r="CD55" s="416"/>
      <c r="CE55" s="416"/>
      <c r="CF55" s="416"/>
      <c r="CG55" s="416"/>
      <c r="CH55" s="416"/>
      <c r="CI55" s="416"/>
      <c r="CJ55" s="416"/>
      <c r="CK55" s="416"/>
      <c r="CL55" s="416"/>
      <c r="CM55" s="415"/>
      <c r="CN55" s="416"/>
      <c r="CO55" s="416"/>
      <c r="CP55" s="416"/>
      <c r="CQ55" s="416"/>
      <c r="CR55" s="416"/>
      <c r="CS55" s="416"/>
      <c r="CT55" s="416"/>
      <c r="CU55" s="416"/>
      <c r="CV55" s="416"/>
      <c r="CW55" s="415"/>
      <c r="CX55" s="416"/>
      <c r="CY55" s="41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415"/>
      <c r="AZ56" s="415"/>
      <c r="BA56" s="415"/>
      <c r="BB56" s="415"/>
      <c r="BC56" s="415"/>
      <c r="BD56" s="415"/>
      <c r="BE56" s="415"/>
      <c r="BF56" s="415"/>
      <c r="BG56" s="416"/>
      <c r="BH56" s="416"/>
      <c r="BI56" s="415"/>
      <c r="BJ56" s="416"/>
      <c r="BK56" s="416"/>
      <c r="BL56" s="416"/>
      <c r="BM56" s="416"/>
      <c r="BN56" s="416"/>
      <c r="BO56" s="416"/>
      <c r="BP56" s="416"/>
      <c r="BQ56" s="416"/>
      <c r="BR56" s="416"/>
      <c r="BS56" s="415"/>
      <c r="BT56" s="416"/>
      <c r="BU56" s="416"/>
      <c r="BV56" s="416"/>
      <c r="BW56" s="416"/>
      <c r="BX56" s="416"/>
      <c r="BY56" s="416"/>
      <c r="BZ56" s="416"/>
      <c r="CA56" s="416"/>
      <c r="CB56" s="416"/>
      <c r="CC56" s="415"/>
      <c r="CD56" s="416"/>
      <c r="CE56" s="416"/>
      <c r="CF56" s="416"/>
      <c r="CG56" s="416"/>
      <c r="CH56" s="416"/>
      <c r="CI56" s="416"/>
      <c r="CJ56" s="416"/>
      <c r="CK56" s="416"/>
      <c r="CL56" s="416"/>
      <c r="CM56" s="415"/>
      <c r="CN56" s="416"/>
      <c r="CO56" s="416"/>
      <c r="CP56" s="416"/>
      <c r="CQ56" s="416"/>
      <c r="CR56" s="416"/>
      <c r="CS56" s="416"/>
      <c r="CT56" s="416"/>
      <c r="CU56" s="416"/>
      <c r="CV56" s="416"/>
      <c r="CW56" s="415"/>
      <c r="CX56" s="416"/>
      <c r="CY56" s="41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415"/>
      <c r="AZ57" s="415"/>
      <c r="BA57" s="415"/>
      <c r="BB57" s="415"/>
      <c r="BC57" s="415"/>
      <c r="BD57" s="415"/>
      <c r="BE57" s="415"/>
      <c r="BF57" s="415"/>
      <c r="BG57" s="416"/>
      <c r="BH57" s="416"/>
      <c r="BI57" s="415"/>
      <c r="BJ57" s="416"/>
      <c r="BK57" s="416"/>
      <c r="BL57" s="416"/>
      <c r="BM57" s="416"/>
      <c r="BN57" s="416"/>
      <c r="BO57" s="416"/>
      <c r="BP57" s="416"/>
      <c r="BQ57" s="416"/>
      <c r="BR57" s="416"/>
      <c r="BS57" s="415"/>
      <c r="BT57" s="416"/>
      <c r="BU57" s="416"/>
      <c r="BV57" s="416"/>
      <c r="BW57" s="416"/>
      <c r="BX57" s="416"/>
      <c r="BY57" s="416"/>
      <c r="BZ57" s="416"/>
      <c r="CA57" s="416"/>
      <c r="CB57" s="416"/>
      <c r="CC57" s="415"/>
      <c r="CD57" s="416"/>
      <c r="CE57" s="416"/>
      <c r="CF57" s="416"/>
      <c r="CG57" s="416"/>
      <c r="CH57" s="416"/>
      <c r="CI57" s="416"/>
      <c r="CJ57" s="416"/>
      <c r="CK57" s="416"/>
      <c r="CL57" s="416"/>
      <c r="CM57" s="415"/>
      <c r="CN57" s="416"/>
      <c r="CO57" s="416"/>
      <c r="CP57" s="416"/>
      <c r="CQ57" s="416"/>
      <c r="CR57" s="416"/>
      <c r="CS57" s="416"/>
      <c r="CT57" s="416"/>
      <c r="CU57" s="416"/>
      <c r="CV57" s="416"/>
      <c r="CW57" s="415"/>
      <c r="CX57" s="416"/>
      <c r="CY57" s="41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415"/>
      <c r="AZ58" s="415"/>
      <c r="BA58" s="415"/>
      <c r="BB58" s="415"/>
      <c r="BC58" s="415"/>
      <c r="BD58" s="415"/>
      <c r="BE58" s="415"/>
      <c r="BF58" s="415"/>
      <c r="BG58" s="416"/>
      <c r="BH58" s="416"/>
      <c r="BI58" s="415"/>
      <c r="BJ58" s="416"/>
      <c r="BK58" s="416"/>
      <c r="BL58" s="416"/>
      <c r="BM58" s="416"/>
      <c r="BN58" s="416"/>
      <c r="BO58" s="416"/>
      <c r="BP58" s="416"/>
      <c r="BQ58" s="416"/>
      <c r="BR58" s="416"/>
      <c r="BS58" s="415"/>
      <c r="BT58" s="416"/>
      <c r="BU58" s="416"/>
      <c r="BV58" s="416"/>
      <c r="BW58" s="416"/>
      <c r="BX58" s="416"/>
      <c r="BY58" s="416"/>
      <c r="BZ58" s="416"/>
      <c r="CA58" s="416"/>
      <c r="CB58" s="416"/>
      <c r="CC58" s="415"/>
      <c r="CD58" s="416"/>
      <c r="CE58" s="416"/>
      <c r="CF58" s="416"/>
      <c r="CG58" s="416"/>
      <c r="CH58" s="416"/>
      <c r="CI58" s="416"/>
      <c r="CJ58" s="416"/>
      <c r="CK58" s="416"/>
      <c r="CL58" s="416"/>
      <c r="CM58" s="415"/>
      <c r="CN58" s="416"/>
      <c r="CO58" s="416"/>
      <c r="CP58" s="416"/>
      <c r="CQ58" s="416"/>
      <c r="CR58" s="416"/>
      <c r="CS58" s="416"/>
      <c r="CT58" s="416"/>
      <c r="CU58" s="416"/>
      <c r="CV58" s="416"/>
      <c r="CW58" s="415"/>
      <c r="CX58" s="416"/>
      <c r="CY58" s="41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415"/>
      <c r="AZ59" s="415"/>
      <c r="BA59" s="415"/>
      <c r="BB59" s="415"/>
      <c r="BC59" s="415"/>
      <c r="BD59" s="415"/>
      <c r="BE59" s="415"/>
      <c r="BF59" s="415"/>
      <c r="BG59" s="416"/>
      <c r="BH59" s="416"/>
      <c r="BI59" s="415"/>
      <c r="BJ59" s="416"/>
      <c r="BK59" s="416"/>
      <c r="BL59" s="416"/>
      <c r="BM59" s="416"/>
      <c r="BN59" s="416"/>
      <c r="BO59" s="416"/>
      <c r="BP59" s="416"/>
      <c r="BQ59" s="416"/>
      <c r="BR59" s="416"/>
      <c r="BS59" s="415"/>
      <c r="BT59" s="416"/>
      <c r="BU59" s="416"/>
      <c r="BV59" s="416"/>
      <c r="BW59" s="416"/>
      <c r="BX59" s="416"/>
      <c r="BY59" s="416"/>
      <c r="BZ59" s="416"/>
      <c r="CA59" s="416"/>
      <c r="CB59" s="416"/>
      <c r="CC59" s="415"/>
      <c r="CD59" s="416"/>
      <c r="CE59" s="416"/>
      <c r="CF59" s="416"/>
      <c r="CG59" s="416"/>
      <c r="CH59" s="416"/>
      <c r="CI59" s="416"/>
      <c r="CJ59" s="416"/>
      <c r="CK59" s="416"/>
      <c r="CL59" s="416"/>
      <c r="CM59" s="415"/>
      <c r="CN59" s="416"/>
      <c r="CO59" s="416"/>
      <c r="CP59" s="416"/>
      <c r="CQ59" s="416"/>
      <c r="CR59" s="416"/>
      <c r="CS59" s="416"/>
      <c r="CT59" s="416"/>
      <c r="CU59" s="416"/>
      <c r="CV59" s="416"/>
      <c r="CW59" s="415"/>
      <c r="CX59" s="416"/>
      <c r="CY59" s="41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415"/>
      <c r="AZ60" s="415"/>
      <c r="BA60" s="415"/>
      <c r="BB60" s="415"/>
      <c r="BC60" s="415"/>
      <c r="BD60" s="415"/>
      <c r="BE60" s="415"/>
      <c r="BF60" s="415"/>
      <c r="BG60" s="416"/>
      <c r="BH60" s="416"/>
      <c r="BI60" s="415"/>
      <c r="BJ60" s="416"/>
      <c r="BK60" s="416"/>
      <c r="BL60" s="416"/>
      <c r="BM60" s="416"/>
      <c r="BN60" s="416"/>
      <c r="BO60" s="416"/>
      <c r="BP60" s="416"/>
      <c r="BQ60" s="416"/>
      <c r="BR60" s="416"/>
      <c r="BS60" s="415"/>
      <c r="BT60" s="416"/>
      <c r="BU60" s="416"/>
      <c r="BV60" s="416"/>
      <c r="BW60" s="416"/>
      <c r="BX60" s="416"/>
      <c r="BY60" s="416"/>
      <c r="BZ60" s="416"/>
      <c r="CA60" s="416"/>
      <c r="CB60" s="416"/>
      <c r="CC60" s="415"/>
      <c r="CD60" s="416"/>
      <c r="CE60" s="416"/>
      <c r="CF60" s="416"/>
      <c r="CG60" s="416"/>
      <c r="CH60" s="416"/>
      <c r="CI60" s="416"/>
      <c r="CJ60" s="416"/>
      <c r="CK60" s="416"/>
      <c r="CL60" s="416"/>
      <c r="CM60" s="415"/>
      <c r="CN60" s="416"/>
      <c r="CO60" s="416"/>
      <c r="CP60" s="416"/>
      <c r="CQ60" s="416"/>
      <c r="CR60" s="416"/>
      <c r="CS60" s="416"/>
      <c r="CT60" s="416"/>
      <c r="CU60" s="416"/>
      <c r="CV60" s="416"/>
      <c r="CW60" s="415"/>
      <c r="CX60" s="416"/>
      <c r="CY60" s="41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415"/>
      <c r="AZ61" s="415"/>
      <c r="BA61" s="415"/>
      <c r="BB61" s="415"/>
      <c r="BC61" s="415"/>
      <c r="BD61" s="415"/>
      <c r="BE61" s="415"/>
      <c r="BF61" s="415"/>
      <c r="BG61" s="416"/>
      <c r="BH61" s="416"/>
      <c r="BI61" s="415"/>
      <c r="BJ61" s="416"/>
      <c r="BK61" s="416"/>
      <c r="BL61" s="416"/>
      <c r="BM61" s="416"/>
      <c r="BN61" s="416"/>
      <c r="BO61" s="416"/>
      <c r="BP61" s="416"/>
      <c r="BQ61" s="416"/>
      <c r="BR61" s="416"/>
      <c r="BS61" s="415"/>
      <c r="BT61" s="416"/>
      <c r="BU61" s="416"/>
      <c r="BV61" s="416"/>
      <c r="BW61" s="416"/>
      <c r="BX61" s="416"/>
      <c r="BY61" s="416"/>
      <c r="BZ61" s="416"/>
      <c r="CA61" s="416"/>
      <c r="CB61" s="416"/>
      <c r="CC61" s="415"/>
      <c r="CD61" s="416"/>
      <c r="CE61" s="416"/>
      <c r="CF61" s="416"/>
      <c r="CG61" s="416"/>
      <c r="CH61" s="416"/>
      <c r="CI61" s="416"/>
      <c r="CJ61" s="416"/>
      <c r="CK61" s="416"/>
      <c r="CL61" s="416"/>
      <c r="CM61" s="415"/>
      <c r="CN61" s="416"/>
      <c r="CO61" s="416"/>
      <c r="CP61" s="416"/>
      <c r="CQ61" s="416"/>
      <c r="CR61" s="416"/>
      <c r="CS61" s="416"/>
      <c r="CT61" s="416"/>
      <c r="CU61" s="416"/>
      <c r="CV61" s="416"/>
      <c r="CW61" s="415"/>
      <c r="CX61" s="416"/>
      <c r="CY61" s="41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415"/>
      <c r="AZ62" s="415"/>
      <c r="BA62" s="415"/>
      <c r="BB62" s="415"/>
      <c r="BC62" s="415"/>
      <c r="BD62" s="415"/>
      <c r="BE62" s="415"/>
      <c r="BF62" s="415"/>
      <c r="BG62" s="416"/>
      <c r="BH62" s="416"/>
      <c r="BI62" s="415"/>
      <c r="BJ62" s="416"/>
      <c r="BK62" s="416"/>
      <c r="BL62" s="416"/>
      <c r="BM62" s="416"/>
      <c r="BN62" s="416"/>
      <c r="BO62" s="416"/>
      <c r="BP62" s="416"/>
      <c r="BQ62" s="416"/>
      <c r="BR62" s="416"/>
      <c r="BS62" s="415"/>
      <c r="BT62" s="416"/>
      <c r="BU62" s="416"/>
      <c r="BV62" s="416"/>
      <c r="BW62" s="416"/>
      <c r="BX62" s="416"/>
      <c r="BY62" s="416"/>
      <c r="BZ62" s="416"/>
      <c r="CA62" s="416"/>
      <c r="CB62" s="416"/>
      <c r="CC62" s="415"/>
      <c r="CD62" s="416"/>
      <c r="CE62" s="416"/>
      <c r="CF62" s="416"/>
      <c r="CG62" s="416"/>
      <c r="CH62" s="416"/>
      <c r="CI62" s="416"/>
      <c r="CJ62" s="416"/>
      <c r="CK62" s="416"/>
      <c r="CL62" s="416"/>
      <c r="CM62" s="415"/>
      <c r="CN62" s="416"/>
      <c r="CO62" s="416"/>
      <c r="CP62" s="416"/>
      <c r="CQ62" s="416"/>
      <c r="CR62" s="416"/>
      <c r="CS62" s="416"/>
      <c r="CT62" s="416"/>
      <c r="CU62" s="416"/>
      <c r="CV62" s="416"/>
      <c r="CW62" s="415"/>
      <c r="CX62" s="416"/>
      <c r="CY62" s="41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415"/>
      <c r="AZ63" s="415"/>
      <c r="BA63" s="415"/>
      <c r="BB63" s="415"/>
      <c r="BC63" s="415"/>
      <c r="BD63" s="415"/>
      <c r="BE63" s="415"/>
      <c r="BF63" s="415"/>
      <c r="BG63" s="416"/>
      <c r="BH63" s="416"/>
      <c r="BI63" s="415"/>
      <c r="BJ63" s="416"/>
      <c r="BK63" s="416"/>
      <c r="BL63" s="416"/>
      <c r="BM63" s="416"/>
      <c r="BN63" s="416"/>
      <c r="BO63" s="416"/>
      <c r="BP63" s="416"/>
      <c r="BQ63" s="416"/>
      <c r="BR63" s="416"/>
      <c r="BS63" s="415"/>
      <c r="BT63" s="416"/>
      <c r="BU63" s="416"/>
      <c r="BV63" s="416"/>
      <c r="BW63" s="416"/>
      <c r="BX63" s="416"/>
      <c r="BY63" s="416"/>
      <c r="BZ63" s="416"/>
      <c r="CA63" s="416"/>
      <c r="CB63" s="416"/>
      <c r="CC63" s="415"/>
      <c r="CD63" s="416"/>
      <c r="CE63" s="416"/>
      <c r="CF63" s="416"/>
      <c r="CG63" s="416"/>
      <c r="CH63" s="416"/>
      <c r="CI63" s="416"/>
      <c r="CJ63" s="416"/>
      <c r="CK63" s="416"/>
      <c r="CL63" s="416"/>
      <c r="CM63" s="415"/>
      <c r="CN63" s="416"/>
      <c r="CO63" s="416"/>
      <c r="CP63" s="416"/>
      <c r="CQ63" s="416"/>
      <c r="CR63" s="416"/>
      <c r="CS63" s="416"/>
      <c r="CT63" s="416"/>
      <c r="CU63" s="416"/>
      <c r="CV63" s="416"/>
      <c r="CW63" s="415"/>
      <c r="CX63" s="416"/>
      <c r="CY63" s="41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415"/>
      <c r="AZ64" s="415"/>
      <c r="BA64" s="415"/>
      <c r="BB64" s="415"/>
      <c r="BC64" s="415"/>
      <c r="BD64" s="415"/>
      <c r="BE64" s="415"/>
      <c r="BF64" s="415"/>
      <c r="BG64" s="416"/>
      <c r="BH64" s="416"/>
      <c r="BI64" s="415"/>
      <c r="BJ64" s="416"/>
      <c r="BK64" s="416"/>
      <c r="BL64" s="416"/>
      <c r="BM64" s="416"/>
      <c r="BN64" s="416"/>
      <c r="BO64" s="416"/>
      <c r="BP64" s="416"/>
      <c r="BQ64" s="416"/>
      <c r="BR64" s="416"/>
      <c r="BS64" s="415"/>
      <c r="BT64" s="416"/>
      <c r="BU64" s="416"/>
      <c r="BV64" s="416"/>
      <c r="BW64" s="416"/>
      <c r="BX64" s="416"/>
      <c r="BY64" s="416"/>
      <c r="BZ64" s="416"/>
      <c r="CA64" s="416"/>
      <c r="CB64" s="416"/>
      <c r="CC64" s="415"/>
      <c r="CD64" s="416"/>
      <c r="CE64" s="416"/>
      <c r="CF64" s="416"/>
      <c r="CG64" s="416"/>
      <c r="CH64" s="416"/>
      <c r="CI64" s="416"/>
      <c r="CJ64" s="416"/>
      <c r="CK64" s="416"/>
      <c r="CL64" s="416"/>
      <c r="CM64" s="415"/>
      <c r="CN64" s="416"/>
      <c r="CO64" s="416"/>
      <c r="CP64" s="416"/>
      <c r="CQ64" s="416"/>
      <c r="CR64" s="416"/>
      <c r="CS64" s="416"/>
      <c r="CT64" s="416"/>
      <c r="CU64" s="416"/>
      <c r="CV64" s="416"/>
      <c r="CW64" s="415"/>
      <c r="CX64" s="416"/>
      <c r="CY64" s="41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415"/>
      <c r="AZ65" s="415"/>
      <c r="BA65" s="415"/>
      <c r="BB65" s="415"/>
      <c r="BC65" s="415"/>
      <c r="BD65" s="415"/>
      <c r="BE65" s="415"/>
      <c r="BF65" s="415"/>
      <c r="BG65" s="416"/>
      <c r="BH65" s="416"/>
      <c r="BI65" s="415"/>
      <c r="BJ65" s="416"/>
      <c r="BK65" s="416"/>
      <c r="BL65" s="416"/>
      <c r="BM65" s="416"/>
      <c r="BN65" s="416"/>
      <c r="BO65" s="416"/>
      <c r="BP65" s="416"/>
      <c r="BQ65" s="416"/>
      <c r="BR65" s="416"/>
      <c r="BS65" s="415"/>
      <c r="BT65" s="416"/>
      <c r="BU65" s="416"/>
      <c r="BV65" s="416"/>
      <c r="BW65" s="416"/>
      <c r="BX65" s="416"/>
      <c r="BY65" s="416"/>
      <c r="BZ65" s="416"/>
      <c r="CA65" s="416"/>
      <c r="CB65" s="416"/>
      <c r="CC65" s="415"/>
      <c r="CD65" s="416"/>
      <c r="CE65" s="416"/>
      <c r="CF65" s="416"/>
      <c r="CG65" s="416"/>
      <c r="CH65" s="416"/>
      <c r="CI65" s="416"/>
      <c r="CJ65" s="416"/>
      <c r="CK65" s="416"/>
      <c r="CL65" s="416"/>
      <c r="CM65" s="415"/>
      <c r="CN65" s="416"/>
      <c r="CO65" s="416"/>
      <c r="CP65" s="416"/>
      <c r="CQ65" s="416"/>
      <c r="CR65" s="416"/>
      <c r="CS65" s="416"/>
      <c r="CT65" s="416"/>
      <c r="CU65" s="416"/>
      <c r="CV65" s="416"/>
      <c r="CW65" s="415"/>
      <c r="CX65" s="416"/>
      <c r="CY65" s="41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415"/>
      <c r="AZ66" s="415"/>
      <c r="BA66" s="415"/>
      <c r="BB66" s="415"/>
      <c r="BC66" s="415"/>
      <c r="BD66" s="415"/>
      <c r="BE66" s="415"/>
      <c r="BF66" s="415"/>
      <c r="BG66" s="416"/>
      <c r="BH66" s="416"/>
      <c r="BI66" s="415"/>
      <c r="BJ66" s="416"/>
      <c r="BK66" s="416"/>
      <c r="BL66" s="416"/>
      <c r="BM66" s="416"/>
      <c r="BN66" s="416"/>
      <c r="BO66" s="416"/>
      <c r="BP66" s="416"/>
      <c r="BQ66" s="416"/>
      <c r="BR66" s="416"/>
      <c r="BS66" s="415"/>
      <c r="BT66" s="416"/>
      <c r="BU66" s="416"/>
      <c r="BV66" s="416"/>
      <c r="BW66" s="416"/>
      <c r="BX66" s="416"/>
      <c r="BY66" s="416"/>
      <c r="BZ66" s="416"/>
      <c r="CA66" s="416"/>
      <c r="CB66" s="416"/>
      <c r="CC66" s="415"/>
      <c r="CD66" s="416"/>
      <c r="CE66" s="416"/>
      <c r="CF66" s="416"/>
      <c r="CG66" s="416"/>
      <c r="CH66" s="416"/>
      <c r="CI66" s="416"/>
      <c r="CJ66" s="416"/>
      <c r="CK66" s="416"/>
      <c r="CL66" s="416"/>
      <c r="CM66" s="415"/>
      <c r="CN66" s="416"/>
      <c r="CO66" s="416"/>
      <c r="CP66" s="416"/>
      <c r="CQ66" s="416"/>
      <c r="CR66" s="416"/>
      <c r="CS66" s="416"/>
      <c r="CT66" s="416"/>
      <c r="CU66" s="416"/>
      <c r="CV66" s="416"/>
      <c r="CW66" s="415"/>
      <c r="CX66" s="416"/>
      <c r="CY66" s="41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415"/>
      <c r="AZ67" s="415"/>
      <c r="BA67" s="415"/>
      <c r="BB67" s="415"/>
      <c r="BC67" s="415"/>
      <c r="BD67" s="415"/>
      <c r="BE67" s="415"/>
      <c r="BF67" s="415"/>
      <c r="BG67" s="416"/>
      <c r="BH67" s="416"/>
      <c r="BI67" s="415"/>
      <c r="BJ67" s="416"/>
      <c r="BK67" s="416"/>
      <c r="BL67" s="416"/>
      <c r="BM67" s="416"/>
      <c r="BN67" s="416"/>
      <c r="BO67" s="416"/>
      <c r="BP67" s="416"/>
      <c r="BQ67" s="416"/>
      <c r="BR67" s="416"/>
      <c r="BS67" s="415"/>
      <c r="BT67" s="416"/>
      <c r="BU67" s="416"/>
      <c r="BV67" s="416"/>
      <c r="BW67" s="416"/>
      <c r="BX67" s="416"/>
      <c r="BY67" s="416"/>
      <c r="BZ67" s="416"/>
      <c r="CA67" s="416"/>
      <c r="CB67" s="416"/>
      <c r="CC67" s="415"/>
      <c r="CD67" s="416"/>
      <c r="CE67" s="416"/>
      <c r="CF67" s="416"/>
      <c r="CG67" s="416"/>
      <c r="CH67" s="416"/>
      <c r="CI67" s="416"/>
      <c r="CJ67" s="416"/>
      <c r="CK67" s="416"/>
      <c r="CL67" s="416"/>
      <c r="CM67" s="415"/>
      <c r="CN67" s="416"/>
      <c r="CO67" s="416"/>
      <c r="CP67" s="416"/>
      <c r="CQ67" s="416"/>
      <c r="CR67" s="416"/>
      <c r="CS67" s="416"/>
      <c r="CT67" s="416"/>
      <c r="CU67" s="416"/>
      <c r="CV67" s="416"/>
      <c r="CW67" s="415"/>
      <c r="CX67" s="416"/>
      <c r="CY67" s="41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415"/>
      <c r="AZ68" s="415"/>
      <c r="BA68" s="415"/>
      <c r="BB68" s="415"/>
      <c r="BC68" s="415"/>
      <c r="BD68" s="415"/>
      <c r="BE68" s="415"/>
      <c r="BF68" s="415"/>
      <c r="BG68" s="416"/>
      <c r="BH68" s="416"/>
      <c r="BI68" s="415"/>
      <c r="BJ68" s="416"/>
      <c r="BK68" s="416"/>
      <c r="BL68" s="416"/>
      <c r="BM68" s="416"/>
      <c r="BN68" s="416"/>
      <c r="BO68" s="416"/>
      <c r="BP68" s="416"/>
      <c r="BQ68" s="416"/>
      <c r="BR68" s="416"/>
      <c r="BS68" s="415"/>
      <c r="BT68" s="416"/>
      <c r="BU68" s="416"/>
      <c r="BV68" s="416"/>
      <c r="BW68" s="416"/>
      <c r="BX68" s="416"/>
      <c r="BY68" s="416"/>
      <c r="BZ68" s="416"/>
      <c r="CA68" s="416"/>
      <c r="CB68" s="416"/>
      <c r="CC68" s="415"/>
      <c r="CD68" s="416"/>
      <c r="CE68" s="416"/>
      <c r="CF68" s="416"/>
      <c r="CG68" s="416"/>
      <c r="CH68" s="416"/>
      <c r="CI68" s="416"/>
      <c r="CJ68" s="416"/>
      <c r="CK68" s="416"/>
      <c r="CL68" s="416"/>
      <c r="CM68" s="415"/>
      <c r="CN68" s="416"/>
      <c r="CO68" s="416"/>
      <c r="CP68" s="416"/>
      <c r="CQ68" s="416"/>
      <c r="CR68" s="416"/>
      <c r="CS68" s="416"/>
      <c r="CT68" s="416"/>
      <c r="CU68" s="416"/>
      <c r="CV68" s="416"/>
      <c r="CW68" s="415"/>
      <c r="CX68" s="416"/>
      <c r="CY68" s="41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415"/>
      <c r="AZ69" s="415"/>
      <c r="BA69" s="415"/>
      <c r="BB69" s="415"/>
      <c r="BC69" s="415"/>
      <c r="BD69" s="415"/>
      <c r="BE69" s="415"/>
      <c r="BF69" s="415"/>
      <c r="BG69" s="416"/>
      <c r="BH69" s="416"/>
      <c r="BI69" s="415"/>
      <c r="BJ69" s="416"/>
      <c r="BK69" s="416"/>
      <c r="BL69" s="416"/>
      <c r="BM69" s="416"/>
      <c r="BN69" s="416"/>
      <c r="BO69" s="416"/>
      <c r="BP69" s="416"/>
      <c r="BQ69" s="416"/>
      <c r="BR69" s="416"/>
      <c r="BS69" s="415"/>
      <c r="BT69" s="416"/>
      <c r="BU69" s="416"/>
      <c r="BV69" s="416"/>
      <c r="BW69" s="416"/>
      <c r="BX69" s="416"/>
      <c r="BY69" s="416"/>
      <c r="BZ69" s="416"/>
      <c r="CA69" s="416"/>
      <c r="CB69" s="416"/>
      <c r="CC69" s="415"/>
      <c r="CD69" s="416"/>
      <c r="CE69" s="416"/>
      <c r="CF69" s="416"/>
      <c r="CG69" s="416"/>
      <c r="CH69" s="416"/>
      <c r="CI69" s="416"/>
      <c r="CJ69" s="416"/>
      <c r="CK69" s="416"/>
      <c r="CL69" s="416"/>
      <c r="CM69" s="415"/>
      <c r="CN69" s="416"/>
      <c r="CO69" s="416"/>
      <c r="CP69" s="416"/>
      <c r="CQ69" s="416"/>
      <c r="CR69" s="416"/>
      <c r="CS69" s="416"/>
      <c r="CT69" s="416"/>
      <c r="CU69" s="416"/>
      <c r="CV69" s="416"/>
      <c r="CW69" s="415"/>
      <c r="CX69" s="416"/>
      <c r="CY69" s="41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415"/>
      <c r="AZ70" s="415"/>
      <c r="BA70" s="415"/>
      <c r="BB70" s="415"/>
      <c r="BC70" s="415"/>
      <c r="BD70" s="415"/>
      <c r="BE70" s="415"/>
      <c r="BF70" s="415"/>
      <c r="BG70" s="416"/>
      <c r="BH70" s="416"/>
      <c r="BI70" s="415"/>
      <c r="BJ70" s="416"/>
      <c r="BK70" s="416"/>
      <c r="BL70" s="416"/>
      <c r="BM70" s="416"/>
      <c r="BN70" s="416"/>
      <c r="BO70" s="416"/>
      <c r="BP70" s="416"/>
      <c r="BQ70" s="416"/>
      <c r="BR70" s="416"/>
      <c r="BS70" s="415"/>
      <c r="BT70" s="416"/>
      <c r="BU70" s="416"/>
      <c r="BV70" s="416"/>
      <c r="BW70" s="416"/>
      <c r="BX70" s="416"/>
      <c r="BY70" s="416"/>
      <c r="BZ70" s="416"/>
      <c r="CA70" s="416"/>
      <c r="CB70" s="416"/>
      <c r="CC70" s="415"/>
      <c r="CD70" s="416"/>
      <c r="CE70" s="416"/>
      <c r="CF70" s="416"/>
      <c r="CG70" s="416"/>
      <c r="CH70" s="416"/>
      <c r="CI70" s="416"/>
      <c r="CJ70" s="416"/>
      <c r="CK70" s="416"/>
      <c r="CL70" s="416"/>
      <c r="CM70" s="415"/>
      <c r="CN70" s="416"/>
      <c r="CO70" s="416"/>
      <c r="CP70" s="416"/>
      <c r="CQ70" s="416"/>
      <c r="CR70" s="416"/>
      <c r="CS70" s="416"/>
      <c r="CT70" s="416"/>
      <c r="CU70" s="416"/>
      <c r="CV70" s="416"/>
      <c r="CW70" s="415"/>
      <c r="CX70" s="416"/>
      <c r="CY70" s="41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415"/>
      <c r="AZ71" s="415"/>
      <c r="BA71" s="415"/>
      <c r="BB71" s="415"/>
      <c r="BC71" s="415"/>
      <c r="BD71" s="415"/>
      <c r="BE71" s="415"/>
      <c r="BF71" s="415"/>
      <c r="BG71" s="416"/>
      <c r="BH71" s="416"/>
      <c r="BI71" s="415"/>
      <c r="BJ71" s="416"/>
      <c r="BK71" s="416"/>
      <c r="BL71" s="416"/>
      <c r="BM71" s="416"/>
      <c r="BN71" s="416"/>
      <c r="BO71" s="416"/>
      <c r="BP71" s="416"/>
      <c r="BQ71" s="416"/>
      <c r="BR71" s="416"/>
      <c r="BS71" s="415"/>
      <c r="BT71" s="416"/>
      <c r="BU71" s="416"/>
      <c r="BV71" s="416"/>
      <c r="BW71" s="416"/>
      <c r="BX71" s="416"/>
      <c r="BY71" s="416"/>
      <c r="BZ71" s="416"/>
      <c r="CA71" s="416"/>
      <c r="CB71" s="416"/>
      <c r="CC71" s="415"/>
      <c r="CD71" s="416"/>
      <c r="CE71" s="416"/>
      <c r="CF71" s="416"/>
      <c r="CG71" s="416"/>
      <c r="CH71" s="416"/>
      <c r="CI71" s="416"/>
      <c r="CJ71" s="416"/>
      <c r="CK71" s="416"/>
      <c r="CL71" s="416"/>
      <c r="CM71" s="415"/>
      <c r="CN71" s="416"/>
      <c r="CO71" s="416"/>
      <c r="CP71" s="416"/>
      <c r="CQ71" s="416"/>
      <c r="CR71" s="416"/>
      <c r="CS71" s="416"/>
      <c r="CT71" s="416"/>
      <c r="CU71" s="416"/>
      <c r="CV71" s="416"/>
      <c r="CW71" s="415"/>
      <c r="CX71" s="416"/>
      <c r="CY71" s="41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415"/>
      <c r="AZ72" s="415"/>
      <c r="BA72" s="415"/>
      <c r="BB72" s="415"/>
      <c r="BC72" s="415"/>
      <c r="BD72" s="415"/>
      <c r="BE72" s="415"/>
      <c r="BF72" s="415"/>
      <c r="BG72" s="416"/>
      <c r="BH72" s="416"/>
      <c r="BI72" s="415"/>
      <c r="BJ72" s="416"/>
      <c r="BK72" s="416"/>
      <c r="BL72" s="416"/>
      <c r="BM72" s="416"/>
      <c r="BN72" s="416"/>
      <c r="BO72" s="416"/>
      <c r="BP72" s="416"/>
      <c r="BQ72" s="416"/>
      <c r="BR72" s="416"/>
      <c r="BS72" s="415"/>
      <c r="BT72" s="416"/>
      <c r="BU72" s="416"/>
      <c r="BV72" s="416"/>
      <c r="BW72" s="416"/>
      <c r="BX72" s="416"/>
      <c r="BY72" s="416"/>
      <c r="BZ72" s="416"/>
      <c r="CA72" s="416"/>
      <c r="CB72" s="416"/>
      <c r="CC72" s="415"/>
      <c r="CD72" s="416"/>
      <c r="CE72" s="416"/>
      <c r="CF72" s="416"/>
      <c r="CG72" s="416"/>
      <c r="CH72" s="416"/>
      <c r="CI72" s="416"/>
      <c r="CJ72" s="416"/>
      <c r="CK72" s="416"/>
      <c r="CL72" s="416"/>
      <c r="CM72" s="415"/>
      <c r="CN72" s="416"/>
      <c r="CO72" s="416"/>
      <c r="CP72" s="416"/>
      <c r="CQ72" s="416"/>
      <c r="CR72" s="416"/>
      <c r="CS72" s="416"/>
      <c r="CT72" s="416"/>
      <c r="CU72" s="416"/>
      <c r="CV72" s="416"/>
      <c r="CW72" s="415"/>
      <c r="CX72" s="416"/>
      <c r="CY72" s="41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415"/>
      <c r="AZ73" s="415"/>
      <c r="BA73" s="415"/>
      <c r="BB73" s="415"/>
      <c r="BC73" s="415"/>
      <c r="BD73" s="415"/>
      <c r="BE73" s="415"/>
      <c r="BF73" s="415"/>
      <c r="BG73" s="416"/>
      <c r="BH73" s="416"/>
      <c r="BI73" s="415"/>
      <c r="BJ73" s="416"/>
      <c r="BK73" s="416"/>
      <c r="BL73" s="416"/>
      <c r="BM73" s="416"/>
      <c r="BN73" s="416"/>
      <c r="BO73" s="416"/>
      <c r="BP73" s="416"/>
      <c r="BQ73" s="416"/>
      <c r="BR73" s="416"/>
      <c r="BS73" s="415"/>
      <c r="BT73" s="416"/>
      <c r="BU73" s="416"/>
      <c r="BV73" s="416"/>
      <c r="BW73" s="416"/>
      <c r="BX73" s="416"/>
      <c r="BY73" s="416"/>
      <c r="BZ73" s="416"/>
      <c r="CA73" s="416"/>
      <c r="CB73" s="416"/>
      <c r="CC73" s="415"/>
      <c r="CD73" s="416"/>
      <c r="CE73" s="416"/>
      <c r="CF73" s="416"/>
      <c r="CG73" s="416"/>
      <c r="CH73" s="416"/>
      <c r="CI73" s="416"/>
      <c r="CJ73" s="416"/>
      <c r="CK73" s="416"/>
      <c r="CL73" s="416"/>
      <c r="CM73" s="415"/>
      <c r="CN73" s="416"/>
      <c r="CO73" s="416"/>
      <c r="CP73" s="416"/>
      <c r="CQ73" s="416"/>
      <c r="CR73" s="416"/>
      <c r="CS73" s="416"/>
      <c r="CT73" s="416"/>
      <c r="CU73" s="416"/>
      <c r="CV73" s="416"/>
      <c r="CW73" s="415"/>
      <c r="CX73" s="416"/>
      <c r="CY73" s="41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415"/>
      <c r="AZ74" s="415"/>
      <c r="BA74" s="415"/>
      <c r="BB74" s="415"/>
      <c r="BC74" s="415"/>
      <c r="BD74" s="415"/>
      <c r="BE74" s="415"/>
      <c r="BF74" s="415"/>
      <c r="BG74" s="416"/>
      <c r="BH74" s="416"/>
      <c r="BI74" s="415"/>
      <c r="BJ74" s="416"/>
      <c r="BK74" s="416"/>
      <c r="BL74" s="416"/>
      <c r="BM74" s="416"/>
      <c r="BN74" s="416"/>
      <c r="BO74" s="416"/>
      <c r="BP74" s="416"/>
      <c r="BQ74" s="416"/>
      <c r="BR74" s="416"/>
      <c r="BS74" s="415"/>
      <c r="BT74" s="416"/>
      <c r="BU74" s="416"/>
      <c r="BV74" s="416"/>
      <c r="BW74" s="416"/>
      <c r="BX74" s="416"/>
      <c r="BY74" s="416"/>
      <c r="BZ74" s="416"/>
      <c r="CA74" s="416"/>
      <c r="CB74" s="416"/>
      <c r="CC74" s="415"/>
      <c r="CD74" s="416"/>
      <c r="CE74" s="416"/>
      <c r="CF74" s="416"/>
      <c r="CG74" s="416"/>
      <c r="CH74" s="416"/>
      <c r="CI74" s="416"/>
      <c r="CJ74" s="416"/>
      <c r="CK74" s="416"/>
      <c r="CL74" s="416"/>
      <c r="CM74" s="415"/>
      <c r="CN74" s="416"/>
      <c r="CO74" s="416"/>
      <c r="CP74" s="416"/>
      <c r="CQ74" s="416"/>
      <c r="CR74" s="416"/>
      <c r="CS74" s="416"/>
      <c r="CT74" s="416"/>
      <c r="CU74" s="416"/>
      <c r="CV74" s="416"/>
      <c r="CW74" s="415"/>
      <c r="CX74" s="416"/>
      <c r="CY74" s="41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415"/>
      <c r="AZ75" s="415"/>
      <c r="BA75" s="415"/>
      <c r="BB75" s="415"/>
      <c r="BC75" s="415"/>
      <c r="BD75" s="415"/>
      <c r="BE75" s="415"/>
      <c r="BF75" s="415"/>
      <c r="BG75" s="416"/>
      <c r="BH75" s="416"/>
      <c r="BI75" s="415"/>
      <c r="BJ75" s="416"/>
      <c r="BK75" s="416"/>
      <c r="BL75" s="416"/>
      <c r="BM75" s="416"/>
      <c r="BN75" s="416"/>
      <c r="BO75" s="416"/>
      <c r="BP75" s="416"/>
      <c r="BQ75" s="416"/>
      <c r="BR75" s="416"/>
      <c r="BS75" s="415"/>
      <c r="BT75" s="416"/>
      <c r="BU75" s="416"/>
      <c r="BV75" s="416"/>
      <c r="BW75" s="416"/>
      <c r="BX75" s="416"/>
      <c r="BY75" s="416"/>
      <c r="BZ75" s="416"/>
      <c r="CA75" s="416"/>
      <c r="CB75" s="416"/>
      <c r="CC75" s="415"/>
      <c r="CD75" s="416"/>
      <c r="CE75" s="416"/>
      <c r="CF75" s="416"/>
      <c r="CG75" s="416"/>
      <c r="CH75" s="416"/>
      <c r="CI75" s="416"/>
      <c r="CJ75" s="416"/>
      <c r="CK75" s="416"/>
      <c r="CL75" s="416"/>
      <c r="CM75" s="415"/>
      <c r="CN75" s="416"/>
      <c r="CO75" s="416"/>
      <c r="CP75" s="416"/>
      <c r="CQ75" s="416"/>
      <c r="CR75" s="416"/>
      <c r="CS75" s="416"/>
      <c r="CT75" s="416"/>
      <c r="CU75" s="416"/>
      <c r="CV75" s="416"/>
      <c r="CW75" s="415"/>
      <c r="CX75" s="416"/>
      <c r="CY75" s="41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415"/>
      <c r="AZ76" s="415"/>
      <c r="BA76" s="415"/>
      <c r="BB76" s="415"/>
      <c r="BC76" s="415"/>
      <c r="BD76" s="415"/>
      <c r="BE76" s="415"/>
      <c r="BF76" s="415"/>
      <c r="BG76" s="416"/>
      <c r="BH76" s="416"/>
      <c r="BI76" s="415"/>
      <c r="BJ76" s="416"/>
      <c r="BK76" s="416"/>
      <c r="BL76" s="416"/>
      <c r="BM76" s="416"/>
      <c r="BN76" s="416"/>
      <c r="BO76" s="416"/>
      <c r="BP76" s="416"/>
      <c r="BQ76" s="416"/>
      <c r="BR76" s="416"/>
      <c r="BS76" s="415"/>
      <c r="BT76" s="416"/>
      <c r="BU76" s="416"/>
      <c r="BV76" s="416"/>
      <c r="BW76" s="416"/>
      <c r="BX76" s="416"/>
      <c r="BY76" s="416"/>
      <c r="BZ76" s="416"/>
      <c r="CA76" s="416"/>
      <c r="CB76" s="416"/>
      <c r="CC76" s="415"/>
      <c r="CD76" s="416"/>
      <c r="CE76" s="416"/>
      <c r="CF76" s="416"/>
      <c r="CG76" s="416"/>
      <c r="CH76" s="416"/>
      <c r="CI76" s="416"/>
      <c r="CJ76" s="416"/>
      <c r="CK76" s="416"/>
      <c r="CL76" s="416"/>
      <c r="CM76" s="415"/>
      <c r="CN76" s="416"/>
      <c r="CO76" s="416"/>
      <c r="CP76" s="416"/>
      <c r="CQ76" s="416"/>
      <c r="CR76" s="416"/>
      <c r="CS76" s="416"/>
      <c r="CT76" s="416"/>
      <c r="CU76" s="416"/>
      <c r="CV76" s="416"/>
      <c r="CW76" s="415"/>
      <c r="CX76" s="416"/>
      <c r="CY76" s="41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415"/>
      <c r="AZ77" s="415"/>
      <c r="BA77" s="415"/>
      <c r="BB77" s="415"/>
      <c r="BC77" s="415"/>
      <c r="BD77" s="415"/>
      <c r="BE77" s="415"/>
      <c r="BF77" s="415"/>
      <c r="BG77" s="416"/>
      <c r="BH77" s="416"/>
      <c r="BI77" s="415"/>
      <c r="BJ77" s="416"/>
      <c r="BK77" s="416"/>
      <c r="BL77" s="416"/>
      <c r="BM77" s="416"/>
      <c r="BN77" s="416"/>
      <c r="BO77" s="416"/>
      <c r="BP77" s="416"/>
      <c r="BQ77" s="416"/>
      <c r="BR77" s="416"/>
      <c r="BS77" s="415"/>
      <c r="BT77" s="416"/>
      <c r="BU77" s="416"/>
      <c r="BV77" s="416"/>
      <c r="BW77" s="416"/>
      <c r="BX77" s="416"/>
      <c r="BY77" s="416"/>
      <c r="BZ77" s="416"/>
      <c r="CA77" s="416"/>
      <c r="CB77" s="416"/>
      <c r="CC77" s="415"/>
      <c r="CD77" s="416"/>
      <c r="CE77" s="416"/>
      <c r="CF77" s="416"/>
      <c r="CG77" s="416"/>
      <c r="CH77" s="416"/>
      <c r="CI77" s="416"/>
      <c r="CJ77" s="416"/>
      <c r="CK77" s="416"/>
      <c r="CL77" s="416"/>
      <c r="CM77" s="415"/>
      <c r="CN77" s="416"/>
      <c r="CO77" s="416"/>
      <c r="CP77" s="416"/>
      <c r="CQ77" s="416"/>
      <c r="CR77" s="416"/>
      <c r="CS77" s="416"/>
      <c r="CT77" s="416"/>
      <c r="CU77" s="416"/>
      <c r="CV77" s="416"/>
      <c r="CW77" s="415"/>
      <c r="CX77" s="416"/>
      <c r="CY77" s="41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415"/>
      <c r="AZ78" s="415"/>
      <c r="BA78" s="415"/>
      <c r="BB78" s="415"/>
      <c r="BC78" s="415"/>
      <c r="BD78" s="415"/>
      <c r="BE78" s="415"/>
      <c r="BF78" s="415"/>
      <c r="BG78" s="416"/>
      <c r="BH78" s="416"/>
      <c r="BI78" s="415"/>
      <c r="BJ78" s="416"/>
      <c r="BK78" s="416"/>
      <c r="BL78" s="416"/>
      <c r="BM78" s="416"/>
      <c r="BN78" s="416"/>
      <c r="BO78" s="416"/>
      <c r="BP78" s="416"/>
      <c r="BQ78" s="416"/>
      <c r="BR78" s="416"/>
      <c r="BS78" s="415"/>
      <c r="BT78" s="416"/>
      <c r="BU78" s="416"/>
      <c r="BV78" s="416"/>
      <c r="BW78" s="416"/>
      <c r="BX78" s="416"/>
      <c r="BY78" s="416"/>
      <c r="BZ78" s="416"/>
      <c r="CA78" s="416"/>
      <c r="CB78" s="416"/>
      <c r="CC78" s="415"/>
      <c r="CD78" s="416"/>
      <c r="CE78" s="416"/>
      <c r="CF78" s="416"/>
      <c r="CG78" s="416"/>
      <c r="CH78" s="416"/>
      <c r="CI78" s="416"/>
      <c r="CJ78" s="416"/>
      <c r="CK78" s="416"/>
      <c r="CL78" s="416"/>
      <c r="CM78" s="415"/>
      <c r="CN78" s="416"/>
      <c r="CO78" s="416"/>
      <c r="CP78" s="416"/>
      <c r="CQ78" s="416"/>
      <c r="CR78" s="416"/>
      <c r="CS78" s="416"/>
      <c r="CT78" s="416"/>
      <c r="CU78" s="416"/>
      <c r="CV78" s="416"/>
      <c r="CW78" s="415"/>
      <c r="CX78" s="416"/>
      <c r="CY78" s="41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415"/>
      <c r="AZ79" s="415"/>
      <c r="BA79" s="415"/>
      <c r="BB79" s="415"/>
      <c r="BC79" s="415"/>
      <c r="BD79" s="415"/>
      <c r="BE79" s="415"/>
      <c r="BF79" s="415"/>
      <c r="BG79" s="416"/>
      <c r="BH79" s="416"/>
      <c r="BI79" s="415"/>
      <c r="BJ79" s="416"/>
      <c r="BK79" s="416"/>
      <c r="BL79" s="416"/>
      <c r="BM79" s="416"/>
      <c r="BN79" s="416"/>
      <c r="BO79" s="416"/>
      <c r="BP79" s="416"/>
      <c r="BQ79" s="416"/>
      <c r="BR79" s="416"/>
      <c r="BS79" s="415"/>
      <c r="BT79" s="416"/>
      <c r="BU79" s="416"/>
      <c r="BV79" s="416"/>
      <c r="BW79" s="416"/>
      <c r="BX79" s="416"/>
      <c r="BY79" s="416"/>
      <c r="BZ79" s="416"/>
      <c r="CA79" s="416"/>
      <c r="CB79" s="416"/>
      <c r="CC79" s="415"/>
      <c r="CD79" s="416"/>
      <c r="CE79" s="416"/>
      <c r="CF79" s="416"/>
      <c r="CG79" s="416"/>
      <c r="CH79" s="416"/>
      <c r="CI79" s="416"/>
      <c r="CJ79" s="416"/>
      <c r="CK79" s="416"/>
      <c r="CL79" s="416"/>
      <c r="CM79" s="415"/>
      <c r="CN79" s="416"/>
      <c r="CO79" s="416"/>
      <c r="CP79" s="416"/>
      <c r="CQ79" s="416"/>
      <c r="CR79" s="416"/>
      <c r="CS79" s="416"/>
      <c r="CT79" s="416"/>
      <c r="CU79" s="416"/>
      <c r="CV79" s="416"/>
      <c r="CW79" s="415"/>
      <c r="CX79" s="416"/>
      <c r="CY79" s="41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415"/>
      <c r="AZ80" s="415"/>
      <c r="BA80" s="415"/>
      <c r="BB80" s="415"/>
      <c r="BC80" s="415"/>
      <c r="BD80" s="415"/>
      <c r="BE80" s="415"/>
      <c r="BF80" s="415"/>
      <c r="BG80" s="416"/>
      <c r="BH80" s="416"/>
      <c r="BI80" s="415"/>
      <c r="BJ80" s="416"/>
      <c r="BK80" s="416"/>
      <c r="BL80" s="416"/>
      <c r="BM80" s="416"/>
      <c r="BN80" s="416"/>
      <c r="BO80" s="416"/>
      <c r="BP80" s="416"/>
      <c r="BQ80" s="416"/>
      <c r="BR80" s="416"/>
      <c r="BS80" s="415"/>
      <c r="BT80" s="416"/>
      <c r="BU80" s="416"/>
      <c r="BV80" s="416"/>
      <c r="BW80" s="416"/>
      <c r="BX80" s="416"/>
      <c r="BY80" s="416"/>
      <c r="BZ80" s="416"/>
      <c r="CA80" s="416"/>
      <c r="CB80" s="416"/>
      <c r="CC80" s="415"/>
      <c r="CD80" s="416"/>
      <c r="CE80" s="416"/>
      <c r="CF80" s="416"/>
      <c r="CG80" s="416"/>
      <c r="CH80" s="416"/>
      <c r="CI80" s="416"/>
      <c r="CJ80" s="416"/>
      <c r="CK80" s="416"/>
      <c r="CL80" s="416"/>
      <c r="CM80" s="415"/>
      <c r="CN80" s="416"/>
      <c r="CO80" s="416"/>
      <c r="CP80" s="416"/>
      <c r="CQ80" s="416"/>
      <c r="CR80" s="416"/>
      <c r="CS80" s="416"/>
      <c r="CT80" s="416"/>
      <c r="CU80" s="416"/>
      <c r="CV80" s="416"/>
      <c r="CW80" s="415"/>
      <c r="CX80" s="416"/>
      <c r="CY80" s="41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415"/>
      <c r="AZ81" s="415"/>
      <c r="BA81" s="415"/>
      <c r="BB81" s="415"/>
      <c r="BC81" s="415"/>
      <c r="BD81" s="415"/>
      <c r="BE81" s="415"/>
      <c r="BF81" s="415"/>
      <c r="BG81" s="416"/>
      <c r="BH81" s="416"/>
      <c r="BI81" s="415"/>
      <c r="BJ81" s="416"/>
      <c r="BK81" s="416"/>
      <c r="BL81" s="416"/>
      <c r="BM81" s="416"/>
      <c r="BN81" s="416"/>
      <c r="BO81" s="416"/>
      <c r="BP81" s="416"/>
      <c r="BQ81" s="416"/>
      <c r="BR81" s="416"/>
      <c r="BS81" s="415"/>
      <c r="BT81" s="416"/>
      <c r="BU81" s="416"/>
      <c r="BV81" s="416"/>
      <c r="BW81" s="416"/>
      <c r="BX81" s="416"/>
      <c r="BY81" s="416"/>
      <c r="BZ81" s="416"/>
      <c r="CA81" s="416"/>
      <c r="CB81" s="416"/>
      <c r="CC81" s="415"/>
      <c r="CD81" s="416"/>
      <c r="CE81" s="416"/>
      <c r="CF81" s="416"/>
      <c r="CG81" s="416"/>
      <c r="CH81" s="416"/>
      <c r="CI81" s="416"/>
      <c r="CJ81" s="416"/>
      <c r="CK81" s="416"/>
      <c r="CL81" s="416"/>
      <c r="CM81" s="415"/>
      <c r="CN81" s="416"/>
      <c r="CO81" s="416"/>
      <c r="CP81" s="416"/>
      <c r="CQ81" s="416"/>
      <c r="CR81" s="416"/>
      <c r="CS81" s="416"/>
      <c r="CT81" s="416"/>
      <c r="CU81" s="416"/>
      <c r="CV81" s="416"/>
      <c r="CW81" s="415"/>
      <c r="CX81" s="416"/>
      <c r="CY81" s="41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415"/>
      <c r="AZ82" s="415"/>
      <c r="BA82" s="415"/>
      <c r="BB82" s="415"/>
      <c r="BC82" s="415"/>
      <c r="BD82" s="415"/>
      <c r="BE82" s="415"/>
      <c r="BF82" s="415"/>
      <c r="BG82" s="416"/>
      <c r="BH82" s="416"/>
      <c r="BI82" s="415"/>
      <c r="BJ82" s="416"/>
      <c r="BK82" s="416"/>
      <c r="BL82" s="416"/>
      <c r="BM82" s="416"/>
      <c r="BN82" s="416"/>
      <c r="BO82" s="416"/>
      <c r="BP82" s="416"/>
      <c r="BQ82" s="416"/>
      <c r="BR82" s="416"/>
      <c r="BS82" s="415"/>
      <c r="BT82" s="416"/>
      <c r="BU82" s="416"/>
      <c r="BV82" s="416"/>
      <c r="BW82" s="416"/>
      <c r="BX82" s="416"/>
      <c r="BY82" s="416"/>
      <c r="BZ82" s="416"/>
      <c r="CA82" s="416"/>
      <c r="CB82" s="416"/>
      <c r="CC82" s="415"/>
      <c r="CD82" s="416"/>
      <c r="CE82" s="416"/>
      <c r="CF82" s="416"/>
      <c r="CG82" s="416"/>
      <c r="CH82" s="416"/>
      <c r="CI82" s="416"/>
      <c r="CJ82" s="416"/>
      <c r="CK82" s="416"/>
      <c r="CL82" s="416"/>
      <c r="CM82" s="415"/>
      <c r="CN82" s="416"/>
      <c r="CO82" s="416"/>
      <c r="CP82" s="416"/>
      <c r="CQ82" s="416"/>
      <c r="CR82" s="416"/>
      <c r="CS82" s="416"/>
      <c r="CT82" s="416"/>
      <c r="CU82" s="416"/>
      <c r="CV82" s="416"/>
      <c r="CW82" s="415"/>
      <c r="CX82" s="416"/>
      <c r="CY82" s="41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415"/>
      <c r="AZ83" s="415"/>
      <c r="BA83" s="415"/>
      <c r="BB83" s="415"/>
      <c r="BC83" s="415"/>
      <c r="BD83" s="415"/>
      <c r="BE83" s="415"/>
      <c r="BF83" s="415"/>
      <c r="BG83" s="416"/>
      <c r="BH83" s="416"/>
      <c r="BI83" s="415"/>
      <c r="BJ83" s="416"/>
      <c r="BK83" s="416"/>
      <c r="BL83" s="416"/>
      <c r="BM83" s="416"/>
      <c r="BN83" s="416"/>
      <c r="BO83" s="416"/>
      <c r="BP83" s="416"/>
      <c r="BQ83" s="416"/>
      <c r="BR83" s="416"/>
      <c r="BS83" s="415"/>
      <c r="BT83" s="416"/>
      <c r="BU83" s="416"/>
      <c r="BV83" s="416"/>
      <c r="BW83" s="416"/>
      <c r="BX83" s="416"/>
      <c r="BY83" s="416"/>
      <c r="BZ83" s="416"/>
      <c r="CA83" s="416"/>
      <c r="CB83" s="416"/>
      <c r="CC83" s="415"/>
      <c r="CD83" s="416"/>
      <c r="CE83" s="416"/>
      <c r="CF83" s="416"/>
      <c r="CG83" s="416"/>
      <c r="CH83" s="416"/>
      <c r="CI83" s="416"/>
      <c r="CJ83" s="416"/>
      <c r="CK83" s="416"/>
      <c r="CL83" s="416"/>
      <c r="CM83" s="415"/>
      <c r="CN83" s="416"/>
      <c r="CO83" s="416"/>
      <c r="CP83" s="416"/>
      <c r="CQ83" s="416"/>
      <c r="CR83" s="416"/>
      <c r="CS83" s="416"/>
      <c r="CT83" s="416"/>
      <c r="CU83" s="416"/>
      <c r="CV83" s="416"/>
      <c r="CW83" s="415"/>
      <c r="CX83" s="416"/>
      <c r="CY83" s="41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415"/>
      <c r="AZ84" s="415"/>
      <c r="BA84" s="415"/>
      <c r="BB84" s="415"/>
      <c r="BC84" s="415"/>
      <c r="BD84" s="415"/>
      <c r="BE84" s="415"/>
      <c r="BF84" s="415"/>
      <c r="BG84" s="416"/>
      <c r="BH84" s="416"/>
      <c r="BI84" s="415"/>
      <c r="BJ84" s="416"/>
      <c r="BK84" s="416"/>
      <c r="BL84" s="416"/>
      <c r="BM84" s="416"/>
      <c r="BN84" s="416"/>
      <c r="BO84" s="416"/>
      <c r="BP84" s="416"/>
      <c r="BQ84" s="416"/>
      <c r="BR84" s="416"/>
      <c r="BS84" s="415"/>
      <c r="BT84" s="416"/>
      <c r="BU84" s="416"/>
      <c r="BV84" s="416"/>
      <c r="BW84" s="416"/>
      <c r="BX84" s="416"/>
      <c r="BY84" s="416"/>
      <c r="BZ84" s="416"/>
      <c r="CA84" s="416"/>
      <c r="CB84" s="416"/>
      <c r="CC84" s="415"/>
      <c r="CD84" s="416"/>
      <c r="CE84" s="416"/>
      <c r="CF84" s="416"/>
      <c r="CG84" s="416"/>
      <c r="CH84" s="416"/>
      <c r="CI84" s="416"/>
      <c r="CJ84" s="416"/>
      <c r="CK84" s="416"/>
      <c r="CL84" s="416"/>
      <c r="CM84" s="415"/>
      <c r="CN84" s="416"/>
      <c r="CO84" s="416"/>
      <c r="CP84" s="416"/>
      <c r="CQ84" s="416"/>
      <c r="CR84" s="416"/>
      <c r="CS84" s="416"/>
      <c r="CT84" s="416"/>
      <c r="CU84" s="416"/>
      <c r="CV84" s="416"/>
      <c r="CW84" s="415"/>
      <c r="CX84" s="416"/>
      <c r="CY84" s="41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415"/>
      <c r="AZ85" s="415"/>
      <c r="BA85" s="415"/>
      <c r="BB85" s="415"/>
      <c r="BC85" s="415"/>
      <c r="BD85" s="415"/>
      <c r="BE85" s="415"/>
      <c r="BF85" s="415"/>
      <c r="BG85" s="416"/>
      <c r="BH85" s="416"/>
      <c r="BI85" s="415"/>
      <c r="BJ85" s="416"/>
      <c r="BK85" s="416"/>
      <c r="BL85" s="416"/>
      <c r="BM85" s="416"/>
      <c r="BN85" s="416"/>
      <c r="BO85" s="416"/>
      <c r="BP85" s="416"/>
      <c r="BQ85" s="416"/>
      <c r="BR85" s="416"/>
      <c r="BS85" s="415"/>
      <c r="BT85" s="416"/>
      <c r="BU85" s="416"/>
      <c r="BV85" s="416"/>
      <c r="BW85" s="416"/>
      <c r="BX85" s="416"/>
      <c r="BY85" s="416"/>
      <c r="BZ85" s="416"/>
      <c r="CA85" s="416"/>
      <c r="CB85" s="416"/>
      <c r="CC85" s="415"/>
      <c r="CD85" s="416"/>
      <c r="CE85" s="416"/>
      <c r="CF85" s="416"/>
      <c r="CG85" s="416"/>
      <c r="CH85" s="416"/>
      <c r="CI85" s="416"/>
      <c r="CJ85" s="416"/>
      <c r="CK85" s="416"/>
      <c r="CL85" s="416"/>
      <c r="CM85" s="415"/>
      <c r="CN85" s="416"/>
      <c r="CO85" s="416"/>
      <c r="CP85" s="416"/>
      <c r="CQ85" s="416"/>
      <c r="CR85" s="416"/>
      <c r="CS85" s="416"/>
      <c r="CT85" s="416"/>
      <c r="CU85" s="416"/>
      <c r="CV85" s="416"/>
      <c r="CW85" s="415"/>
      <c r="CX85" s="416"/>
      <c r="CY85" s="41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415"/>
      <c r="AZ86" s="415"/>
      <c r="BA86" s="415"/>
      <c r="BB86" s="415"/>
      <c r="BC86" s="415"/>
      <c r="BD86" s="415"/>
      <c r="BE86" s="415"/>
      <c r="BF86" s="415"/>
      <c r="BG86" s="416"/>
      <c r="BH86" s="416"/>
      <c r="BI86" s="415"/>
      <c r="BJ86" s="416"/>
      <c r="BK86" s="416"/>
      <c r="BL86" s="416"/>
      <c r="BM86" s="416"/>
      <c r="BN86" s="416"/>
      <c r="BO86" s="416"/>
      <c r="BP86" s="416"/>
      <c r="BQ86" s="416"/>
      <c r="BR86" s="416"/>
      <c r="BS86" s="415"/>
      <c r="BT86" s="416"/>
      <c r="BU86" s="416"/>
      <c r="BV86" s="416"/>
      <c r="BW86" s="416"/>
      <c r="BX86" s="416"/>
      <c r="BY86" s="416"/>
      <c r="BZ86" s="416"/>
      <c r="CA86" s="416"/>
      <c r="CB86" s="416"/>
      <c r="CC86" s="415"/>
      <c r="CD86" s="416"/>
      <c r="CE86" s="416"/>
      <c r="CF86" s="416"/>
      <c r="CG86" s="416"/>
      <c r="CH86" s="416"/>
      <c r="CI86" s="416"/>
      <c r="CJ86" s="416"/>
      <c r="CK86" s="416"/>
      <c r="CL86" s="416"/>
      <c r="CM86" s="415"/>
      <c r="CN86" s="416"/>
      <c r="CO86" s="416"/>
      <c r="CP86" s="416"/>
      <c r="CQ86" s="416"/>
      <c r="CR86" s="416"/>
      <c r="CS86" s="416"/>
      <c r="CT86" s="416"/>
      <c r="CU86" s="416"/>
      <c r="CV86" s="416"/>
      <c r="CW86" s="415"/>
      <c r="CX86" s="416"/>
      <c r="CY86" s="41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415"/>
      <c r="AZ87" s="415"/>
      <c r="BA87" s="415"/>
      <c r="BB87" s="415"/>
      <c r="BC87" s="415"/>
      <c r="BD87" s="415"/>
      <c r="BE87" s="415"/>
      <c r="BF87" s="415"/>
      <c r="BG87" s="416"/>
      <c r="BH87" s="416"/>
      <c r="BI87" s="415"/>
      <c r="BJ87" s="416"/>
      <c r="BK87" s="416"/>
      <c r="BL87" s="416"/>
      <c r="BM87" s="416"/>
      <c r="BN87" s="416"/>
      <c r="BO87" s="416"/>
      <c r="BP87" s="416"/>
      <c r="BQ87" s="416"/>
      <c r="BR87" s="416"/>
      <c r="BS87" s="415"/>
      <c r="BT87" s="416"/>
      <c r="BU87" s="416"/>
      <c r="BV87" s="416"/>
      <c r="BW87" s="416"/>
      <c r="BX87" s="416"/>
      <c r="BY87" s="416"/>
      <c r="BZ87" s="416"/>
      <c r="CA87" s="416"/>
      <c r="CB87" s="416"/>
      <c r="CC87" s="415"/>
      <c r="CD87" s="416"/>
      <c r="CE87" s="416"/>
      <c r="CF87" s="416"/>
      <c r="CG87" s="416"/>
      <c r="CH87" s="416"/>
      <c r="CI87" s="416"/>
      <c r="CJ87" s="416"/>
      <c r="CK87" s="416"/>
      <c r="CL87" s="416"/>
      <c r="CM87" s="415"/>
      <c r="CN87" s="416"/>
      <c r="CO87" s="416"/>
      <c r="CP87" s="416"/>
      <c r="CQ87" s="416"/>
      <c r="CR87" s="416"/>
      <c r="CS87" s="416"/>
      <c r="CT87" s="416"/>
      <c r="CU87" s="416"/>
      <c r="CV87" s="416"/>
      <c r="CW87" s="415"/>
      <c r="CX87" s="416"/>
      <c r="CY87" s="41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415"/>
      <c r="AZ88" s="415"/>
      <c r="BA88" s="415"/>
      <c r="BB88" s="415"/>
      <c r="BC88" s="415"/>
      <c r="BD88" s="415"/>
      <c r="BE88" s="415"/>
      <c r="BF88" s="415"/>
      <c r="BG88" s="416"/>
      <c r="BH88" s="416"/>
      <c r="BI88" s="415"/>
      <c r="BJ88" s="416"/>
      <c r="BK88" s="416"/>
      <c r="BL88" s="416"/>
      <c r="BM88" s="416"/>
      <c r="BN88" s="416"/>
      <c r="BO88" s="416"/>
      <c r="BP88" s="416"/>
      <c r="BQ88" s="416"/>
      <c r="BR88" s="416"/>
      <c r="BS88" s="415"/>
      <c r="BT88" s="416"/>
      <c r="BU88" s="416"/>
      <c r="BV88" s="416"/>
      <c r="BW88" s="416"/>
      <c r="BX88" s="416"/>
      <c r="BY88" s="416"/>
      <c r="BZ88" s="416"/>
      <c r="CA88" s="416"/>
      <c r="CB88" s="416"/>
      <c r="CC88" s="415"/>
      <c r="CD88" s="416"/>
      <c r="CE88" s="416"/>
      <c r="CF88" s="416"/>
      <c r="CG88" s="416"/>
      <c r="CH88" s="416"/>
      <c r="CI88" s="416"/>
      <c r="CJ88" s="416"/>
      <c r="CK88" s="416"/>
      <c r="CL88" s="416"/>
      <c r="CM88" s="415"/>
      <c r="CN88" s="416"/>
      <c r="CO88" s="416"/>
      <c r="CP88" s="416"/>
      <c r="CQ88" s="416"/>
      <c r="CR88" s="416"/>
      <c r="CS88" s="416"/>
      <c r="CT88" s="416"/>
      <c r="CU88" s="416"/>
      <c r="CV88" s="416"/>
      <c r="CW88" s="415"/>
      <c r="CX88" s="416"/>
      <c r="CY88" s="41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415"/>
      <c r="AZ89" s="415"/>
      <c r="BA89" s="415"/>
      <c r="BB89" s="415"/>
      <c r="BC89" s="415"/>
      <c r="BD89" s="415"/>
      <c r="BE89" s="415"/>
      <c r="BF89" s="415"/>
      <c r="BG89" s="416"/>
      <c r="BH89" s="416"/>
      <c r="BI89" s="415"/>
      <c r="BJ89" s="416"/>
      <c r="BK89" s="416"/>
      <c r="BL89" s="416"/>
      <c r="BM89" s="416"/>
      <c r="BN89" s="416"/>
      <c r="BO89" s="416"/>
      <c r="BP89" s="416"/>
      <c r="BQ89" s="416"/>
      <c r="BR89" s="416"/>
      <c r="BS89" s="415"/>
      <c r="BT89" s="416"/>
      <c r="BU89" s="416"/>
      <c r="BV89" s="416"/>
      <c r="BW89" s="416"/>
      <c r="BX89" s="416"/>
      <c r="BY89" s="416"/>
      <c r="BZ89" s="416"/>
      <c r="CA89" s="416"/>
      <c r="CB89" s="416"/>
      <c r="CC89" s="415"/>
      <c r="CD89" s="416"/>
      <c r="CE89" s="416"/>
      <c r="CF89" s="416"/>
      <c r="CG89" s="416"/>
      <c r="CH89" s="416"/>
      <c r="CI89" s="416"/>
      <c r="CJ89" s="416"/>
      <c r="CK89" s="416"/>
      <c r="CL89" s="416"/>
      <c r="CM89" s="415"/>
      <c r="CN89" s="416"/>
      <c r="CO89" s="416"/>
      <c r="CP89" s="416"/>
      <c r="CQ89" s="416"/>
      <c r="CR89" s="416"/>
      <c r="CS89" s="416"/>
      <c r="CT89" s="416"/>
      <c r="CU89" s="416"/>
      <c r="CV89" s="416"/>
      <c r="CW89" s="415"/>
      <c r="CX89" s="416"/>
      <c r="CY89" s="41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415"/>
      <c r="AZ90" s="415"/>
      <c r="BA90" s="415"/>
      <c r="BB90" s="415"/>
      <c r="BC90" s="415"/>
      <c r="BD90" s="415"/>
      <c r="BE90" s="415"/>
      <c r="BF90" s="415"/>
      <c r="BG90" s="416"/>
      <c r="BH90" s="416"/>
      <c r="BI90" s="415"/>
      <c r="BJ90" s="416"/>
      <c r="BK90" s="416"/>
      <c r="BL90" s="416"/>
      <c r="BM90" s="416"/>
      <c r="BN90" s="416"/>
      <c r="BO90" s="416"/>
      <c r="BP90" s="416"/>
      <c r="BQ90" s="416"/>
      <c r="BR90" s="416"/>
      <c r="BS90" s="415"/>
      <c r="BT90" s="416"/>
      <c r="BU90" s="416"/>
      <c r="BV90" s="416"/>
      <c r="BW90" s="416"/>
      <c r="BX90" s="416"/>
      <c r="BY90" s="416"/>
      <c r="BZ90" s="416"/>
      <c r="CA90" s="416"/>
      <c r="CB90" s="416"/>
      <c r="CC90" s="415"/>
      <c r="CD90" s="416"/>
      <c r="CE90" s="416"/>
      <c r="CF90" s="416"/>
      <c r="CG90" s="416"/>
      <c r="CH90" s="416"/>
      <c r="CI90" s="416"/>
      <c r="CJ90" s="416"/>
      <c r="CK90" s="416"/>
      <c r="CL90" s="416"/>
      <c r="CM90" s="415"/>
      <c r="CN90" s="416"/>
      <c r="CO90" s="416"/>
      <c r="CP90" s="416"/>
      <c r="CQ90" s="416"/>
      <c r="CR90" s="416"/>
      <c r="CS90" s="416"/>
      <c r="CT90" s="416"/>
      <c r="CU90" s="416"/>
      <c r="CV90" s="416"/>
      <c r="CW90" s="415"/>
      <c r="CX90" s="416"/>
      <c r="CY90" s="41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415"/>
      <c r="AZ91" s="415"/>
      <c r="BA91" s="415"/>
      <c r="BB91" s="415"/>
      <c r="BC91" s="415"/>
      <c r="BD91" s="415"/>
      <c r="BE91" s="415"/>
      <c r="BF91" s="415"/>
      <c r="BG91" s="416"/>
      <c r="BH91" s="416"/>
      <c r="BI91" s="415"/>
      <c r="BJ91" s="416"/>
      <c r="BK91" s="416"/>
      <c r="BL91" s="416"/>
      <c r="BM91" s="416"/>
      <c r="BN91" s="416"/>
      <c r="BO91" s="416"/>
      <c r="BP91" s="416"/>
      <c r="BQ91" s="416"/>
      <c r="BR91" s="416"/>
      <c r="BS91" s="415"/>
      <c r="BT91" s="416"/>
      <c r="BU91" s="416"/>
      <c r="BV91" s="416"/>
      <c r="BW91" s="416"/>
      <c r="BX91" s="416"/>
      <c r="BY91" s="416"/>
      <c r="BZ91" s="416"/>
      <c r="CA91" s="416"/>
      <c r="CB91" s="416"/>
      <c r="CC91" s="415"/>
      <c r="CD91" s="416"/>
      <c r="CE91" s="416"/>
      <c r="CF91" s="416"/>
      <c r="CG91" s="416"/>
      <c r="CH91" s="416"/>
      <c r="CI91" s="416"/>
      <c r="CJ91" s="416"/>
      <c r="CK91" s="416"/>
      <c r="CL91" s="416"/>
      <c r="CM91" s="415"/>
      <c r="CN91" s="416"/>
      <c r="CO91" s="416"/>
      <c r="CP91" s="416"/>
      <c r="CQ91" s="416"/>
      <c r="CR91" s="416"/>
      <c r="CS91" s="416"/>
      <c r="CT91" s="416"/>
      <c r="CU91" s="416"/>
      <c r="CV91" s="416"/>
      <c r="CW91" s="415"/>
      <c r="CX91" s="416"/>
      <c r="CY91" s="41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415"/>
      <c r="AZ92" s="415"/>
      <c r="BA92" s="415"/>
      <c r="BB92" s="415"/>
      <c r="BC92" s="415"/>
      <c r="BD92" s="415"/>
      <c r="BE92" s="415"/>
      <c r="BF92" s="415"/>
      <c r="BG92" s="416"/>
      <c r="BH92" s="416"/>
      <c r="BI92" s="415"/>
      <c r="BJ92" s="416"/>
      <c r="BK92" s="416"/>
      <c r="BL92" s="416"/>
      <c r="BM92" s="416"/>
      <c r="BN92" s="416"/>
      <c r="BO92" s="416"/>
      <c r="BP92" s="416"/>
      <c r="BQ92" s="416"/>
      <c r="BR92" s="416"/>
      <c r="BS92" s="415"/>
      <c r="BT92" s="416"/>
      <c r="BU92" s="416"/>
      <c r="BV92" s="416"/>
      <c r="BW92" s="416"/>
      <c r="BX92" s="416"/>
      <c r="BY92" s="416"/>
      <c r="BZ92" s="416"/>
      <c r="CA92" s="416"/>
      <c r="CB92" s="416"/>
      <c r="CC92" s="415"/>
      <c r="CD92" s="416"/>
      <c r="CE92" s="416"/>
      <c r="CF92" s="416"/>
      <c r="CG92" s="416"/>
      <c r="CH92" s="416"/>
      <c r="CI92" s="416"/>
      <c r="CJ92" s="416"/>
      <c r="CK92" s="416"/>
      <c r="CL92" s="416"/>
      <c r="CM92" s="415"/>
      <c r="CN92" s="416"/>
      <c r="CO92" s="416"/>
      <c r="CP92" s="416"/>
      <c r="CQ92" s="416"/>
      <c r="CR92" s="416"/>
      <c r="CS92" s="416"/>
      <c r="CT92" s="416"/>
      <c r="CU92" s="416"/>
      <c r="CV92" s="416"/>
      <c r="CW92" s="415"/>
      <c r="CX92" s="416"/>
      <c r="CY92" s="41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415"/>
      <c r="AZ93" s="415"/>
      <c r="BA93" s="415"/>
      <c r="BB93" s="415"/>
      <c r="BC93" s="415"/>
      <c r="BD93" s="415"/>
      <c r="BE93" s="415"/>
      <c r="BF93" s="415"/>
      <c r="BG93" s="416"/>
      <c r="BH93" s="416"/>
      <c r="BI93" s="415"/>
      <c r="BJ93" s="416"/>
      <c r="BK93" s="416"/>
      <c r="BL93" s="416"/>
      <c r="BM93" s="416"/>
      <c r="BN93" s="416"/>
      <c r="BO93" s="416"/>
      <c r="BP93" s="416"/>
      <c r="BQ93" s="416"/>
      <c r="BR93" s="416"/>
      <c r="BS93" s="415"/>
      <c r="BT93" s="416"/>
      <c r="BU93" s="416"/>
      <c r="BV93" s="416"/>
      <c r="BW93" s="416"/>
      <c r="BX93" s="416"/>
      <c r="BY93" s="416"/>
      <c r="BZ93" s="416"/>
      <c r="CA93" s="416"/>
      <c r="CB93" s="416"/>
      <c r="CC93" s="415"/>
      <c r="CD93" s="416"/>
      <c r="CE93" s="416"/>
      <c r="CF93" s="416"/>
      <c r="CG93" s="416"/>
      <c r="CH93" s="416"/>
      <c r="CI93" s="416"/>
      <c r="CJ93" s="416"/>
      <c r="CK93" s="416"/>
      <c r="CL93" s="416"/>
      <c r="CM93" s="415"/>
      <c r="CN93" s="416"/>
      <c r="CO93" s="416"/>
      <c r="CP93" s="416"/>
      <c r="CQ93" s="416"/>
      <c r="CR93" s="416"/>
      <c r="CS93" s="416"/>
      <c r="CT93" s="416"/>
      <c r="CU93" s="416"/>
      <c r="CV93" s="416"/>
      <c r="CW93" s="415"/>
      <c r="CX93" s="416"/>
      <c r="CY93" s="41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415"/>
      <c r="AZ94" s="415"/>
      <c r="BA94" s="415"/>
      <c r="BB94" s="415"/>
      <c r="BC94" s="415"/>
      <c r="BD94" s="415"/>
      <c r="BE94" s="415"/>
      <c r="BF94" s="415"/>
      <c r="BG94" s="416"/>
      <c r="BH94" s="416"/>
      <c r="BI94" s="415"/>
      <c r="BJ94" s="416"/>
      <c r="BK94" s="416"/>
      <c r="BL94" s="416"/>
      <c r="BM94" s="416"/>
      <c r="BN94" s="416"/>
      <c r="BO94" s="416"/>
      <c r="BP94" s="416"/>
      <c r="BQ94" s="416"/>
      <c r="BR94" s="416"/>
      <c r="BS94" s="415"/>
      <c r="BT94" s="416"/>
      <c r="BU94" s="416"/>
      <c r="BV94" s="416"/>
      <c r="BW94" s="416"/>
      <c r="BX94" s="416"/>
      <c r="BY94" s="416"/>
      <c r="BZ94" s="416"/>
      <c r="CA94" s="416"/>
      <c r="CB94" s="416"/>
      <c r="CC94" s="415"/>
      <c r="CD94" s="416"/>
      <c r="CE94" s="416"/>
      <c r="CF94" s="416"/>
      <c r="CG94" s="416"/>
      <c r="CH94" s="416"/>
      <c r="CI94" s="416"/>
      <c r="CJ94" s="416"/>
      <c r="CK94" s="416"/>
      <c r="CL94" s="416"/>
      <c r="CM94" s="415"/>
      <c r="CN94" s="416"/>
      <c r="CO94" s="416"/>
      <c r="CP94" s="416"/>
      <c r="CQ94" s="416"/>
      <c r="CR94" s="416"/>
      <c r="CS94" s="416"/>
      <c r="CT94" s="416"/>
      <c r="CU94" s="416"/>
      <c r="CV94" s="416"/>
      <c r="CW94" s="415"/>
      <c r="CX94" s="416"/>
      <c r="CY94" s="41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415"/>
      <c r="AZ95" s="415"/>
      <c r="BA95" s="415"/>
      <c r="BB95" s="415"/>
      <c r="BC95" s="415"/>
      <c r="BD95" s="415"/>
      <c r="BE95" s="415"/>
      <c r="BF95" s="415"/>
      <c r="BG95" s="416"/>
      <c r="BH95" s="416"/>
      <c r="BI95" s="415"/>
      <c r="BJ95" s="416"/>
      <c r="BK95" s="416"/>
      <c r="BL95" s="416"/>
      <c r="BM95" s="416"/>
      <c r="BN95" s="416"/>
      <c r="BO95" s="416"/>
      <c r="BP95" s="416"/>
      <c r="BQ95" s="416"/>
      <c r="BR95" s="416"/>
      <c r="BS95" s="415"/>
      <c r="BT95" s="416"/>
      <c r="BU95" s="416"/>
      <c r="BV95" s="416"/>
      <c r="BW95" s="416"/>
      <c r="BX95" s="416"/>
      <c r="BY95" s="416"/>
      <c r="BZ95" s="416"/>
      <c r="CA95" s="416"/>
      <c r="CB95" s="416"/>
      <c r="CC95" s="415"/>
      <c r="CD95" s="416"/>
      <c r="CE95" s="416"/>
      <c r="CF95" s="416"/>
      <c r="CG95" s="416"/>
      <c r="CH95" s="416"/>
      <c r="CI95" s="416"/>
      <c r="CJ95" s="416"/>
      <c r="CK95" s="416"/>
      <c r="CL95" s="416"/>
      <c r="CM95" s="415"/>
      <c r="CN95" s="416"/>
      <c r="CO95" s="416"/>
      <c r="CP95" s="416"/>
      <c r="CQ95" s="416"/>
      <c r="CR95" s="416"/>
      <c r="CS95" s="416"/>
      <c r="CT95" s="416"/>
      <c r="CU95" s="416"/>
      <c r="CV95" s="416"/>
      <c r="CW95" s="415"/>
      <c r="CX95" s="416"/>
      <c r="CY95" s="41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415"/>
      <c r="AZ96" s="415"/>
      <c r="BA96" s="415"/>
      <c r="BB96" s="415"/>
      <c r="BC96" s="415"/>
      <c r="BD96" s="415"/>
      <c r="BE96" s="415"/>
      <c r="BF96" s="415"/>
      <c r="BG96" s="416"/>
      <c r="BH96" s="416"/>
      <c r="BI96" s="415"/>
      <c r="BJ96" s="416"/>
      <c r="BK96" s="416"/>
      <c r="BL96" s="416"/>
      <c r="BM96" s="416"/>
      <c r="BN96" s="416"/>
      <c r="BO96" s="416"/>
      <c r="BP96" s="416"/>
      <c r="BQ96" s="416"/>
      <c r="BR96" s="416"/>
      <c r="BS96" s="415"/>
      <c r="BT96" s="416"/>
      <c r="BU96" s="416"/>
      <c r="BV96" s="416"/>
      <c r="BW96" s="416"/>
      <c r="BX96" s="416"/>
      <c r="BY96" s="416"/>
      <c r="BZ96" s="416"/>
      <c r="CA96" s="416"/>
      <c r="CB96" s="416"/>
      <c r="CC96" s="415"/>
      <c r="CD96" s="416"/>
      <c r="CE96" s="416"/>
      <c r="CF96" s="416"/>
      <c r="CG96" s="416"/>
      <c r="CH96" s="416"/>
      <c r="CI96" s="416"/>
      <c r="CJ96" s="416"/>
      <c r="CK96" s="416"/>
      <c r="CL96" s="416"/>
      <c r="CM96" s="415"/>
      <c r="CN96" s="416"/>
      <c r="CO96" s="416"/>
      <c r="CP96" s="416"/>
      <c r="CQ96" s="416"/>
      <c r="CR96" s="416"/>
      <c r="CS96" s="416"/>
      <c r="CT96" s="416"/>
      <c r="CU96" s="416"/>
      <c r="CV96" s="416"/>
      <c r="CW96" s="415"/>
      <c r="CX96" s="416"/>
      <c r="CY96" s="41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415"/>
      <c r="AZ97" s="415"/>
      <c r="BA97" s="415"/>
      <c r="BB97" s="415"/>
      <c r="BC97" s="415"/>
      <c r="BD97" s="415"/>
      <c r="BE97" s="415"/>
      <c r="BF97" s="415"/>
      <c r="BG97" s="416"/>
      <c r="BH97" s="416"/>
      <c r="BI97" s="415"/>
      <c r="BJ97" s="416"/>
      <c r="BK97" s="416"/>
      <c r="BL97" s="416"/>
      <c r="BM97" s="416"/>
      <c r="BN97" s="416"/>
      <c r="BO97" s="416"/>
      <c r="BP97" s="416"/>
      <c r="BQ97" s="416"/>
      <c r="BR97" s="416"/>
      <c r="BS97" s="415"/>
      <c r="BT97" s="416"/>
      <c r="BU97" s="416"/>
      <c r="BV97" s="416"/>
      <c r="BW97" s="416"/>
      <c r="BX97" s="416"/>
      <c r="BY97" s="416"/>
      <c r="BZ97" s="416"/>
      <c r="CA97" s="416"/>
      <c r="CB97" s="416"/>
      <c r="CC97" s="415"/>
      <c r="CD97" s="416"/>
      <c r="CE97" s="416"/>
      <c r="CF97" s="416"/>
      <c r="CG97" s="416"/>
      <c r="CH97" s="416"/>
      <c r="CI97" s="416"/>
      <c r="CJ97" s="416"/>
      <c r="CK97" s="416"/>
      <c r="CL97" s="416"/>
      <c r="CM97" s="415"/>
      <c r="CN97" s="416"/>
      <c r="CO97" s="416"/>
      <c r="CP97" s="416"/>
      <c r="CQ97" s="416"/>
      <c r="CR97" s="416"/>
      <c r="CS97" s="416"/>
      <c r="CT97" s="416"/>
      <c r="CU97" s="416"/>
      <c r="CV97" s="416"/>
      <c r="CW97" s="415"/>
      <c r="CX97" s="416"/>
      <c r="CY97" s="41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415"/>
      <c r="AZ98" s="415"/>
      <c r="BA98" s="415"/>
      <c r="BB98" s="415"/>
      <c r="BC98" s="415"/>
      <c r="BD98" s="415"/>
      <c r="BE98" s="415"/>
      <c r="BF98" s="415"/>
      <c r="BG98" s="416"/>
      <c r="BH98" s="416"/>
      <c r="BI98" s="415"/>
      <c r="BJ98" s="416"/>
      <c r="BK98" s="416"/>
      <c r="BL98" s="416"/>
      <c r="BM98" s="416"/>
      <c r="BN98" s="416"/>
      <c r="BO98" s="416"/>
      <c r="BP98" s="416"/>
      <c r="BQ98" s="416"/>
      <c r="BR98" s="416"/>
      <c r="BS98" s="415"/>
      <c r="BT98" s="416"/>
      <c r="BU98" s="416"/>
      <c r="BV98" s="416"/>
      <c r="BW98" s="416"/>
      <c r="BX98" s="416"/>
      <c r="BY98" s="416"/>
      <c r="BZ98" s="416"/>
      <c r="CA98" s="416"/>
      <c r="CB98" s="416"/>
      <c r="CC98" s="415"/>
      <c r="CD98" s="416"/>
      <c r="CE98" s="416"/>
      <c r="CF98" s="416"/>
      <c r="CG98" s="416"/>
      <c r="CH98" s="416"/>
      <c r="CI98" s="416"/>
      <c r="CJ98" s="416"/>
      <c r="CK98" s="416"/>
      <c r="CL98" s="416"/>
      <c r="CM98" s="415"/>
      <c r="CN98" s="416"/>
      <c r="CO98" s="416"/>
      <c r="CP98" s="416"/>
      <c r="CQ98" s="416"/>
      <c r="CR98" s="416"/>
      <c r="CS98" s="416"/>
      <c r="CT98" s="416"/>
      <c r="CU98" s="416"/>
      <c r="CV98" s="416"/>
      <c r="CW98" s="415"/>
      <c r="CX98" s="416"/>
      <c r="CY98" s="41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415"/>
      <c r="AZ99" s="415"/>
      <c r="BA99" s="415"/>
      <c r="BB99" s="415"/>
      <c r="BC99" s="415"/>
      <c r="BD99" s="415"/>
      <c r="BE99" s="415"/>
      <c r="BF99" s="415"/>
      <c r="BG99" s="416"/>
      <c r="BH99" s="416"/>
      <c r="BI99" s="415"/>
      <c r="BJ99" s="416"/>
      <c r="BK99" s="416"/>
      <c r="BL99" s="416"/>
      <c r="BM99" s="416"/>
      <c r="BN99" s="416"/>
      <c r="BO99" s="416"/>
      <c r="BP99" s="416"/>
      <c r="BQ99" s="416"/>
      <c r="BR99" s="416"/>
      <c r="BS99" s="415"/>
      <c r="BT99" s="416"/>
      <c r="BU99" s="416"/>
      <c r="BV99" s="416"/>
      <c r="BW99" s="416"/>
      <c r="BX99" s="416"/>
      <c r="BY99" s="416"/>
      <c r="BZ99" s="416"/>
      <c r="CA99" s="416"/>
      <c r="CB99" s="416"/>
      <c r="CC99" s="415"/>
      <c r="CD99" s="416"/>
      <c r="CE99" s="416"/>
      <c r="CF99" s="416"/>
      <c r="CG99" s="416"/>
      <c r="CH99" s="416"/>
      <c r="CI99" s="416"/>
      <c r="CJ99" s="416"/>
      <c r="CK99" s="416"/>
      <c r="CL99" s="416"/>
      <c r="CM99" s="415"/>
      <c r="CN99" s="416"/>
      <c r="CO99" s="416"/>
      <c r="CP99" s="416"/>
      <c r="CQ99" s="416"/>
      <c r="CR99" s="416"/>
      <c r="CS99" s="416"/>
      <c r="CT99" s="416"/>
      <c r="CU99" s="416"/>
      <c r="CV99" s="416"/>
      <c r="CW99" s="415"/>
      <c r="CX99" s="416"/>
      <c r="CY99" s="41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415"/>
      <c r="AZ100" s="415"/>
      <c r="BA100" s="415"/>
      <c r="BB100" s="415"/>
      <c r="BC100" s="415"/>
      <c r="BD100" s="415"/>
      <c r="BE100" s="415"/>
      <c r="BF100" s="415"/>
      <c r="BG100" s="416"/>
      <c r="BH100" s="416"/>
      <c r="BI100" s="415"/>
      <c r="BJ100" s="416"/>
      <c r="BK100" s="416"/>
      <c r="BL100" s="416"/>
      <c r="BM100" s="416"/>
      <c r="BN100" s="416"/>
      <c r="BO100" s="416"/>
      <c r="BP100" s="416"/>
      <c r="BQ100" s="416"/>
      <c r="BR100" s="416"/>
      <c r="BS100" s="415"/>
      <c r="BT100" s="416"/>
      <c r="BU100" s="416"/>
      <c r="BV100" s="416"/>
      <c r="BW100" s="416"/>
      <c r="BX100" s="416"/>
      <c r="BY100" s="416"/>
      <c r="BZ100" s="416"/>
      <c r="CA100" s="416"/>
      <c r="CB100" s="416"/>
      <c r="CC100" s="415"/>
      <c r="CD100" s="416"/>
      <c r="CE100" s="416"/>
      <c r="CF100" s="416"/>
      <c r="CG100" s="416"/>
      <c r="CH100" s="416"/>
      <c r="CI100" s="416"/>
      <c r="CJ100" s="416"/>
      <c r="CK100" s="416"/>
      <c r="CL100" s="416"/>
      <c r="CM100" s="415"/>
      <c r="CN100" s="416"/>
      <c r="CO100" s="416"/>
      <c r="CP100" s="416"/>
      <c r="CQ100" s="416"/>
      <c r="CR100" s="416"/>
      <c r="CS100" s="416"/>
      <c r="CT100" s="416"/>
      <c r="CU100" s="416"/>
      <c r="CV100" s="416"/>
      <c r="CW100" s="415"/>
      <c r="CX100" s="416"/>
      <c r="CY100" s="41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415"/>
      <c r="AZ101" s="415"/>
      <c r="BA101" s="415"/>
      <c r="BB101" s="415"/>
      <c r="BC101" s="415"/>
      <c r="BD101" s="415"/>
      <c r="BE101" s="415"/>
      <c r="BF101" s="415"/>
      <c r="BG101" s="416"/>
      <c r="BH101" s="416"/>
      <c r="BI101" s="415"/>
      <c r="BJ101" s="416"/>
      <c r="BK101" s="416"/>
      <c r="BL101" s="416"/>
      <c r="BM101" s="416"/>
      <c r="BN101" s="416"/>
      <c r="BO101" s="416"/>
      <c r="BP101" s="416"/>
      <c r="BQ101" s="416"/>
      <c r="BR101" s="416"/>
      <c r="BS101" s="415"/>
      <c r="BT101" s="416"/>
      <c r="BU101" s="416"/>
      <c r="BV101" s="416"/>
      <c r="BW101" s="416"/>
      <c r="BX101" s="416"/>
      <c r="BY101" s="416"/>
      <c r="BZ101" s="416"/>
      <c r="CA101" s="416"/>
      <c r="CB101" s="416"/>
      <c r="CC101" s="415"/>
      <c r="CD101" s="416"/>
      <c r="CE101" s="416"/>
      <c r="CF101" s="416"/>
      <c r="CG101" s="416"/>
      <c r="CH101" s="416"/>
      <c r="CI101" s="416"/>
      <c r="CJ101" s="416"/>
      <c r="CK101" s="416"/>
      <c r="CL101" s="416"/>
      <c r="CM101" s="415"/>
      <c r="CN101" s="416"/>
      <c r="CO101" s="416"/>
      <c r="CP101" s="416"/>
      <c r="CQ101" s="416"/>
      <c r="CR101" s="416"/>
      <c r="CS101" s="416"/>
      <c r="CT101" s="416"/>
      <c r="CU101" s="416"/>
      <c r="CV101" s="416"/>
      <c r="CW101" s="415"/>
      <c r="CX101" s="416"/>
      <c r="CY101" s="41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415"/>
      <c r="AZ102" s="415"/>
      <c r="BA102" s="415"/>
      <c r="BB102" s="415"/>
      <c r="BC102" s="415"/>
      <c r="BD102" s="415"/>
      <c r="BE102" s="415"/>
      <c r="BF102" s="415"/>
      <c r="BG102" s="416"/>
      <c r="BH102" s="416"/>
      <c r="BI102" s="415"/>
      <c r="BJ102" s="416"/>
      <c r="BK102" s="416"/>
      <c r="BL102" s="416"/>
      <c r="BM102" s="416"/>
      <c r="BN102" s="416"/>
      <c r="BO102" s="416"/>
      <c r="BP102" s="416"/>
      <c r="BQ102" s="416"/>
      <c r="BR102" s="416"/>
      <c r="BS102" s="415"/>
      <c r="BT102" s="416"/>
      <c r="BU102" s="416"/>
      <c r="BV102" s="416"/>
      <c r="BW102" s="416"/>
      <c r="BX102" s="416"/>
      <c r="BY102" s="416"/>
      <c r="BZ102" s="416"/>
      <c r="CA102" s="416"/>
      <c r="CB102" s="416"/>
      <c r="CC102" s="415"/>
      <c r="CD102" s="416"/>
      <c r="CE102" s="416"/>
      <c r="CF102" s="416"/>
      <c r="CG102" s="416"/>
      <c r="CH102" s="416"/>
      <c r="CI102" s="416"/>
      <c r="CJ102" s="416"/>
      <c r="CK102" s="416"/>
      <c r="CL102" s="416"/>
      <c r="CM102" s="415"/>
      <c r="CN102" s="416"/>
      <c r="CO102" s="416"/>
      <c r="CP102" s="416"/>
      <c r="CQ102" s="416"/>
      <c r="CR102" s="416"/>
      <c r="CS102" s="416"/>
      <c r="CT102" s="416"/>
      <c r="CU102" s="416"/>
      <c r="CV102" s="416"/>
      <c r="CW102" s="415"/>
      <c r="CX102" s="416"/>
      <c r="CY102" s="41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415"/>
      <c r="AZ103" s="415"/>
      <c r="BA103" s="415"/>
      <c r="BB103" s="415"/>
      <c r="BC103" s="415"/>
      <c r="BD103" s="415"/>
      <c r="BE103" s="415"/>
      <c r="BF103" s="415"/>
      <c r="BG103" s="416"/>
      <c r="BH103" s="416"/>
      <c r="BI103" s="415"/>
      <c r="BJ103" s="416"/>
      <c r="BK103" s="416"/>
      <c r="BL103" s="416"/>
      <c r="BM103" s="416"/>
      <c r="BN103" s="416"/>
      <c r="BO103" s="416"/>
      <c r="BP103" s="416"/>
      <c r="BQ103" s="416"/>
      <c r="BR103" s="416"/>
      <c r="BS103" s="415"/>
      <c r="BT103" s="416"/>
      <c r="BU103" s="416"/>
      <c r="BV103" s="416"/>
      <c r="BW103" s="416"/>
      <c r="BX103" s="416"/>
      <c r="BY103" s="416"/>
      <c r="BZ103" s="416"/>
      <c r="CA103" s="416"/>
      <c r="CB103" s="416"/>
      <c r="CC103" s="415"/>
      <c r="CD103" s="416"/>
      <c r="CE103" s="416"/>
      <c r="CF103" s="416"/>
      <c r="CG103" s="416"/>
      <c r="CH103" s="416"/>
      <c r="CI103" s="416"/>
      <c r="CJ103" s="416"/>
      <c r="CK103" s="416"/>
      <c r="CL103" s="416"/>
      <c r="CM103" s="415"/>
      <c r="CN103" s="416"/>
      <c r="CO103" s="416"/>
      <c r="CP103" s="416"/>
      <c r="CQ103" s="416"/>
      <c r="CR103" s="416"/>
      <c r="CS103" s="416"/>
      <c r="CT103" s="416"/>
      <c r="CU103" s="416"/>
      <c r="CV103" s="416"/>
      <c r="CW103" s="415"/>
      <c r="CX103" s="416"/>
      <c r="CY103" s="41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415"/>
      <c r="AZ104" s="415"/>
      <c r="BA104" s="415"/>
      <c r="BB104" s="415"/>
      <c r="BC104" s="415"/>
      <c r="BD104" s="415"/>
      <c r="BE104" s="415"/>
      <c r="BF104" s="415"/>
      <c r="BG104" s="416"/>
      <c r="BH104" s="416"/>
      <c r="BI104" s="415"/>
      <c r="BJ104" s="416"/>
      <c r="BK104" s="416"/>
      <c r="BL104" s="416"/>
      <c r="BM104" s="416"/>
      <c r="BN104" s="416"/>
      <c r="BO104" s="416"/>
      <c r="BP104" s="416"/>
      <c r="BQ104" s="416"/>
      <c r="BR104" s="416"/>
      <c r="BS104" s="415"/>
      <c r="BT104" s="416"/>
      <c r="BU104" s="416"/>
      <c r="BV104" s="416"/>
      <c r="BW104" s="416"/>
      <c r="BX104" s="416"/>
      <c r="BY104" s="416"/>
      <c r="BZ104" s="416"/>
      <c r="CA104" s="416"/>
      <c r="CB104" s="416"/>
      <c r="CC104" s="415"/>
      <c r="CD104" s="416"/>
      <c r="CE104" s="416"/>
      <c r="CF104" s="416"/>
      <c r="CG104" s="416"/>
      <c r="CH104" s="416"/>
      <c r="CI104" s="416"/>
      <c r="CJ104" s="416"/>
      <c r="CK104" s="416"/>
      <c r="CL104" s="416"/>
      <c r="CM104" s="415"/>
      <c r="CN104" s="416"/>
      <c r="CO104" s="416"/>
      <c r="CP104" s="416"/>
      <c r="CQ104" s="416"/>
      <c r="CR104" s="416"/>
      <c r="CS104" s="416"/>
      <c r="CT104" s="416"/>
      <c r="CU104" s="416"/>
      <c r="CV104" s="416"/>
      <c r="CW104" s="415"/>
      <c r="CX104" s="416"/>
      <c r="CY104" s="41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415"/>
      <c r="AZ105" s="415"/>
      <c r="BA105" s="415"/>
      <c r="BB105" s="415"/>
      <c r="BC105" s="415"/>
      <c r="BD105" s="415"/>
      <c r="BE105" s="415"/>
      <c r="BF105" s="415"/>
      <c r="BG105" s="416"/>
      <c r="BH105" s="416"/>
      <c r="BI105" s="415"/>
      <c r="BJ105" s="416"/>
      <c r="BK105" s="416"/>
      <c r="BL105" s="416"/>
      <c r="BM105" s="416"/>
      <c r="BN105" s="416"/>
      <c r="BO105" s="416"/>
      <c r="BP105" s="416"/>
      <c r="BQ105" s="416"/>
      <c r="BR105" s="416"/>
      <c r="BS105" s="415"/>
      <c r="BT105" s="416"/>
      <c r="BU105" s="416"/>
      <c r="BV105" s="416"/>
      <c r="BW105" s="416"/>
      <c r="BX105" s="416"/>
      <c r="BY105" s="416"/>
      <c r="BZ105" s="416"/>
      <c r="CA105" s="416"/>
      <c r="CB105" s="416"/>
      <c r="CC105" s="415"/>
      <c r="CD105" s="416"/>
      <c r="CE105" s="416"/>
      <c r="CF105" s="416"/>
      <c r="CG105" s="416"/>
      <c r="CH105" s="416"/>
      <c r="CI105" s="416"/>
      <c r="CJ105" s="416"/>
      <c r="CK105" s="416"/>
      <c r="CL105" s="416"/>
      <c r="CM105" s="415"/>
      <c r="CN105" s="416"/>
      <c r="CO105" s="416"/>
      <c r="CP105" s="416"/>
      <c r="CQ105" s="416"/>
      <c r="CR105" s="416"/>
      <c r="CS105" s="416"/>
      <c r="CT105" s="416"/>
      <c r="CU105" s="416"/>
      <c r="CV105" s="416"/>
      <c r="CW105" s="415"/>
      <c r="CX105" s="416"/>
      <c r="CY105" s="41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415"/>
      <c r="AZ106" s="415"/>
      <c r="BA106" s="415"/>
      <c r="BB106" s="415"/>
      <c r="BC106" s="415"/>
      <c r="BD106" s="415"/>
      <c r="BE106" s="415"/>
      <c r="BF106" s="415"/>
      <c r="BG106" s="416"/>
      <c r="BH106" s="416"/>
      <c r="BI106" s="415"/>
      <c r="BJ106" s="416"/>
      <c r="BK106" s="416"/>
      <c r="BL106" s="416"/>
      <c r="BM106" s="416"/>
      <c r="BN106" s="416"/>
      <c r="BO106" s="416"/>
      <c r="BP106" s="416"/>
      <c r="BQ106" s="416"/>
      <c r="BR106" s="416"/>
      <c r="BS106" s="415"/>
      <c r="BT106" s="416"/>
      <c r="BU106" s="416"/>
      <c r="BV106" s="416"/>
      <c r="BW106" s="416"/>
      <c r="BX106" s="416"/>
      <c r="BY106" s="416"/>
      <c r="BZ106" s="416"/>
      <c r="CA106" s="416"/>
      <c r="CB106" s="416"/>
      <c r="CC106" s="415"/>
      <c r="CD106" s="416"/>
      <c r="CE106" s="416"/>
      <c r="CF106" s="416"/>
      <c r="CG106" s="416"/>
      <c r="CH106" s="416"/>
      <c r="CI106" s="416"/>
      <c r="CJ106" s="416"/>
      <c r="CK106" s="416"/>
      <c r="CL106" s="416"/>
      <c r="CM106" s="415"/>
      <c r="CN106" s="416"/>
      <c r="CO106" s="416"/>
      <c r="CP106" s="416"/>
      <c r="CQ106" s="416"/>
      <c r="CR106" s="416"/>
      <c r="CS106" s="416"/>
      <c r="CT106" s="416"/>
      <c r="CU106" s="416"/>
      <c r="CV106" s="416"/>
      <c r="CW106" s="415"/>
      <c r="CX106" s="416"/>
      <c r="CY106" s="41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415"/>
      <c r="AZ107" s="415"/>
      <c r="BA107" s="415"/>
      <c r="BB107" s="415"/>
      <c r="BC107" s="415"/>
      <c r="BD107" s="415"/>
      <c r="BE107" s="415"/>
      <c r="BF107" s="415"/>
      <c r="BG107" s="416"/>
      <c r="BH107" s="416"/>
      <c r="BI107" s="415"/>
      <c r="BJ107" s="416"/>
      <c r="BK107" s="416"/>
      <c r="BL107" s="416"/>
      <c r="BM107" s="416"/>
      <c r="BN107" s="416"/>
      <c r="BO107" s="416"/>
      <c r="BP107" s="416"/>
      <c r="BQ107" s="416"/>
      <c r="BR107" s="416"/>
      <c r="BS107" s="415"/>
      <c r="BT107" s="416"/>
      <c r="BU107" s="416"/>
      <c r="BV107" s="416"/>
      <c r="BW107" s="416"/>
      <c r="BX107" s="416"/>
      <c r="BY107" s="416"/>
      <c r="BZ107" s="416"/>
      <c r="CA107" s="416"/>
      <c r="CB107" s="416"/>
      <c r="CC107" s="415"/>
      <c r="CD107" s="416"/>
      <c r="CE107" s="416"/>
      <c r="CF107" s="416"/>
      <c r="CG107" s="416"/>
      <c r="CH107" s="416"/>
      <c r="CI107" s="416"/>
      <c r="CJ107" s="416"/>
      <c r="CK107" s="416"/>
      <c r="CL107" s="416"/>
      <c r="CM107" s="415"/>
      <c r="CN107" s="416"/>
      <c r="CO107" s="416"/>
      <c r="CP107" s="416"/>
      <c r="CQ107" s="416"/>
      <c r="CR107" s="416"/>
      <c r="CS107" s="416"/>
      <c r="CT107" s="416"/>
      <c r="CU107" s="416"/>
      <c r="CV107" s="416"/>
      <c r="CW107" s="415"/>
      <c r="CX107" s="416"/>
      <c r="CY107" s="41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415"/>
      <c r="AZ108" s="415"/>
      <c r="BA108" s="415"/>
      <c r="BB108" s="415"/>
      <c r="BC108" s="415"/>
      <c r="BD108" s="415"/>
      <c r="BE108" s="415"/>
      <c r="BF108" s="415"/>
      <c r="BG108" s="416"/>
      <c r="BH108" s="416"/>
      <c r="BI108" s="415"/>
      <c r="BJ108" s="416"/>
      <c r="BK108" s="416"/>
      <c r="BL108" s="416"/>
      <c r="BM108" s="416"/>
      <c r="BN108" s="416"/>
      <c r="BO108" s="416"/>
      <c r="BP108" s="416"/>
      <c r="BQ108" s="416"/>
      <c r="BR108" s="416"/>
      <c r="BS108" s="415"/>
      <c r="BT108" s="416"/>
      <c r="BU108" s="416"/>
      <c r="BV108" s="416"/>
      <c r="BW108" s="416"/>
      <c r="BX108" s="416"/>
      <c r="BY108" s="416"/>
      <c r="BZ108" s="416"/>
      <c r="CA108" s="416"/>
      <c r="CB108" s="416"/>
      <c r="CC108" s="415"/>
      <c r="CD108" s="416"/>
      <c r="CE108" s="416"/>
      <c r="CF108" s="416"/>
      <c r="CG108" s="416"/>
      <c r="CH108" s="416"/>
      <c r="CI108" s="416"/>
      <c r="CJ108" s="416"/>
      <c r="CK108" s="416"/>
      <c r="CL108" s="416"/>
      <c r="CM108" s="415"/>
      <c r="CN108" s="416"/>
      <c r="CO108" s="416"/>
      <c r="CP108" s="416"/>
      <c r="CQ108" s="416"/>
      <c r="CR108" s="416"/>
      <c r="CS108" s="416"/>
      <c r="CT108" s="416"/>
      <c r="CU108" s="416"/>
      <c r="CV108" s="416"/>
      <c r="CW108" s="415"/>
      <c r="CX108" s="416"/>
      <c r="CY108" s="41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415"/>
      <c r="AZ109" s="415"/>
      <c r="BA109" s="415"/>
      <c r="BB109" s="415"/>
      <c r="BC109" s="415"/>
      <c r="BD109" s="415"/>
      <c r="BE109" s="415"/>
      <c r="BF109" s="415"/>
      <c r="BG109" s="416"/>
      <c r="BH109" s="416"/>
      <c r="BI109" s="415"/>
      <c r="BJ109" s="416"/>
      <c r="BK109" s="416"/>
      <c r="BL109" s="416"/>
      <c r="BM109" s="416"/>
      <c r="BN109" s="416"/>
      <c r="BO109" s="416"/>
      <c r="BP109" s="416"/>
      <c r="BQ109" s="416"/>
      <c r="BR109" s="416"/>
      <c r="BS109" s="415"/>
      <c r="BT109" s="416"/>
      <c r="BU109" s="416"/>
      <c r="BV109" s="416"/>
      <c r="BW109" s="416"/>
      <c r="BX109" s="416"/>
      <c r="BY109" s="416"/>
      <c r="BZ109" s="416"/>
      <c r="CA109" s="416"/>
      <c r="CB109" s="416"/>
      <c r="CC109" s="415"/>
      <c r="CD109" s="416"/>
      <c r="CE109" s="416"/>
      <c r="CF109" s="416"/>
      <c r="CG109" s="416"/>
      <c r="CH109" s="416"/>
      <c r="CI109" s="416"/>
      <c r="CJ109" s="416"/>
      <c r="CK109" s="416"/>
      <c r="CL109" s="416"/>
      <c r="CM109" s="415"/>
      <c r="CN109" s="416"/>
      <c r="CO109" s="416"/>
      <c r="CP109" s="416"/>
      <c r="CQ109" s="416"/>
      <c r="CR109" s="416"/>
      <c r="CS109" s="416"/>
      <c r="CT109" s="416"/>
      <c r="CU109" s="416"/>
      <c r="CV109" s="416"/>
      <c r="CW109" s="415"/>
      <c r="CX109" s="416"/>
      <c r="CY109" s="41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415"/>
      <c r="AZ110" s="415"/>
      <c r="BA110" s="415"/>
      <c r="BB110" s="415"/>
      <c r="BC110" s="415"/>
      <c r="BD110" s="415"/>
      <c r="BE110" s="415"/>
      <c r="BF110" s="415"/>
      <c r="BG110" s="416"/>
      <c r="BH110" s="416"/>
      <c r="BI110" s="415"/>
      <c r="BJ110" s="416"/>
      <c r="BK110" s="416"/>
      <c r="BL110" s="416"/>
      <c r="BM110" s="416"/>
      <c r="BN110" s="416"/>
      <c r="BO110" s="416"/>
      <c r="BP110" s="416"/>
      <c r="BQ110" s="416"/>
      <c r="BR110" s="416"/>
      <c r="BS110" s="415"/>
      <c r="BT110" s="416"/>
      <c r="BU110" s="416"/>
      <c r="BV110" s="416"/>
      <c r="BW110" s="416"/>
      <c r="BX110" s="416"/>
      <c r="BY110" s="416"/>
      <c r="BZ110" s="416"/>
      <c r="CA110" s="416"/>
      <c r="CB110" s="416"/>
      <c r="CC110" s="415"/>
      <c r="CD110" s="416"/>
      <c r="CE110" s="416"/>
      <c r="CF110" s="416"/>
      <c r="CG110" s="416"/>
      <c r="CH110" s="416"/>
      <c r="CI110" s="416"/>
      <c r="CJ110" s="416"/>
      <c r="CK110" s="416"/>
      <c r="CL110" s="416"/>
      <c r="CM110" s="415"/>
      <c r="CN110" s="416"/>
      <c r="CO110" s="416"/>
      <c r="CP110" s="416"/>
      <c r="CQ110" s="416"/>
      <c r="CR110" s="416"/>
      <c r="CS110" s="416"/>
      <c r="CT110" s="416"/>
      <c r="CU110" s="416"/>
      <c r="CV110" s="416"/>
      <c r="CW110" s="415"/>
      <c r="CX110" s="416"/>
      <c r="CY110" s="41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415"/>
      <c r="AZ111" s="415"/>
      <c r="BA111" s="415"/>
      <c r="BB111" s="415"/>
      <c r="BC111" s="415"/>
      <c r="BD111" s="415"/>
      <c r="BE111" s="415"/>
      <c r="BF111" s="415"/>
      <c r="BG111" s="416"/>
      <c r="BH111" s="416"/>
      <c r="BI111" s="415"/>
      <c r="BJ111" s="416"/>
      <c r="BK111" s="416"/>
      <c r="BL111" s="416"/>
      <c r="BM111" s="416"/>
      <c r="BN111" s="416"/>
      <c r="BO111" s="416"/>
      <c r="BP111" s="416"/>
      <c r="BQ111" s="416"/>
      <c r="BR111" s="416"/>
      <c r="BS111" s="415"/>
      <c r="BT111" s="416"/>
      <c r="BU111" s="416"/>
      <c r="BV111" s="416"/>
      <c r="BW111" s="416"/>
      <c r="BX111" s="416"/>
      <c r="BY111" s="416"/>
      <c r="BZ111" s="416"/>
      <c r="CA111" s="416"/>
      <c r="CB111" s="416"/>
      <c r="CC111" s="415"/>
      <c r="CD111" s="416"/>
      <c r="CE111" s="416"/>
      <c r="CF111" s="416"/>
      <c r="CG111" s="416"/>
      <c r="CH111" s="416"/>
      <c r="CI111" s="416"/>
      <c r="CJ111" s="416"/>
      <c r="CK111" s="416"/>
      <c r="CL111" s="416"/>
      <c r="CM111" s="415"/>
      <c r="CN111" s="416"/>
      <c r="CO111" s="416"/>
      <c r="CP111" s="416"/>
      <c r="CQ111" s="416"/>
      <c r="CR111" s="416"/>
      <c r="CS111" s="416"/>
      <c r="CT111" s="416"/>
      <c r="CU111" s="416"/>
      <c r="CV111" s="416"/>
      <c r="CW111" s="415"/>
      <c r="CX111" s="416"/>
      <c r="CY111" s="41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415"/>
      <c r="AZ112" s="415"/>
      <c r="BA112" s="415"/>
      <c r="BB112" s="415"/>
      <c r="BC112" s="415"/>
      <c r="BD112" s="415"/>
      <c r="BE112" s="415"/>
      <c r="BF112" s="415"/>
      <c r="BG112" s="416"/>
      <c r="BH112" s="416"/>
      <c r="BI112" s="415"/>
      <c r="BJ112" s="416"/>
      <c r="BK112" s="416"/>
      <c r="BL112" s="416"/>
      <c r="BM112" s="416"/>
      <c r="BN112" s="416"/>
      <c r="BO112" s="416"/>
      <c r="BP112" s="416"/>
      <c r="BQ112" s="416"/>
      <c r="BR112" s="416"/>
      <c r="BS112" s="415"/>
      <c r="BT112" s="416"/>
      <c r="BU112" s="416"/>
      <c r="BV112" s="416"/>
      <c r="BW112" s="416"/>
      <c r="BX112" s="416"/>
      <c r="BY112" s="416"/>
      <c r="BZ112" s="416"/>
      <c r="CA112" s="416"/>
      <c r="CB112" s="416"/>
      <c r="CC112" s="415"/>
      <c r="CD112" s="416"/>
      <c r="CE112" s="416"/>
      <c r="CF112" s="416"/>
      <c r="CG112" s="416"/>
      <c r="CH112" s="416"/>
      <c r="CI112" s="416"/>
      <c r="CJ112" s="416"/>
      <c r="CK112" s="416"/>
      <c r="CL112" s="416"/>
      <c r="CM112" s="415"/>
      <c r="CN112" s="416"/>
      <c r="CO112" s="416"/>
      <c r="CP112" s="416"/>
      <c r="CQ112" s="416"/>
      <c r="CR112" s="416"/>
      <c r="CS112" s="416"/>
      <c r="CT112" s="416"/>
      <c r="CU112" s="416"/>
      <c r="CV112" s="416"/>
      <c r="CW112" s="415"/>
      <c r="CX112" s="416"/>
      <c r="CY112" s="41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415"/>
      <c r="AZ113" s="415"/>
      <c r="BA113" s="415"/>
      <c r="BB113" s="415"/>
      <c r="BC113" s="415"/>
      <c r="BD113" s="415"/>
      <c r="BE113" s="415"/>
      <c r="BF113" s="415"/>
      <c r="BG113" s="416"/>
      <c r="BH113" s="416"/>
      <c r="BI113" s="415"/>
      <c r="BJ113" s="416"/>
      <c r="BK113" s="416"/>
      <c r="BL113" s="416"/>
      <c r="BM113" s="416"/>
      <c r="BN113" s="416"/>
      <c r="BO113" s="416"/>
      <c r="BP113" s="416"/>
      <c r="BQ113" s="416"/>
      <c r="BR113" s="416"/>
      <c r="BS113" s="415"/>
      <c r="BT113" s="416"/>
      <c r="BU113" s="416"/>
      <c r="BV113" s="416"/>
      <c r="BW113" s="416"/>
      <c r="BX113" s="416"/>
      <c r="BY113" s="416"/>
      <c r="BZ113" s="416"/>
      <c r="CA113" s="416"/>
      <c r="CB113" s="416"/>
      <c r="CC113" s="415"/>
      <c r="CD113" s="416"/>
      <c r="CE113" s="416"/>
      <c r="CF113" s="416"/>
      <c r="CG113" s="416"/>
      <c r="CH113" s="416"/>
      <c r="CI113" s="416"/>
      <c r="CJ113" s="416"/>
      <c r="CK113" s="416"/>
      <c r="CL113" s="416"/>
      <c r="CM113" s="415"/>
      <c r="CN113" s="416"/>
      <c r="CO113" s="416"/>
      <c r="CP113" s="416"/>
      <c r="CQ113" s="416"/>
      <c r="CR113" s="416"/>
      <c r="CS113" s="416"/>
      <c r="CT113" s="416"/>
      <c r="CU113" s="416"/>
      <c r="CV113" s="416"/>
      <c r="CW113" s="415"/>
      <c r="CX113" s="416"/>
      <c r="CY113" s="41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415"/>
      <c r="AZ114" s="415"/>
      <c r="BA114" s="415"/>
      <c r="BB114" s="415"/>
      <c r="BC114" s="415"/>
      <c r="BD114" s="415"/>
      <c r="BE114" s="415"/>
      <c r="BF114" s="415"/>
      <c r="BG114" s="416"/>
      <c r="BH114" s="416"/>
      <c r="BI114" s="415"/>
      <c r="BJ114" s="416"/>
      <c r="BK114" s="416"/>
      <c r="BL114" s="416"/>
      <c r="BM114" s="416"/>
      <c r="BN114" s="416"/>
      <c r="BO114" s="416"/>
      <c r="BP114" s="416"/>
      <c r="BQ114" s="416"/>
      <c r="BR114" s="416"/>
      <c r="BS114" s="415"/>
      <c r="BT114" s="416"/>
      <c r="BU114" s="416"/>
      <c r="BV114" s="416"/>
      <c r="BW114" s="416"/>
      <c r="BX114" s="416"/>
      <c r="BY114" s="416"/>
      <c r="BZ114" s="416"/>
      <c r="CA114" s="416"/>
      <c r="CB114" s="416"/>
      <c r="CC114" s="415"/>
      <c r="CD114" s="416"/>
      <c r="CE114" s="416"/>
      <c r="CF114" s="416"/>
      <c r="CG114" s="416"/>
      <c r="CH114" s="416"/>
      <c r="CI114" s="416"/>
      <c r="CJ114" s="416"/>
      <c r="CK114" s="416"/>
      <c r="CL114" s="416"/>
      <c r="CM114" s="415"/>
      <c r="CN114" s="416"/>
      <c r="CO114" s="416"/>
      <c r="CP114" s="416"/>
      <c r="CQ114" s="416"/>
      <c r="CR114" s="416"/>
      <c r="CS114" s="416"/>
      <c r="CT114" s="416"/>
      <c r="CU114" s="416"/>
      <c r="CV114" s="416"/>
      <c r="CW114" s="415"/>
      <c r="CX114" s="416"/>
      <c r="CY114" s="41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415"/>
      <c r="AZ115" s="415"/>
      <c r="BA115" s="415"/>
      <c r="BB115" s="415"/>
      <c r="BC115" s="415"/>
      <c r="BD115" s="415"/>
      <c r="BE115" s="415"/>
      <c r="BF115" s="415"/>
      <c r="BG115" s="416"/>
      <c r="BH115" s="416"/>
      <c r="BI115" s="415"/>
      <c r="BJ115" s="416"/>
      <c r="BK115" s="416"/>
      <c r="BL115" s="416"/>
      <c r="BM115" s="416"/>
      <c r="BN115" s="416"/>
      <c r="BO115" s="416"/>
      <c r="BP115" s="416"/>
      <c r="BQ115" s="416"/>
      <c r="BR115" s="416"/>
      <c r="BS115" s="415"/>
      <c r="BT115" s="416"/>
      <c r="BU115" s="416"/>
      <c r="BV115" s="416"/>
      <c r="BW115" s="416"/>
      <c r="BX115" s="416"/>
      <c r="BY115" s="416"/>
      <c r="BZ115" s="416"/>
      <c r="CA115" s="416"/>
      <c r="CB115" s="416"/>
      <c r="CC115" s="415"/>
      <c r="CD115" s="416"/>
      <c r="CE115" s="416"/>
      <c r="CF115" s="416"/>
      <c r="CG115" s="416"/>
      <c r="CH115" s="416"/>
      <c r="CI115" s="416"/>
      <c r="CJ115" s="416"/>
      <c r="CK115" s="416"/>
      <c r="CL115" s="416"/>
      <c r="CM115" s="415"/>
      <c r="CN115" s="416"/>
      <c r="CO115" s="416"/>
      <c r="CP115" s="416"/>
      <c r="CQ115" s="416"/>
      <c r="CR115" s="416"/>
      <c r="CS115" s="416"/>
      <c r="CT115" s="416"/>
      <c r="CU115" s="416"/>
      <c r="CV115" s="416"/>
      <c r="CW115" s="415"/>
      <c r="CX115" s="416"/>
      <c r="CY115" s="41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415"/>
      <c r="AZ116" s="415"/>
      <c r="BA116" s="415"/>
      <c r="BB116" s="415"/>
      <c r="BC116" s="415"/>
      <c r="BD116" s="415"/>
      <c r="BE116" s="415"/>
      <c r="BF116" s="415"/>
      <c r="BG116" s="416"/>
      <c r="BH116" s="416"/>
      <c r="BI116" s="415"/>
      <c r="BJ116" s="416"/>
      <c r="BK116" s="416"/>
      <c r="BL116" s="416"/>
      <c r="BM116" s="416"/>
      <c r="BN116" s="416"/>
      <c r="BO116" s="416"/>
      <c r="BP116" s="416"/>
      <c r="BQ116" s="416"/>
      <c r="BR116" s="416"/>
      <c r="BS116" s="415"/>
      <c r="BT116" s="416"/>
      <c r="BU116" s="416"/>
      <c r="BV116" s="416"/>
      <c r="BW116" s="416"/>
      <c r="BX116" s="416"/>
      <c r="BY116" s="416"/>
      <c r="BZ116" s="416"/>
      <c r="CA116" s="416"/>
      <c r="CB116" s="416"/>
      <c r="CC116" s="415"/>
      <c r="CD116" s="416"/>
      <c r="CE116" s="416"/>
      <c r="CF116" s="416"/>
      <c r="CG116" s="416"/>
      <c r="CH116" s="416"/>
      <c r="CI116" s="416"/>
      <c r="CJ116" s="416"/>
      <c r="CK116" s="416"/>
      <c r="CL116" s="416"/>
      <c r="CM116" s="415"/>
      <c r="CN116" s="416"/>
      <c r="CO116" s="416"/>
      <c r="CP116" s="416"/>
      <c r="CQ116" s="416"/>
      <c r="CR116" s="416"/>
      <c r="CS116" s="416"/>
      <c r="CT116" s="416"/>
      <c r="CU116" s="416"/>
      <c r="CV116" s="416"/>
      <c r="CW116" s="415"/>
      <c r="CX116" s="416"/>
      <c r="CY116" s="41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415"/>
      <c r="AZ117" s="415"/>
      <c r="BA117" s="415"/>
      <c r="BB117" s="415"/>
      <c r="BC117" s="415"/>
      <c r="BD117" s="415"/>
      <c r="BE117" s="415"/>
      <c r="BF117" s="415"/>
      <c r="BG117" s="416"/>
      <c r="BH117" s="416"/>
      <c r="BI117" s="415"/>
      <c r="BJ117" s="416"/>
      <c r="BK117" s="416"/>
      <c r="BL117" s="416"/>
      <c r="BM117" s="416"/>
      <c r="BN117" s="416"/>
      <c r="BO117" s="416"/>
      <c r="BP117" s="416"/>
      <c r="BQ117" s="416"/>
      <c r="BR117" s="416"/>
      <c r="BS117" s="415"/>
      <c r="BT117" s="416"/>
      <c r="BU117" s="416"/>
      <c r="BV117" s="416"/>
      <c r="BW117" s="416"/>
      <c r="BX117" s="416"/>
      <c r="BY117" s="416"/>
      <c r="BZ117" s="416"/>
      <c r="CA117" s="416"/>
      <c r="CB117" s="416"/>
      <c r="CC117" s="415"/>
      <c r="CD117" s="416"/>
      <c r="CE117" s="416"/>
      <c r="CF117" s="416"/>
      <c r="CG117" s="416"/>
      <c r="CH117" s="416"/>
      <c r="CI117" s="416"/>
      <c r="CJ117" s="416"/>
      <c r="CK117" s="416"/>
      <c r="CL117" s="416"/>
      <c r="CM117" s="415"/>
      <c r="CN117" s="416"/>
      <c r="CO117" s="416"/>
      <c r="CP117" s="416"/>
      <c r="CQ117" s="416"/>
      <c r="CR117" s="416"/>
      <c r="CS117" s="416"/>
      <c r="CT117" s="416"/>
      <c r="CU117" s="416"/>
      <c r="CV117" s="416"/>
      <c r="CW117" s="415"/>
      <c r="CX117" s="416"/>
      <c r="CY117" s="41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415"/>
      <c r="AZ118" s="415"/>
      <c r="BA118" s="415"/>
      <c r="BB118" s="415"/>
      <c r="BC118" s="415"/>
      <c r="BD118" s="415"/>
      <c r="BE118" s="415"/>
      <c r="BF118" s="415"/>
      <c r="BG118" s="416"/>
      <c r="BH118" s="416"/>
      <c r="BI118" s="415"/>
      <c r="BJ118" s="416"/>
      <c r="BK118" s="416"/>
      <c r="BL118" s="416"/>
      <c r="BM118" s="416"/>
      <c r="BN118" s="416"/>
      <c r="BO118" s="416"/>
      <c r="BP118" s="416"/>
      <c r="BQ118" s="416"/>
      <c r="BR118" s="416"/>
      <c r="BS118" s="415"/>
      <c r="BT118" s="416"/>
      <c r="BU118" s="416"/>
      <c r="BV118" s="416"/>
      <c r="BW118" s="416"/>
      <c r="BX118" s="416"/>
      <c r="BY118" s="416"/>
      <c r="BZ118" s="416"/>
      <c r="CA118" s="416"/>
      <c r="CB118" s="416"/>
      <c r="CC118" s="415"/>
      <c r="CD118" s="416"/>
      <c r="CE118" s="416"/>
      <c r="CF118" s="416"/>
      <c r="CG118" s="416"/>
      <c r="CH118" s="416"/>
      <c r="CI118" s="416"/>
      <c r="CJ118" s="416"/>
      <c r="CK118" s="416"/>
      <c r="CL118" s="416"/>
      <c r="CM118" s="415"/>
      <c r="CN118" s="416"/>
      <c r="CO118" s="416"/>
      <c r="CP118" s="416"/>
      <c r="CQ118" s="416"/>
      <c r="CR118" s="416"/>
      <c r="CS118" s="416"/>
      <c r="CT118" s="416"/>
      <c r="CU118" s="416"/>
      <c r="CV118" s="416"/>
      <c r="CW118" s="415"/>
      <c r="CX118" s="416"/>
      <c r="CY118" s="41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415"/>
      <c r="AZ119" s="415"/>
      <c r="BA119" s="415"/>
      <c r="BB119" s="415"/>
      <c r="BC119" s="415"/>
      <c r="BD119" s="415"/>
      <c r="BE119" s="415"/>
      <c r="BF119" s="415"/>
      <c r="BG119" s="416"/>
      <c r="BH119" s="416"/>
      <c r="BI119" s="415"/>
      <c r="BJ119" s="416"/>
      <c r="BK119" s="416"/>
      <c r="BL119" s="416"/>
      <c r="BM119" s="416"/>
      <c r="BN119" s="416"/>
      <c r="BO119" s="416"/>
      <c r="BP119" s="416"/>
      <c r="BQ119" s="416"/>
      <c r="BR119" s="416"/>
      <c r="BS119" s="415"/>
      <c r="BT119" s="416"/>
      <c r="BU119" s="416"/>
      <c r="BV119" s="416"/>
      <c r="BW119" s="416"/>
      <c r="BX119" s="416"/>
      <c r="BY119" s="416"/>
      <c r="BZ119" s="416"/>
      <c r="CA119" s="416"/>
      <c r="CB119" s="416"/>
      <c r="CC119" s="415"/>
      <c r="CD119" s="416"/>
      <c r="CE119" s="416"/>
      <c r="CF119" s="416"/>
      <c r="CG119" s="416"/>
      <c r="CH119" s="416"/>
      <c r="CI119" s="416"/>
      <c r="CJ119" s="416"/>
      <c r="CK119" s="416"/>
      <c r="CL119" s="416"/>
      <c r="CM119" s="415"/>
      <c r="CN119" s="416"/>
      <c r="CO119" s="416"/>
      <c r="CP119" s="416"/>
      <c r="CQ119" s="416"/>
      <c r="CR119" s="416"/>
      <c r="CS119" s="416"/>
      <c r="CT119" s="416"/>
      <c r="CU119" s="416"/>
      <c r="CV119" s="416"/>
      <c r="CW119" s="415"/>
      <c r="CX119" s="416"/>
      <c r="CY119" s="41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415"/>
      <c r="AZ120" s="415"/>
      <c r="BA120" s="415"/>
      <c r="BB120" s="415"/>
      <c r="BC120" s="415"/>
      <c r="BD120" s="415"/>
      <c r="BE120" s="415"/>
      <c r="BF120" s="415"/>
      <c r="BG120" s="416"/>
      <c r="BH120" s="416"/>
      <c r="BI120" s="415"/>
      <c r="BJ120" s="416"/>
      <c r="BK120" s="416"/>
      <c r="BL120" s="416"/>
      <c r="BM120" s="416"/>
      <c r="BN120" s="416"/>
      <c r="BO120" s="416"/>
      <c r="BP120" s="416"/>
      <c r="BQ120" s="416"/>
      <c r="BR120" s="416"/>
      <c r="BS120" s="415"/>
      <c r="BT120" s="416"/>
      <c r="BU120" s="416"/>
      <c r="BV120" s="416"/>
      <c r="BW120" s="416"/>
      <c r="BX120" s="416"/>
      <c r="BY120" s="416"/>
      <c r="BZ120" s="416"/>
      <c r="CA120" s="416"/>
      <c r="CB120" s="416"/>
      <c r="CC120" s="415"/>
      <c r="CD120" s="416"/>
      <c r="CE120" s="416"/>
      <c r="CF120" s="416"/>
      <c r="CG120" s="416"/>
      <c r="CH120" s="416"/>
      <c r="CI120" s="416"/>
      <c r="CJ120" s="416"/>
      <c r="CK120" s="416"/>
      <c r="CL120" s="416"/>
      <c r="CM120" s="415"/>
      <c r="CN120" s="416"/>
      <c r="CO120" s="416"/>
      <c r="CP120" s="416"/>
      <c r="CQ120" s="416"/>
      <c r="CR120" s="416"/>
      <c r="CS120" s="416"/>
      <c r="CT120" s="416"/>
      <c r="CU120" s="416"/>
      <c r="CV120" s="416"/>
      <c r="CW120" s="415"/>
      <c r="CX120" s="416"/>
      <c r="CY120" s="41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415"/>
      <c r="AZ121" s="415"/>
      <c r="BA121" s="415"/>
      <c r="BB121" s="415"/>
      <c r="BC121" s="415"/>
      <c r="BD121" s="415"/>
      <c r="BE121" s="415"/>
      <c r="BF121" s="415"/>
      <c r="BG121" s="416"/>
      <c r="BH121" s="416"/>
      <c r="BI121" s="415"/>
      <c r="BJ121" s="416"/>
      <c r="BK121" s="416"/>
      <c r="BL121" s="416"/>
      <c r="BM121" s="416"/>
      <c r="BN121" s="416"/>
      <c r="BO121" s="416"/>
      <c r="BP121" s="416"/>
      <c r="BQ121" s="416"/>
      <c r="BR121" s="416"/>
      <c r="BS121" s="415"/>
      <c r="BT121" s="416"/>
      <c r="BU121" s="416"/>
      <c r="BV121" s="416"/>
      <c r="BW121" s="416"/>
      <c r="BX121" s="416"/>
      <c r="BY121" s="416"/>
      <c r="BZ121" s="416"/>
      <c r="CA121" s="416"/>
      <c r="CB121" s="416"/>
      <c r="CC121" s="415"/>
      <c r="CD121" s="416"/>
      <c r="CE121" s="416"/>
      <c r="CF121" s="416"/>
      <c r="CG121" s="416"/>
      <c r="CH121" s="416"/>
      <c r="CI121" s="416"/>
      <c r="CJ121" s="416"/>
      <c r="CK121" s="416"/>
      <c r="CL121" s="416"/>
      <c r="CM121" s="415"/>
      <c r="CN121" s="416"/>
      <c r="CO121" s="416"/>
      <c r="CP121" s="416"/>
      <c r="CQ121" s="416"/>
      <c r="CR121" s="416"/>
      <c r="CS121" s="416"/>
      <c r="CT121" s="416"/>
      <c r="CU121" s="416"/>
      <c r="CV121" s="416"/>
      <c r="CW121" s="415"/>
      <c r="CX121" s="416"/>
      <c r="CY121" s="41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415"/>
      <c r="AZ122" s="415"/>
      <c r="BA122" s="415"/>
      <c r="BB122" s="415"/>
      <c r="BC122" s="415"/>
      <c r="BD122" s="415"/>
      <c r="BE122" s="415"/>
      <c r="BF122" s="415"/>
      <c r="BG122" s="416"/>
      <c r="BH122" s="416"/>
      <c r="BI122" s="415"/>
      <c r="BJ122" s="416"/>
      <c r="BK122" s="416"/>
      <c r="BL122" s="416"/>
      <c r="BM122" s="416"/>
      <c r="BN122" s="416"/>
      <c r="BO122" s="416"/>
      <c r="BP122" s="416"/>
      <c r="BQ122" s="416"/>
      <c r="BR122" s="416"/>
      <c r="BS122" s="415"/>
      <c r="BT122" s="416"/>
      <c r="BU122" s="416"/>
      <c r="BV122" s="416"/>
      <c r="BW122" s="416"/>
      <c r="BX122" s="416"/>
      <c r="BY122" s="416"/>
      <c r="BZ122" s="416"/>
      <c r="CA122" s="416"/>
      <c r="CB122" s="416"/>
      <c r="CC122" s="415"/>
      <c r="CD122" s="416"/>
      <c r="CE122" s="416"/>
      <c r="CF122" s="416"/>
      <c r="CG122" s="416"/>
      <c r="CH122" s="416"/>
      <c r="CI122" s="416"/>
      <c r="CJ122" s="416"/>
      <c r="CK122" s="416"/>
      <c r="CL122" s="416"/>
      <c r="CM122" s="415"/>
      <c r="CN122" s="416"/>
      <c r="CO122" s="416"/>
      <c r="CP122" s="416"/>
      <c r="CQ122" s="416"/>
      <c r="CR122" s="416"/>
      <c r="CS122" s="416"/>
      <c r="CT122" s="416"/>
      <c r="CU122" s="416"/>
      <c r="CV122" s="416"/>
      <c r="CW122" s="415"/>
      <c r="CX122" s="416"/>
      <c r="CY122" s="41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415"/>
      <c r="AZ123" s="415"/>
      <c r="BA123" s="415"/>
      <c r="BB123" s="415"/>
      <c r="BC123" s="415"/>
      <c r="BD123" s="415"/>
      <c r="BE123" s="415"/>
      <c r="BF123" s="415"/>
      <c r="BG123" s="416"/>
      <c r="BH123" s="416"/>
      <c r="BI123" s="415"/>
      <c r="BJ123" s="416"/>
      <c r="BK123" s="416"/>
      <c r="BL123" s="416"/>
      <c r="BM123" s="416"/>
      <c r="BN123" s="416"/>
      <c r="BO123" s="416"/>
      <c r="BP123" s="416"/>
      <c r="BQ123" s="416"/>
      <c r="BR123" s="416"/>
      <c r="BS123" s="415"/>
      <c r="BT123" s="416"/>
      <c r="BU123" s="416"/>
      <c r="BV123" s="416"/>
      <c r="BW123" s="416"/>
      <c r="BX123" s="416"/>
      <c r="BY123" s="416"/>
      <c r="BZ123" s="416"/>
      <c r="CA123" s="416"/>
      <c r="CB123" s="416"/>
      <c r="CC123" s="415"/>
      <c r="CD123" s="416"/>
      <c r="CE123" s="416"/>
      <c r="CF123" s="416"/>
      <c r="CG123" s="416"/>
      <c r="CH123" s="416"/>
      <c r="CI123" s="416"/>
      <c r="CJ123" s="416"/>
      <c r="CK123" s="416"/>
      <c r="CL123" s="416"/>
      <c r="CM123" s="415"/>
      <c r="CN123" s="416"/>
      <c r="CO123" s="416"/>
      <c r="CP123" s="416"/>
      <c r="CQ123" s="416"/>
      <c r="CR123" s="416"/>
      <c r="CS123" s="416"/>
      <c r="CT123" s="416"/>
      <c r="CU123" s="416"/>
      <c r="CV123" s="416"/>
      <c r="CW123" s="415"/>
      <c r="CX123" s="416"/>
      <c r="CY123" s="41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415"/>
      <c r="AZ124" s="415"/>
      <c r="BA124" s="415"/>
      <c r="BB124" s="415"/>
      <c r="BC124" s="415"/>
      <c r="BD124" s="415"/>
      <c r="BE124" s="415"/>
      <c r="BF124" s="415"/>
      <c r="BG124" s="416"/>
      <c r="BH124" s="416"/>
      <c r="BI124" s="415"/>
      <c r="BJ124" s="416"/>
      <c r="BK124" s="416"/>
      <c r="BL124" s="416"/>
      <c r="BM124" s="416"/>
      <c r="BN124" s="416"/>
      <c r="BO124" s="416"/>
      <c r="BP124" s="416"/>
      <c r="BQ124" s="416"/>
      <c r="BR124" s="416"/>
      <c r="BS124" s="415"/>
      <c r="BT124" s="416"/>
      <c r="BU124" s="416"/>
      <c r="BV124" s="416"/>
      <c r="BW124" s="416"/>
      <c r="BX124" s="416"/>
      <c r="BY124" s="416"/>
      <c r="BZ124" s="416"/>
      <c r="CA124" s="416"/>
      <c r="CB124" s="416"/>
      <c r="CC124" s="415"/>
      <c r="CD124" s="416"/>
      <c r="CE124" s="416"/>
      <c r="CF124" s="416"/>
      <c r="CG124" s="416"/>
      <c r="CH124" s="416"/>
      <c r="CI124" s="416"/>
      <c r="CJ124" s="416"/>
      <c r="CK124" s="416"/>
      <c r="CL124" s="416"/>
      <c r="CM124" s="415"/>
      <c r="CN124" s="416"/>
      <c r="CO124" s="416"/>
      <c r="CP124" s="416"/>
      <c r="CQ124" s="416"/>
      <c r="CR124" s="416"/>
      <c r="CS124" s="416"/>
      <c r="CT124" s="416"/>
      <c r="CU124" s="416"/>
      <c r="CV124" s="416"/>
      <c r="CW124" s="415"/>
      <c r="CX124" s="416"/>
      <c r="CY124" s="41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415"/>
      <c r="AZ125" s="415"/>
      <c r="BA125" s="415"/>
      <c r="BB125" s="415"/>
      <c r="BC125" s="415"/>
      <c r="BD125" s="415"/>
      <c r="BE125" s="415"/>
      <c r="BF125" s="415"/>
      <c r="BG125" s="416"/>
      <c r="BH125" s="416"/>
      <c r="BI125" s="415"/>
      <c r="BJ125" s="416"/>
      <c r="BK125" s="416"/>
      <c r="BL125" s="416"/>
      <c r="BM125" s="416"/>
      <c r="BN125" s="416"/>
      <c r="BO125" s="416"/>
      <c r="BP125" s="416"/>
      <c r="BQ125" s="416"/>
      <c r="BR125" s="416"/>
      <c r="BS125" s="415"/>
      <c r="BT125" s="416"/>
      <c r="BU125" s="416"/>
      <c r="BV125" s="416"/>
      <c r="BW125" s="416"/>
      <c r="BX125" s="416"/>
      <c r="BY125" s="416"/>
      <c r="BZ125" s="416"/>
      <c r="CA125" s="416"/>
      <c r="CB125" s="416"/>
      <c r="CC125" s="415"/>
      <c r="CD125" s="416"/>
      <c r="CE125" s="416"/>
      <c r="CF125" s="416"/>
      <c r="CG125" s="416"/>
      <c r="CH125" s="416"/>
      <c r="CI125" s="416"/>
      <c r="CJ125" s="416"/>
      <c r="CK125" s="416"/>
      <c r="CL125" s="416"/>
      <c r="CM125" s="415"/>
      <c r="CN125" s="416"/>
      <c r="CO125" s="416"/>
      <c r="CP125" s="416"/>
      <c r="CQ125" s="416"/>
      <c r="CR125" s="416"/>
      <c r="CS125" s="416"/>
      <c r="CT125" s="416"/>
      <c r="CU125" s="416"/>
      <c r="CV125" s="416"/>
      <c r="CW125" s="415"/>
      <c r="CX125" s="416"/>
      <c r="CY125" s="41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415"/>
      <c r="AZ126" s="415"/>
      <c r="BA126" s="415"/>
      <c r="BB126" s="415"/>
      <c r="BC126" s="415"/>
      <c r="BD126" s="415"/>
      <c r="BE126" s="415"/>
      <c r="BF126" s="415"/>
      <c r="BG126" s="416"/>
      <c r="BH126" s="416"/>
      <c r="BI126" s="415"/>
      <c r="BJ126" s="416"/>
      <c r="BK126" s="416"/>
      <c r="BL126" s="416"/>
      <c r="BM126" s="416"/>
      <c r="BN126" s="416"/>
      <c r="BO126" s="416"/>
      <c r="BP126" s="416"/>
      <c r="BQ126" s="416"/>
      <c r="BR126" s="416"/>
      <c r="BS126" s="415"/>
      <c r="BT126" s="416"/>
      <c r="BU126" s="416"/>
      <c r="BV126" s="416"/>
      <c r="BW126" s="416"/>
      <c r="BX126" s="416"/>
      <c r="BY126" s="416"/>
      <c r="BZ126" s="416"/>
      <c r="CA126" s="416"/>
      <c r="CB126" s="416"/>
      <c r="CC126" s="415"/>
      <c r="CD126" s="416"/>
      <c r="CE126" s="416"/>
      <c r="CF126" s="416"/>
      <c r="CG126" s="416"/>
      <c r="CH126" s="416"/>
      <c r="CI126" s="416"/>
      <c r="CJ126" s="416"/>
      <c r="CK126" s="416"/>
      <c r="CL126" s="416"/>
      <c r="CM126" s="415"/>
      <c r="CN126" s="416"/>
      <c r="CO126" s="416"/>
      <c r="CP126" s="416"/>
      <c r="CQ126" s="416"/>
      <c r="CR126" s="416"/>
      <c r="CS126" s="416"/>
      <c r="CT126" s="416"/>
      <c r="CU126" s="416"/>
      <c r="CV126" s="416"/>
      <c r="CW126" s="415"/>
      <c r="CX126" s="416"/>
      <c r="CY126" s="41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415"/>
      <c r="AZ127" s="415"/>
      <c r="BA127" s="415"/>
      <c r="BB127" s="415"/>
      <c r="BC127" s="415"/>
      <c r="BD127" s="415"/>
      <c r="BE127" s="415"/>
      <c r="BF127" s="415"/>
      <c r="BG127" s="416"/>
      <c r="BH127" s="416"/>
      <c r="BI127" s="415"/>
      <c r="BJ127" s="416"/>
      <c r="BK127" s="416"/>
      <c r="BL127" s="416"/>
      <c r="BM127" s="416"/>
      <c r="BN127" s="416"/>
      <c r="BO127" s="416"/>
      <c r="BP127" s="416"/>
      <c r="BQ127" s="416"/>
      <c r="BR127" s="416"/>
      <c r="BS127" s="415"/>
      <c r="BT127" s="416"/>
      <c r="BU127" s="416"/>
      <c r="BV127" s="416"/>
      <c r="BW127" s="416"/>
      <c r="BX127" s="416"/>
      <c r="BY127" s="416"/>
      <c r="BZ127" s="416"/>
      <c r="CA127" s="416"/>
      <c r="CB127" s="416"/>
      <c r="CC127" s="415"/>
      <c r="CD127" s="416"/>
      <c r="CE127" s="416"/>
      <c r="CF127" s="416"/>
      <c r="CG127" s="416"/>
      <c r="CH127" s="416"/>
      <c r="CI127" s="416"/>
      <c r="CJ127" s="416"/>
      <c r="CK127" s="416"/>
      <c r="CL127" s="416"/>
      <c r="CM127" s="415"/>
      <c r="CN127" s="416"/>
      <c r="CO127" s="416"/>
      <c r="CP127" s="416"/>
      <c r="CQ127" s="416"/>
      <c r="CR127" s="416"/>
      <c r="CS127" s="416"/>
      <c r="CT127" s="416"/>
      <c r="CU127" s="416"/>
      <c r="CV127" s="416"/>
      <c r="CW127" s="415"/>
      <c r="CX127" s="416"/>
      <c r="CY127" s="41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415"/>
      <c r="AZ128" s="415"/>
      <c r="BA128" s="415"/>
      <c r="BB128" s="415"/>
      <c r="BC128" s="415"/>
      <c r="BD128" s="415"/>
      <c r="BE128" s="415"/>
      <c r="BF128" s="415"/>
      <c r="BG128" s="416"/>
      <c r="BH128" s="416"/>
      <c r="BI128" s="415"/>
      <c r="BJ128" s="416"/>
      <c r="BK128" s="416"/>
      <c r="BL128" s="416"/>
      <c r="BM128" s="416"/>
      <c r="BN128" s="416"/>
      <c r="BO128" s="416"/>
      <c r="BP128" s="416"/>
      <c r="BQ128" s="416"/>
      <c r="BR128" s="416"/>
      <c r="BS128" s="415"/>
      <c r="BT128" s="416"/>
      <c r="BU128" s="416"/>
      <c r="BV128" s="416"/>
      <c r="BW128" s="416"/>
      <c r="BX128" s="416"/>
      <c r="BY128" s="416"/>
      <c r="BZ128" s="416"/>
      <c r="CA128" s="416"/>
      <c r="CB128" s="416"/>
      <c r="CC128" s="415"/>
      <c r="CD128" s="416"/>
      <c r="CE128" s="416"/>
      <c r="CF128" s="416"/>
      <c r="CG128" s="416"/>
      <c r="CH128" s="416"/>
      <c r="CI128" s="416"/>
      <c r="CJ128" s="416"/>
      <c r="CK128" s="416"/>
      <c r="CL128" s="416"/>
      <c r="CM128" s="415"/>
      <c r="CN128" s="416"/>
      <c r="CO128" s="416"/>
      <c r="CP128" s="416"/>
      <c r="CQ128" s="416"/>
      <c r="CR128" s="416"/>
      <c r="CS128" s="416"/>
      <c r="CT128" s="416"/>
      <c r="CU128" s="416"/>
      <c r="CV128" s="416"/>
      <c r="CW128" s="415"/>
      <c r="CX128" s="416"/>
      <c r="CY128" s="41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415"/>
      <c r="AZ129" s="415"/>
      <c r="BA129" s="415"/>
      <c r="BB129" s="415"/>
      <c r="BC129" s="415"/>
      <c r="BD129" s="415"/>
      <c r="BE129" s="415"/>
      <c r="BF129" s="415"/>
      <c r="BG129" s="416"/>
      <c r="BH129" s="416"/>
      <c r="BI129" s="415"/>
      <c r="BJ129" s="416"/>
      <c r="BK129" s="416"/>
      <c r="BL129" s="416"/>
      <c r="BM129" s="416"/>
      <c r="BN129" s="416"/>
      <c r="BO129" s="416"/>
      <c r="BP129" s="416"/>
      <c r="BQ129" s="416"/>
      <c r="BR129" s="416"/>
      <c r="BS129" s="415"/>
      <c r="BT129" s="416"/>
      <c r="BU129" s="416"/>
      <c r="BV129" s="416"/>
      <c r="BW129" s="416"/>
      <c r="BX129" s="416"/>
      <c r="BY129" s="416"/>
      <c r="BZ129" s="416"/>
      <c r="CA129" s="416"/>
      <c r="CB129" s="416"/>
      <c r="CC129" s="415"/>
      <c r="CD129" s="416"/>
      <c r="CE129" s="416"/>
      <c r="CF129" s="416"/>
      <c r="CG129" s="416"/>
      <c r="CH129" s="416"/>
      <c r="CI129" s="416"/>
      <c r="CJ129" s="416"/>
      <c r="CK129" s="416"/>
      <c r="CL129" s="416"/>
      <c r="CM129" s="415"/>
      <c r="CN129" s="416"/>
      <c r="CO129" s="416"/>
      <c r="CP129" s="416"/>
      <c r="CQ129" s="416"/>
      <c r="CR129" s="416"/>
      <c r="CS129" s="416"/>
      <c r="CT129" s="416"/>
      <c r="CU129" s="416"/>
      <c r="CV129" s="416"/>
      <c r="CW129" s="415"/>
      <c r="CX129" s="416"/>
      <c r="CY129" s="41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415"/>
      <c r="AZ130" s="415"/>
      <c r="BA130" s="415"/>
      <c r="BB130" s="415"/>
      <c r="BC130" s="415"/>
      <c r="BD130" s="415"/>
      <c r="BE130" s="415"/>
      <c r="BF130" s="415"/>
      <c r="BG130" s="416"/>
      <c r="BH130" s="416"/>
      <c r="BI130" s="415"/>
      <c r="BJ130" s="416"/>
      <c r="BK130" s="416"/>
      <c r="BL130" s="416"/>
      <c r="BM130" s="416"/>
      <c r="BN130" s="416"/>
      <c r="BO130" s="416"/>
      <c r="BP130" s="416"/>
      <c r="BQ130" s="416"/>
      <c r="BR130" s="416"/>
      <c r="BS130" s="415"/>
      <c r="BT130" s="416"/>
      <c r="BU130" s="416"/>
      <c r="BV130" s="416"/>
      <c r="BW130" s="416"/>
      <c r="BX130" s="416"/>
      <c r="BY130" s="416"/>
      <c r="BZ130" s="416"/>
      <c r="CA130" s="416"/>
      <c r="CB130" s="416"/>
      <c r="CC130" s="415"/>
      <c r="CD130" s="416"/>
      <c r="CE130" s="416"/>
      <c r="CF130" s="416"/>
      <c r="CG130" s="416"/>
      <c r="CH130" s="416"/>
      <c r="CI130" s="416"/>
      <c r="CJ130" s="416"/>
      <c r="CK130" s="416"/>
      <c r="CL130" s="416"/>
      <c r="CM130" s="415"/>
      <c r="CN130" s="416"/>
      <c r="CO130" s="416"/>
      <c r="CP130" s="416"/>
      <c r="CQ130" s="416"/>
      <c r="CR130" s="416"/>
      <c r="CS130" s="416"/>
      <c r="CT130" s="416"/>
      <c r="CU130" s="416"/>
      <c r="CV130" s="416"/>
      <c r="CW130" s="415"/>
      <c r="CX130" s="416"/>
      <c r="CY130" s="41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415"/>
      <c r="AZ131" s="415"/>
      <c r="BA131" s="415"/>
      <c r="BB131" s="415"/>
      <c r="BC131" s="415"/>
      <c r="BD131" s="415"/>
      <c r="BE131" s="415"/>
      <c r="BF131" s="415"/>
      <c r="BG131" s="416"/>
      <c r="BH131" s="416"/>
      <c r="BI131" s="415"/>
      <c r="BJ131" s="416"/>
      <c r="BK131" s="416"/>
      <c r="BL131" s="416"/>
      <c r="BM131" s="416"/>
      <c r="BN131" s="416"/>
      <c r="BO131" s="416"/>
      <c r="BP131" s="416"/>
      <c r="BQ131" s="416"/>
      <c r="BR131" s="416"/>
      <c r="BS131" s="415"/>
      <c r="BT131" s="416"/>
      <c r="BU131" s="416"/>
      <c r="BV131" s="416"/>
      <c r="BW131" s="416"/>
      <c r="BX131" s="416"/>
      <c r="BY131" s="416"/>
      <c r="BZ131" s="416"/>
      <c r="CA131" s="416"/>
      <c r="CB131" s="416"/>
      <c r="CC131" s="415"/>
      <c r="CD131" s="416"/>
      <c r="CE131" s="416"/>
      <c r="CF131" s="416"/>
      <c r="CG131" s="416"/>
      <c r="CH131" s="416"/>
      <c r="CI131" s="416"/>
      <c r="CJ131" s="416"/>
      <c r="CK131" s="416"/>
      <c r="CL131" s="416"/>
      <c r="CM131" s="415"/>
      <c r="CN131" s="416"/>
      <c r="CO131" s="416"/>
      <c r="CP131" s="416"/>
      <c r="CQ131" s="416"/>
      <c r="CR131" s="416"/>
      <c r="CS131" s="416"/>
      <c r="CT131" s="416"/>
      <c r="CU131" s="416"/>
      <c r="CV131" s="416"/>
      <c r="CW131" s="415"/>
      <c r="CX131" s="416"/>
      <c r="CY131" s="41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415"/>
      <c r="AZ132" s="415"/>
      <c r="BA132" s="415"/>
      <c r="BB132" s="415"/>
      <c r="BC132" s="415"/>
      <c r="BD132" s="415"/>
      <c r="BE132" s="415"/>
      <c r="BF132" s="415"/>
      <c r="BG132" s="416"/>
      <c r="BH132" s="416"/>
      <c r="BI132" s="415"/>
      <c r="BJ132" s="416"/>
      <c r="BK132" s="416"/>
      <c r="BL132" s="416"/>
      <c r="BM132" s="416"/>
      <c r="BN132" s="416"/>
      <c r="BO132" s="416"/>
      <c r="BP132" s="416"/>
      <c r="BQ132" s="416"/>
      <c r="BR132" s="416"/>
      <c r="BS132" s="415"/>
      <c r="BT132" s="416"/>
      <c r="BU132" s="416"/>
      <c r="BV132" s="416"/>
      <c r="BW132" s="416"/>
      <c r="BX132" s="416"/>
      <c r="BY132" s="416"/>
      <c r="BZ132" s="416"/>
      <c r="CA132" s="416"/>
      <c r="CB132" s="416"/>
      <c r="CC132" s="415"/>
      <c r="CD132" s="416"/>
      <c r="CE132" s="416"/>
      <c r="CF132" s="416"/>
      <c r="CG132" s="416"/>
      <c r="CH132" s="416"/>
      <c r="CI132" s="416"/>
      <c r="CJ132" s="416"/>
      <c r="CK132" s="416"/>
      <c r="CL132" s="416"/>
      <c r="CM132" s="415"/>
      <c r="CN132" s="416"/>
      <c r="CO132" s="416"/>
      <c r="CP132" s="416"/>
      <c r="CQ132" s="416"/>
      <c r="CR132" s="416"/>
      <c r="CS132" s="416"/>
      <c r="CT132" s="416"/>
      <c r="CU132" s="416"/>
      <c r="CV132" s="416"/>
      <c r="CW132" s="415"/>
      <c r="CX132" s="416"/>
      <c r="CY132" s="41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415"/>
      <c r="AZ133" s="415"/>
      <c r="BA133" s="415"/>
      <c r="BB133" s="415"/>
      <c r="BC133" s="415"/>
      <c r="BD133" s="415"/>
      <c r="BE133" s="415"/>
      <c r="BF133" s="415"/>
      <c r="BG133" s="416"/>
      <c r="BH133" s="416"/>
      <c r="BI133" s="415"/>
      <c r="BJ133" s="416"/>
      <c r="BK133" s="416"/>
      <c r="BL133" s="416"/>
      <c r="BM133" s="416"/>
      <c r="BN133" s="416"/>
      <c r="BO133" s="416"/>
      <c r="BP133" s="416"/>
      <c r="BQ133" s="416"/>
      <c r="BR133" s="416"/>
      <c r="BS133" s="415"/>
      <c r="BT133" s="416"/>
      <c r="BU133" s="416"/>
      <c r="BV133" s="416"/>
      <c r="BW133" s="416"/>
      <c r="BX133" s="416"/>
      <c r="BY133" s="416"/>
      <c r="BZ133" s="416"/>
      <c r="CA133" s="416"/>
      <c r="CB133" s="416"/>
      <c r="CC133" s="415"/>
      <c r="CD133" s="416"/>
      <c r="CE133" s="416"/>
      <c r="CF133" s="416"/>
      <c r="CG133" s="416"/>
      <c r="CH133" s="416"/>
      <c r="CI133" s="416"/>
      <c r="CJ133" s="416"/>
      <c r="CK133" s="416"/>
      <c r="CL133" s="416"/>
      <c r="CM133" s="415"/>
      <c r="CN133" s="416"/>
      <c r="CO133" s="416"/>
      <c r="CP133" s="416"/>
      <c r="CQ133" s="416"/>
      <c r="CR133" s="416"/>
      <c r="CS133" s="416"/>
      <c r="CT133" s="416"/>
      <c r="CU133" s="416"/>
      <c r="CV133" s="416"/>
      <c r="CW133" s="415"/>
      <c r="CX133" s="416"/>
      <c r="CY133" s="41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415"/>
      <c r="AZ134" s="415"/>
      <c r="BA134" s="415"/>
      <c r="BB134" s="415"/>
      <c r="BC134" s="415"/>
      <c r="BD134" s="415"/>
      <c r="BE134" s="415"/>
      <c r="BF134" s="415"/>
      <c r="BG134" s="416"/>
      <c r="BH134" s="416"/>
      <c r="BI134" s="415"/>
      <c r="BJ134" s="416"/>
      <c r="BK134" s="416"/>
      <c r="BL134" s="416"/>
      <c r="BM134" s="416"/>
      <c r="BN134" s="416"/>
      <c r="BO134" s="416"/>
      <c r="BP134" s="416"/>
      <c r="BQ134" s="416"/>
      <c r="BR134" s="416"/>
      <c r="BS134" s="415"/>
      <c r="BT134" s="416"/>
      <c r="BU134" s="416"/>
      <c r="BV134" s="416"/>
      <c r="BW134" s="416"/>
      <c r="BX134" s="416"/>
      <c r="BY134" s="416"/>
      <c r="BZ134" s="416"/>
      <c r="CA134" s="416"/>
      <c r="CB134" s="416"/>
      <c r="CC134" s="415"/>
      <c r="CD134" s="416"/>
      <c r="CE134" s="416"/>
      <c r="CF134" s="416"/>
      <c r="CG134" s="416"/>
      <c r="CH134" s="416"/>
      <c r="CI134" s="416"/>
      <c r="CJ134" s="416"/>
      <c r="CK134" s="416"/>
      <c r="CL134" s="416"/>
      <c r="CM134" s="415"/>
      <c r="CN134" s="416"/>
      <c r="CO134" s="416"/>
      <c r="CP134" s="416"/>
      <c r="CQ134" s="416"/>
      <c r="CR134" s="416"/>
      <c r="CS134" s="416"/>
      <c r="CT134" s="416"/>
      <c r="CU134" s="416"/>
      <c r="CV134" s="416"/>
      <c r="CW134" s="415"/>
      <c r="CX134" s="416"/>
      <c r="CY134" s="41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415"/>
      <c r="AZ135" s="415"/>
      <c r="BA135" s="415"/>
      <c r="BB135" s="415"/>
      <c r="BC135" s="415"/>
      <c r="BD135" s="415"/>
      <c r="BE135" s="415"/>
      <c r="BF135" s="415"/>
      <c r="BG135" s="416"/>
      <c r="BH135" s="416"/>
      <c r="BI135" s="415"/>
      <c r="BJ135" s="416"/>
      <c r="BK135" s="416"/>
      <c r="BL135" s="416"/>
      <c r="BM135" s="416"/>
      <c r="BN135" s="416"/>
      <c r="BO135" s="416"/>
      <c r="BP135" s="416"/>
      <c r="BQ135" s="416"/>
      <c r="BR135" s="416"/>
      <c r="BS135" s="415"/>
      <c r="BT135" s="416"/>
      <c r="BU135" s="416"/>
      <c r="BV135" s="416"/>
      <c r="BW135" s="416"/>
      <c r="BX135" s="416"/>
      <c r="BY135" s="416"/>
      <c r="BZ135" s="416"/>
      <c r="CA135" s="416"/>
      <c r="CB135" s="416"/>
      <c r="CC135" s="415"/>
      <c r="CD135" s="416"/>
      <c r="CE135" s="416"/>
      <c r="CF135" s="416"/>
      <c r="CG135" s="416"/>
      <c r="CH135" s="416"/>
      <c r="CI135" s="416"/>
      <c r="CJ135" s="416"/>
      <c r="CK135" s="416"/>
      <c r="CL135" s="416"/>
      <c r="CM135" s="415"/>
      <c r="CN135" s="416"/>
      <c r="CO135" s="416"/>
      <c r="CP135" s="416"/>
      <c r="CQ135" s="416"/>
      <c r="CR135" s="416"/>
      <c r="CS135" s="416"/>
      <c r="CT135" s="416"/>
      <c r="CU135" s="416"/>
      <c r="CV135" s="416"/>
      <c r="CW135" s="415"/>
      <c r="CX135" s="416"/>
      <c r="CY135" s="41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415"/>
      <c r="AZ136" s="415"/>
      <c r="BA136" s="415"/>
      <c r="BB136" s="415"/>
      <c r="BC136" s="415"/>
      <c r="BD136" s="415"/>
      <c r="BE136" s="415"/>
      <c r="BF136" s="415"/>
      <c r="BG136" s="416"/>
      <c r="BH136" s="416"/>
      <c r="BI136" s="415"/>
      <c r="BJ136" s="416"/>
      <c r="BK136" s="416"/>
      <c r="BL136" s="416"/>
      <c r="BM136" s="416"/>
      <c r="BN136" s="416"/>
      <c r="BO136" s="416"/>
      <c r="BP136" s="416"/>
      <c r="BQ136" s="416"/>
      <c r="BR136" s="416"/>
      <c r="BS136" s="415"/>
      <c r="BT136" s="416"/>
      <c r="BU136" s="416"/>
      <c r="BV136" s="416"/>
      <c r="BW136" s="416"/>
      <c r="BX136" s="416"/>
      <c r="BY136" s="416"/>
      <c r="BZ136" s="416"/>
      <c r="CA136" s="416"/>
      <c r="CB136" s="416"/>
      <c r="CC136" s="415"/>
      <c r="CD136" s="416"/>
      <c r="CE136" s="416"/>
      <c r="CF136" s="416"/>
      <c r="CG136" s="416"/>
      <c r="CH136" s="416"/>
      <c r="CI136" s="416"/>
      <c r="CJ136" s="416"/>
      <c r="CK136" s="416"/>
      <c r="CL136" s="416"/>
      <c r="CM136" s="415"/>
      <c r="CN136" s="416"/>
      <c r="CO136" s="416"/>
      <c r="CP136" s="416"/>
      <c r="CQ136" s="416"/>
      <c r="CR136" s="416"/>
      <c r="CS136" s="416"/>
      <c r="CT136" s="416"/>
      <c r="CU136" s="416"/>
      <c r="CV136" s="416"/>
      <c r="CW136" s="415"/>
      <c r="CX136" s="416"/>
      <c r="CY136" s="41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415"/>
      <c r="AZ137" s="415"/>
      <c r="BA137" s="415"/>
      <c r="BB137" s="415"/>
      <c r="BC137" s="415"/>
      <c r="BD137" s="415"/>
      <c r="BE137" s="415"/>
      <c r="BF137" s="415"/>
      <c r="BG137" s="416"/>
      <c r="BH137" s="416"/>
      <c r="BI137" s="415"/>
      <c r="BJ137" s="416"/>
      <c r="BK137" s="416"/>
      <c r="BL137" s="416"/>
      <c r="BM137" s="416"/>
      <c r="BN137" s="416"/>
      <c r="BO137" s="416"/>
      <c r="BP137" s="416"/>
      <c r="BQ137" s="416"/>
      <c r="BR137" s="416"/>
      <c r="BS137" s="415"/>
      <c r="BT137" s="416"/>
      <c r="BU137" s="416"/>
      <c r="BV137" s="416"/>
      <c r="BW137" s="416"/>
      <c r="BX137" s="416"/>
      <c r="BY137" s="416"/>
      <c r="BZ137" s="416"/>
      <c r="CA137" s="416"/>
      <c r="CB137" s="416"/>
      <c r="CC137" s="415"/>
      <c r="CD137" s="416"/>
      <c r="CE137" s="416"/>
      <c r="CF137" s="416"/>
      <c r="CG137" s="416"/>
      <c r="CH137" s="416"/>
      <c r="CI137" s="416"/>
      <c r="CJ137" s="416"/>
      <c r="CK137" s="416"/>
      <c r="CL137" s="416"/>
      <c r="CM137" s="415"/>
      <c r="CN137" s="416"/>
      <c r="CO137" s="416"/>
      <c r="CP137" s="416"/>
      <c r="CQ137" s="416"/>
      <c r="CR137" s="416"/>
      <c r="CS137" s="416"/>
      <c r="CT137" s="416"/>
      <c r="CU137" s="416"/>
      <c r="CV137" s="416"/>
      <c r="CW137" s="415"/>
      <c r="CX137" s="416"/>
      <c r="CY137" s="41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415"/>
      <c r="AZ138" s="415"/>
      <c r="BA138" s="415"/>
      <c r="BB138" s="415"/>
      <c r="BC138" s="415"/>
      <c r="BD138" s="415"/>
      <c r="BE138" s="415"/>
      <c r="BF138" s="415"/>
      <c r="BG138" s="416"/>
      <c r="BH138" s="416"/>
      <c r="BI138" s="415"/>
      <c r="BJ138" s="416"/>
      <c r="BK138" s="416"/>
      <c r="BL138" s="416"/>
      <c r="BM138" s="416"/>
      <c r="BN138" s="416"/>
      <c r="BO138" s="416"/>
      <c r="BP138" s="416"/>
      <c r="BQ138" s="416"/>
      <c r="BR138" s="416"/>
      <c r="BS138" s="415"/>
      <c r="BT138" s="416"/>
      <c r="BU138" s="416"/>
      <c r="BV138" s="416"/>
      <c r="BW138" s="416"/>
      <c r="BX138" s="416"/>
      <c r="BY138" s="416"/>
      <c r="BZ138" s="416"/>
      <c r="CA138" s="416"/>
      <c r="CB138" s="416"/>
      <c r="CC138" s="415"/>
      <c r="CD138" s="416"/>
      <c r="CE138" s="416"/>
      <c r="CF138" s="416"/>
      <c r="CG138" s="416"/>
      <c r="CH138" s="416"/>
      <c r="CI138" s="416"/>
      <c r="CJ138" s="416"/>
      <c r="CK138" s="416"/>
      <c r="CL138" s="416"/>
      <c r="CM138" s="415"/>
      <c r="CN138" s="416"/>
      <c r="CO138" s="416"/>
      <c r="CP138" s="416"/>
      <c r="CQ138" s="416"/>
      <c r="CR138" s="416"/>
      <c r="CS138" s="416"/>
      <c r="CT138" s="416"/>
      <c r="CU138" s="416"/>
      <c r="CV138" s="416"/>
      <c r="CW138" s="415"/>
      <c r="CX138" s="416"/>
      <c r="CY138" s="41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415"/>
      <c r="AZ139" s="415"/>
      <c r="BA139" s="415"/>
      <c r="BB139" s="415"/>
      <c r="BC139" s="415"/>
      <c r="BD139" s="415"/>
      <c r="BE139" s="415"/>
      <c r="BF139" s="415"/>
      <c r="BG139" s="416"/>
      <c r="BH139" s="416"/>
      <c r="BI139" s="415"/>
      <c r="BJ139" s="416"/>
      <c r="BK139" s="416"/>
      <c r="BL139" s="416"/>
      <c r="BM139" s="416"/>
      <c r="BN139" s="416"/>
      <c r="BO139" s="416"/>
      <c r="BP139" s="416"/>
      <c r="BQ139" s="416"/>
      <c r="BR139" s="416"/>
      <c r="BS139" s="415"/>
      <c r="BT139" s="416"/>
      <c r="BU139" s="416"/>
      <c r="BV139" s="416"/>
      <c r="BW139" s="416"/>
      <c r="BX139" s="416"/>
      <c r="BY139" s="416"/>
      <c r="BZ139" s="416"/>
      <c r="CA139" s="416"/>
      <c r="CB139" s="416"/>
      <c r="CC139" s="415"/>
      <c r="CD139" s="416"/>
      <c r="CE139" s="416"/>
      <c r="CF139" s="416"/>
      <c r="CG139" s="416"/>
      <c r="CH139" s="416"/>
      <c r="CI139" s="416"/>
      <c r="CJ139" s="416"/>
      <c r="CK139" s="416"/>
      <c r="CL139" s="416"/>
      <c r="CM139" s="415"/>
      <c r="CN139" s="416"/>
      <c r="CO139" s="416"/>
      <c r="CP139" s="416"/>
      <c r="CQ139" s="416"/>
      <c r="CR139" s="416"/>
      <c r="CS139" s="416"/>
      <c r="CT139" s="416"/>
      <c r="CU139" s="416"/>
      <c r="CV139" s="416"/>
      <c r="CW139" s="415"/>
      <c r="CX139" s="416"/>
      <c r="CY139" s="41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415"/>
      <c r="AZ140" s="415"/>
      <c r="BA140" s="415"/>
      <c r="BB140" s="415"/>
      <c r="BC140" s="415"/>
      <c r="BD140" s="415"/>
      <c r="BE140" s="415"/>
      <c r="BF140" s="415"/>
      <c r="BG140" s="416"/>
      <c r="BH140" s="416"/>
      <c r="BI140" s="415"/>
      <c r="BJ140" s="416"/>
      <c r="BK140" s="416"/>
      <c r="BL140" s="416"/>
      <c r="BM140" s="416"/>
      <c r="BN140" s="416"/>
      <c r="BO140" s="416"/>
      <c r="BP140" s="416"/>
      <c r="BQ140" s="416"/>
      <c r="BR140" s="416"/>
      <c r="BS140" s="415"/>
      <c r="BT140" s="416"/>
      <c r="BU140" s="416"/>
      <c r="BV140" s="416"/>
      <c r="BW140" s="416"/>
      <c r="BX140" s="416"/>
      <c r="BY140" s="416"/>
      <c r="BZ140" s="416"/>
      <c r="CA140" s="416"/>
      <c r="CB140" s="416"/>
      <c r="CC140" s="415"/>
      <c r="CD140" s="416"/>
      <c r="CE140" s="416"/>
      <c r="CF140" s="416"/>
      <c r="CG140" s="416"/>
      <c r="CH140" s="416"/>
      <c r="CI140" s="416"/>
      <c r="CJ140" s="416"/>
      <c r="CK140" s="416"/>
      <c r="CL140" s="416"/>
      <c r="CM140" s="415"/>
      <c r="CN140" s="416"/>
      <c r="CO140" s="416"/>
      <c r="CP140" s="416"/>
      <c r="CQ140" s="416"/>
      <c r="CR140" s="416"/>
      <c r="CS140" s="416"/>
      <c r="CT140" s="416"/>
      <c r="CU140" s="416"/>
      <c r="CV140" s="416"/>
      <c r="CW140" s="415"/>
      <c r="CX140" s="416"/>
      <c r="CY140" s="41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415"/>
      <c r="AZ141" s="415"/>
      <c r="BA141" s="415"/>
      <c r="BB141" s="415"/>
      <c r="BC141" s="415"/>
      <c r="BD141" s="415"/>
      <c r="BE141" s="415"/>
      <c r="BF141" s="415"/>
      <c r="BG141" s="416"/>
      <c r="BH141" s="416"/>
      <c r="BI141" s="415"/>
      <c r="BJ141" s="416"/>
      <c r="BK141" s="416"/>
      <c r="BL141" s="416"/>
      <c r="BM141" s="416"/>
      <c r="BN141" s="416"/>
      <c r="BO141" s="416"/>
      <c r="BP141" s="416"/>
      <c r="BQ141" s="416"/>
      <c r="BR141" s="416"/>
      <c r="BS141" s="415"/>
      <c r="BT141" s="416"/>
      <c r="BU141" s="416"/>
      <c r="BV141" s="416"/>
      <c r="BW141" s="416"/>
      <c r="BX141" s="416"/>
      <c r="BY141" s="416"/>
      <c r="BZ141" s="416"/>
      <c r="CA141" s="416"/>
      <c r="CB141" s="416"/>
      <c r="CC141" s="415"/>
      <c r="CD141" s="416"/>
      <c r="CE141" s="416"/>
      <c r="CF141" s="416"/>
      <c r="CG141" s="416"/>
      <c r="CH141" s="416"/>
      <c r="CI141" s="416"/>
      <c r="CJ141" s="416"/>
      <c r="CK141" s="416"/>
      <c r="CL141" s="416"/>
      <c r="CM141" s="415"/>
      <c r="CN141" s="416"/>
      <c r="CO141" s="416"/>
      <c r="CP141" s="416"/>
      <c r="CQ141" s="416"/>
      <c r="CR141" s="416"/>
      <c r="CS141" s="416"/>
      <c r="CT141" s="416"/>
      <c r="CU141" s="416"/>
      <c r="CV141" s="416"/>
      <c r="CW141" s="415"/>
      <c r="CX141" s="416"/>
      <c r="CY141" s="41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415"/>
      <c r="AZ142" s="415"/>
      <c r="BA142" s="415"/>
      <c r="BB142" s="415"/>
      <c r="BC142" s="415"/>
      <c r="BD142" s="415"/>
      <c r="BE142" s="415"/>
      <c r="BF142" s="415"/>
      <c r="BG142" s="416"/>
      <c r="BH142" s="416"/>
      <c r="BI142" s="415"/>
      <c r="BJ142" s="416"/>
      <c r="BK142" s="416"/>
      <c r="BL142" s="416"/>
      <c r="BM142" s="416"/>
      <c r="BN142" s="416"/>
      <c r="BO142" s="416"/>
      <c r="BP142" s="416"/>
      <c r="BQ142" s="416"/>
      <c r="BR142" s="416"/>
      <c r="BS142" s="415"/>
      <c r="BT142" s="416"/>
      <c r="BU142" s="416"/>
      <c r="BV142" s="416"/>
      <c r="BW142" s="416"/>
      <c r="BX142" s="416"/>
      <c r="BY142" s="416"/>
      <c r="BZ142" s="416"/>
      <c r="CA142" s="416"/>
      <c r="CB142" s="416"/>
      <c r="CC142" s="415"/>
      <c r="CD142" s="416"/>
      <c r="CE142" s="416"/>
      <c r="CF142" s="416"/>
      <c r="CG142" s="416"/>
      <c r="CH142" s="416"/>
      <c r="CI142" s="416"/>
      <c r="CJ142" s="416"/>
      <c r="CK142" s="416"/>
      <c r="CL142" s="416"/>
      <c r="CM142" s="415"/>
      <c r="CN142" s="416"/>
      <c r="CO142" s="416"/>
      <c r="CP142" s="416"/>
      <c r="CQ142" s="416"/>
      <c r="CR142" s="416"/>
      <c r="CS142" s="416"/>
      <c r="CT142" s="416"/>
      <c r="CU142" s="416"/>
      <c r="CV142" s="416"/>
      <c r="CW142" s="415"/>
      <c r="CX142" s="416"/>
      <c r="CY142" s="41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415"/>
      <c r="AZ143" s="415"/>
      <c r="BA143" s="415"/>
      <c r="BB143" s="415"/>
      <c r="BC143" s="415"/>
      <c r="BD143" s="415"/>
      <c r="BE143" s="415"/>
      <c r="BF143" s="415"/>
      <c r="BG143" s="416"/>
      <c r="BH143" s="416"/>
      <c r="BI143" s="415"/>
      <c r="BJ143" s="416"/>
      <c r="BK143" s="416"/>
      <c r="BL143" s="416"/>
      <c r="BM143" s="416"/>
      <c r="BN143" s="416"/>
      <c r="BO143" s="416"/>
      <c r="BP143" s="416"/>
      <c r="BQ143" s="416"/>
      <c r="BR143" s="416"/>
      <c r="BS143" s="415"/>
      <c r="BT143" s="416"/>
      <c r="BU143" s="416"/>
      <c r="BV143" s="416"/>
      <c r="BW143" s="416"/>
      <c r="BX143" s="416"/>
      <c r="BY143" s="416"/>
      <c r="BZ143" s="416"/>
      <c r="CA143" s="416"/>
      <c r="CB143" s="416"/>
      <c r="CC143" s="415"/>
      <c r="CD143" s="416"/>
      <c r="CE143" s="416"/>
      <c r="CF143" s="416"/>
      <c r="CG143" s="416"/>
      <c r="CH143" s="416"/>
      <c r="CI143" s="416"/>
      <c r="CJ143" s="416"/>
      <c r="CK143" s="416"/>
      <c r="CL143" s="416"/>
      <c r="CM143" s="415"/>
      <c r="CN143" s="416"/>
      <c r="CO143" s="416"/>
      <c r="CP143" s="416"/>
      <c r="CQ143" s="416"/>
      <c r="CR143" s="416"/>
      <c r="CS143" s="416"/>
      <c r="CT143" s="416"/>
      <c r="CU143" s="416"/>
      <c r="CV143" s="416"/>
      <c r="CW143" s="415"/>
      <c r="CX143" s="416"/>
      <c r="CY143" s="41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415"/>
      <c r="AZ144" s="415"/>
      <c r="BA144" s="415"/>
      <c r="BB144" s="415"/>
      <c r="BC144" s="415"/>
      <c r="BD144" s="415"/>
      <c r="BE144" s="415"/>
      <c r="BF144" s="415"/>
      <c r="BG144" s="416"/>
      <c r="BH144" s="416"/>
      <c r="BI144" s="415"/>
      <c r="BJ144" s="416"/>
      <c r="BK144" s="416"/>
      <c r="BL144" s="416"/>
      <c r="BM144" s="416"/>
      <c r="BN144" s="416"/>
      <c r="BO144" s="416"/>
      <c r="BP144" s="416"/>
      <c r="BQ144" s="416"/>
      <c r="BR144" s="416"/>
      <c r="BS144" s="415"/>
      <c r="BT144" s="416"/>
      <c r="BU144" s="416"/>
      <c r="BV144" s="416"/>
      <c r="BW144" s="416"/>
      <c r="BX144" s="416"/>
      <c r="BY144" s="416"/>
      <c r="BZ144" s="416"/>
      <c r="CA144" s="416"/>
      <c r="CB144" s="416"/>
      <c r="CC144" s="415"/>
      <c r="CD144" s="416"/>
      <c r="CE144" s="416"/>
      <c r="CF144" s="416"/>
      <c r="CG144" s="416"/>
      <c r="CH144" s="416"/>
      <c r="CI144" s="416"/>
      <c r="CJ144" s="416"/>
      <c r="CK144" s="416"/>
      <c r="CL144" s="416"/>
      <c r="CM144" s="415"/>
      <c r="CN144" s="416"/>
      <c r="CO144" s="416"/>
      <c r="CP144" s="416"/>
      <c r="CQ144" s="416"/>
      <c r="CR144" s="416"/>
      <c r="CS144" s="416"/>
      <c r="CT144" s="416"/>
      <c r="CU144" s="416"/>
      <c r="CV144" s="416"/>
      <c r="CW144" s="415"/>
      <c r="CX144" s="416"/>
      <c r="CY144" s="41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415"/>
      <c r="AZ145" s="415"/>
      <c r="BA145" s="415"/>
      <c r="BB145" s="415"/>
      <c r="BC145" s="415"/>
      <c r="BD145" s="415"/>
      <c r="BE145" s="415"/>
      <c r="BF145" s="415"/>
      <c r="BG145" s="416"/>
      <c r="BH145" s="416"/>
      <c r="BI145" s="415"/>
      <c r="BJ145" s="416"/>
      <c r="BK145" s="416"/>
      <c r="BL145" s="416"/>
      <c r="BM145" s="416"/>
      <c r="BN145" s="416"/>
      <c r="BO145" s="416"/>
      <c r="BP145" s="416"/>
      <c r="BQ145" s="416"/>
      <c r="BR145" s="416"/>
      <c r="BS145" s="415"/>
      <c r="BT145" s="416"/>
      <c r="BU145" s="416"/>
      <c r="BV145" s="416"/>
      <c r="BW145" s="416"/>
      <c r="BX145" s="416"/>
      <c r="BY145" s="416"/>
      <c r="BZ145" s="416"/>
      <c r="CA145" s="416"/>
      <c r="CB145" s="416"/>
      <c r="CC145" s="415"/>
      <c r="CD145" s="416"/>
      <c r="CE145" s="416"/>
      <c r="CF145" s="416"/>
      <c r="CG145" s="416"/>
      <c r="CH145" s="416"/>
      <c r="CI145" s="416"/>
      <c r="CJ145" s="416"/>
      <c r="CK145" s="416"/>
      <c r="CL145" s="416"/>
      <c r="CM145" s="415"/>
      <c r="CN145" s="416"/>
      <c r="CO145" s="416"/>
      <c r="CP145" s="416"/>
      <c r="CQ145" s="416"/>
      <c r="CR145" s="416"/>
      <c r="CS145" s="416"/>
      <c r="CT145" s="416"/>
      <c r="CU145" s="416"/>
      <c r="CV145" s="416"/>
      <c r="CW145" s="415"/>
      <c r="CX145" s="416"/>
      <c r="CY145" s="41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415"/>
      <c r="AZ146" s="415"/>
      <c r="BA146" s="415"/>
      <c r="BB146" s="415"/>
      <c r="BC146" s="415"/>
      <c r="BD146" s="415"/>
      <c r="BE146" s="415"/>
      <c r="BF146" s="415"/>
      <c r="BG146" s="416"/>
      <c r="BH146" s="416"/>
      <c r="BI146" s="415"/>
      <c r="BJ146" s="416"/>
      <c r="BK146" s="416"/>
      <c r="BL146" s="416"/>
      <c r="BM146" s="416"/>
      <c r="BN146" s="416"/>
      <c r="BO146" s="416"/>
      <c r="BP146" s="416"/>
      <c r="BQ146" s="416"/>
      <c r="BR146" s="416"/>
      <c r="BS146" s="415"/>
      <c r="BT146" s="416"/>
      <c r="BU146" s="416"/>
      <c r="BV146" s="416"/>
      <c r="BW146" s="416"/>
      <c r="BX146" s="416"/>
      <c r="BY146" s="416"/>
      <c r="BZ146" s="416"/>
      <c r="CA146" s="416"/>
      <c r="CB146" s="416"/>
      <c r="CC146" s="415"/>
      <c r="CD146" s="416"/>
      <c r="CE146" s="416"/>
      <c r="CF146" s="416"/>
      <c r="CG146" s="416"/>
      <c r="CH146" s="416"/>
      <c r="CI146" s="416"/>
      <c r="CJ146" s="416"/>
      <c r="CK146" s="416"/>
      <c r="CL146" s="416"/>
      <c r="CM146" s="415"/>
      <c r="CN146" s="416"/>
      <c r="CO146" s="416"/>
      <c r="CP146" s="416"/>
      <c r="CQ146" s="416"/>
      <c r="CR146" s="416"/>
      <c r="CS146" s="416"/>
      <c r="CT146" s="416"/>
      <c r="CU146" s="416"/>
      <c r="CV146" s="416"/>
      <c r="CW146" s="415"/>
      <c r="CX146" s="416"/>
      <c r="CY146" s="41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415"/>
      <c r="AZ147" s="415"/>
      <c r="BA147" s="415"/>
      <c r="BB147" s="415"/>
      <c r="BC147" s="415"/>
      <c r="BD147" s="415"/>
      <c r="BE147" s="415"/>
      <c r="BF147" s="415"/>
      <c r="BG147" s="416"/>
      <c r="BH147" s="416"/>
      <c r="BI147" s="415"/>
      <c r="BJ147" s="416"/>
      <c r="BK147" s="416"/>
      <c r="BL147" s="416"/>
      <c r="BM147" s="416"/>
      <c r="BN147" s="416"/>
      <c r="BO147" s="416"/>
      <c r="BP147" s="416"/>
      <c r="BQ147" s="416"/>
      <c r="BR147" s="416"/>
      <c r="BS147" s="415"/>
      <c r="BT147" s="416"/>
      <c r="BU147" s="416"/>
      <c r="BV147" s="416"/>
      <c r="BW147" s="416"/>
      <c r="BX147" s="416"/>
      <c r="BY147" s="416"/>
      <c r="BZ147" s="416"/>
      <c r="CA147" s="416"/>
      <c r="CB147" s="416"/>
      <c r="CC147" s="415"/>
      <c r="CD147" s="416"/>
      <c r="CE147" s="416"/>
      <c r="CF147" s="416"/>
      <c r="CG147" s="416"/>
      <c r="CH147" s="416"/>
      <c r="CI147" s="416"/>
      <c r="CJ147" s="416"/>
      <c r="CK147" s="416"/>
      <c r="CL147" s="416"/>
      <c r="CM147" s="415"/>
      <c r="CN147" s="416"/>
      <c r="CO147" s="416"/>
      <c r="CP147" s="416"/>
      <c r="CQ147" s="416"/>
      <c r="CR147" s="416"/>
      <c r="CS147" s="416"/>
      <c r="CT147" s="416"/>
      <c r="CU147" s="416"/>
      <c r="CV147" s="416"/>
      <c r="CW147" s="415"/>
      <c r="CX147" s="416"/>
      <c r="CY147" s="41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415"/>
      <c r="AZ148" s="415"/>
      <c r="BA148" s="415"/>
      <c r="BB148" s="415"/>
      <c r="BC148" s="415"/>
      <c r="BD148" s="415"/>
      <c r="BE148" s="415"/>
      <c r="BF148" s="415"/>
      <c r="BG148" s="416"/>
      <c r="BH148" s="416"/>
      <c r="BI148" s="415"/>
      <c r="BJ148" s="416"/>
      <c r="BK148" s="416"/>
      <c r="BL148" s="416"/>
      <c r="BM148" s="416"/>
      <c r="BN148" s="416"/>
      <c r="BO148" s="416"/>
      <c r="BP148" s="416"/>
      <c r="BQ148" s="416"/>
      <c r="BR148" s="416"/>
      <c r="BS148" s="415"/>
      <c r="BT148" s="416"/>
      <c r="BU148" s="416"/>
      <c r="BV148" s="416"/>
      <c r="BW148" s="416"/>
      <c r="BX148" s="416"/>
      <c r="BY148" s="416"/>
      <c r="BZ148" s="416"/>
      <c r="CA148" s="416"/>
      <c r="CB148" s="416"/>
      <c r="CC148" s="415"/>
      <c r="CD148" s="416"/>
      <c r="CE148" s="416"/>
      <c r="CF148" s="416"/>
      <c r="CG148" s="416"/>
      <c r="CH148" s="416"/>
      <c r="CI148" s="416"/>
      <c r="CJ148" s="416"/>
      <c r="CK148" s="416"/>
      <c r="CL148" s="416"/>
      <c r="CM148" s="415"/>
      <c r="CN148" s="416"/>
      <c r="CO148" s="416"/>
      <c r="CP148" s="416"/>
      <c r="CQ148" s="416"/>
      <c r="CR148" s="416"/>
      <c r="CS148" s="416"/>
      <c r="CT148" s="416"/>
      <c r="CU148" s="416"/>
      <c r="CV148" s="416"/>
      <c r="CW148" s="415"/>
      <c r="CX148" s="416"/>
      <c r="CY148" s="41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415"/>
      <c r="AZ149" s="415"/>
      <c r="BA149" s="415"/>
      <c r="BB149" s="415"/>
      <c r="BC149" s="415"/>
      <c r="BD149" s="415"/>
      <c r="BE149" s="415"/>
      <c r="BF149" s="415"/>
      <c r="BG149" s="416"/>
      <c r="BH149" s="416"/>
      <c r="BI149" s="415"/>
      <c r="BJ149" s="416"/>
      <c r="BK149" s="416"/>
      <c r="BL149" s="416"/>
      <c r="BM149" s="416"/>
      <c r="BN149" s="416"/>
      <c r="BO149" s="416"/>
      <c r="BP149" s="416"/>
      <c r="BQ149" s="416"/>
      <c r="BR149" s="416"/>
      <c r="BS149" s="415"/>
      <c r="BT149" s="416"/>
      <c r="BU149" s="416"/>
      <c r="BV149" s="416"/>
      <c r="BW149" s="416"/>
      <c r="BX149" s="416"/>
      <c r="BY149" s="416"/>
      <c r="BZ149" s="416"/>
      <c r="CA149" s="416"/>
      <c r="CB149" s="416"/>
      <c r="CC149" s="415"/>
      <c r="CD149" s="416"/>
      <c r="CE149" s="416"/>
      <c r="CF149" s="416"/>
      <c r="CG149" s="416"/>
      <c r="CH149" s="416"/>
      <c r="CI149" s="416"/>
      <c r="CJ149" s="416"/>
      <c r="CK149" s="416"/>
      <c r="CL149" s="416"/>
      <c r="CM149" s="415"/>
      <c r="CN149" s="416"/>
      <c r="CO149" s="416"/>
      <c r="CP149" s="416"/>
      <c r="CQ149" s="416"/>
      <c r="CR149" s="416"/>
      <c r="CS149" s="416"/>
      <c r="CT149" s="416"/>
      <c r="CU149" s="416"/>
      <c r="CV149" s="416"/>
      <c r="CW149" s="415"/>
      <c r="CX149" s="416"/>
      <c r="CY149" s="41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415"/>
      <c r="AZ150" s="415"/>
      <c r="BA150" s="415"/>
      <c r="BB150" s="415"/>
      <c r="BC150" s="415"/>
      <c r="BD150" s="415"/>
      <c r="BE150" s="415"/>
      <c r="BF150" s="415"/>
      <c r="BG150" s="416"/>
      <c r="BH150" s="416"/>
      <c r="BI150" s="415"/>
      <c r="BJ150" s="416"/>
      <c r="BK150" s="416"/>
      <c r="BL150" s="416"/>
      <c r="BM150" s="416"/>
      <c r="BN150" s="416"/>
      <c r="BO150" s="416"/>
      <c r="BP150" s="416"/>
      <c r="BQ150" s="416"/>
      <c r="BR150" s="416"/>
      <c r="BS150" s="415"/>
      <c r="BT150" s="416"/>
      <c r="BU150" s="416"/>
      <c r="BV150" s="416"/>
      <c r="BW150" s="416"/>
      <c r="BX150" s="416"/>
      <c r="BY150" s="416"/>
      <c r="BZ150" s="416"/>
      <c r="CA150" s="416"/>
      <c r="CB150" s="416"/>
      <c r="CC150" s="415"/>
      <c r="CD150" s="416"/>
      <c r="CE150" s="416"/>
      <c r="CF150" s="416"/>
      <c r="CG150" s="416"/>
      <c r="CH150" s="416"/>
      <c r="CI150" s="416"/>
      <c r="CJ150" s="416"/>
      <c r="CK150" s="416"/>
      <c r="CL150" s="416"/>
      <c r="CM150" s="415"/>
      <c r="CN150" s="416"/>
      <c r="CO150" s="416"/>
      <c r="CP150" s="416"/>
      <c r="CQ150" s="416"/>
      <c r="CR150" s="416"/>
      <c r="CS150" s="416"/>
      <c r="CT150" s="416"/>
      <c r="CU150" s="416"/>
      <c r="CV150" s="416"/>
      <c r="CW150" s="415"/>
      <c r="CX150" s="416"/>
      <c r="CY150" s="41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415"/>
      <c r="AZ151" s="415"/>
      <c r="BA151" s="415"/>
      <c r="BB151" s="415"/>
      <c r="BC151" s="415"/>
      <c r="BD151" s="415"/>
      <c r="BE151" s="415"/>
      <c r="BF151" s="415"/>
      <c r="BG151" s="416"/>
      <c r="BH151" s="416"/>
      <c r="BI151" s="415"/>
      <c r="BJ151" s="416"/>
      <c r="BK151" s="416"/>
      <c r="BL151" s="416"/>
      <c r="BM151" s="416"/>
      <c r="BN151" s="416"/>
      <c r="BO151" s="416"/>
      <c r="BP151" s="416"/>
      <c r="BQ151" s="416"/>
      <c r="BR151" s="416"/>
      <c r="BS151" s="415"/>
      <c r="BT151" s="416"/>
      <c r="BU151" s="416"/>
      <c r="BV151" s="416"/>
      <c r="BW151" s="416"/>
      <c r="BX151" s="416"/>
      <c r="BY151" s="416"/>
      <c r="BZ151" s="416"/>
      <c r="CA151" s="416"/>
      <c r="CB151" s="416"/>
      <c r="CC151" s="415"/>
      <c r="CD151" s="416"/>
      <c r="CE151" s="416"/>
      <c r="CF151" s="416"/>
      <c r="CG151" s="416"/>
      <c r="CH151" s="416"/>
      <c r="CI151" s="416"/>
      <c r="CJ151" s="416"/>
      <c r="CK151" s="416"/>
      <c r="CL151" s="416"/>
      <c r="CM151" s="415"/>
      <c r="CN151" s="416"/>
      <c r="CO151" s="416"/>
      <c r="CP151" s="416"/>
      <c r="CQ151" s="416"/>
      <c r="CR151" s="416"/>
      <c r="CS151" s="416"/>
      <c r="CT151" s="416"/>
      <c r="CU151" s="416"/>
      <c r="CV151" s="416"/>
      <c r="CW151" s="415"/>
      <c r="CX151" s="416"/>
      <c r="CY151" s="41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415"/>
      <c r="AZ152" s="415"/>
      <c r="BA152" s="415"/>
      <c r="BB152" s="415"/>
      <c r="BC152" s="415"/>
      <c r="BD152" s="415"/>
      <c r="BE152" s="415"/>
      <c r="BF152" s="415"/>
      <c r="BG152" s="416"/>
      <c r="BH152" s="416"/>
      <c r="BI152" s="415"/>
      <c r="BJ152" s="416"/>
      <c r="BK152" s="416"/>
      <c r="BL152" s="416"/>
      <c r="BM152" s="416"/>
      <c r="BN152" s="416"/>
      <c r="BO152" s="416"/>
      <c r="BP152" s="416"/>
      <c r="BQ152" s="416"/>
      <c r="BR152" s="416"/>
      <c r="BS152" s="415"/>
      <c r="BT152" s="416"/>
      <c r="BU152" s="416"/>
      <c r="BV152" s="416"/>
      <c r="BW152" s="416"/>
      <c r="BX152" s="416"/>
      <c r="BY152" s="416"/>
      <c r="BZ152" s="416"/>
      <c r="CA152" s="416"/>
      <c r="CB152" s="416"/>
      <c r="CC152" s="415"/>
      <c r="CD152" s="416"/>
      <c r="CE152" s="416"/>
      <c r="CF152" s="416"/>
      <c r="CG152" s="416"/>
      <c r="CH152" s="416"/>
      <c r="CI152" s="416"/>
      <c r="CJ152" s="416"/>
      <c r="CK152" s="416"/>
      <c r="CL152" s="416"/>
      <c r="CM152" s="415"/>
      <c r="CN152" s="416"/>
      <c r="CO152" s="416"/>
      <c r="CP152" s="416"/>
      <c r="CQ152" s="416"/>
      <c r="CR152" s="416"/>
      <c r="CS152" s="416"/>
      <c r="CT152" s="416"/>
      <c r="CU152" s="416"/>
      <c r="CV152" s="416"/>
      <c r="CW152" s="415"/>
      <c r="CX152" s="416"/>
      <c r="CY152" s="41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415"/>
      <c r="AZ153" s="415"/>
      <c r="BA153" s="415"/>
      <c r="BB153" s="415"/>
      <c r="BC153" s="415"/>
      <c r="BD153" s="415"/>
      <c r="BE153" s="415"/>
      <c r="BF153" s="415"/>
      <c r="BG153" s="416"/>
      <c r="BH153" s="416"/>
      <c r="BI153" s="415"/>
      <c r="BJ153" s="416"/>
      <c r="BK153" s="416"/>
      <c r="BL153" s="416"/>
      <c r="BM153" s="416"/>
      <c r="BN153" s="416"/>
      <c r="BO153" s="416"/>
      <c r="BP153" s="416"/>
      <c r="BQ153" s="416"/>
      <c r="BR153" s="416"/>
      <c r="BS153" s="415"/>
      <c r="BT153" s="416"/>
      <c r="BU153" s="416"/>
      <c r="BV153" s="416"/>
      <c r="BW153" s="416"/>
      <c r="BX153" s="416"/>
      <c r="BY153" s="416"/>
      <c r="BZ153" s="416"/>
      <c r="CA153" s="416"/>
      <c r="CB153" s="416"/>
      <c r="CC153" s="415"/>
      <c r="CD153" s="416"/>
      <c r="CE153" s="416"/>
      <c r="CF153" s="416"/>
      <c r="CG153" s="416"/>
      <c r="CH153" s="416"/>
      <c r="CI153" s="416"/>
      <c r="CJ153" s="416"/>
      <c r="CK153" s="416"/>
      <c r="CL153" s="416"/>
      <c r="CM153" s="415"/>
      <c r="CN153" s="416"/>
      <c r="CO153" s="416"/>
      <c r="CP153" s="416"/>
      <c r="CQ153" s="416"/>
      <c r="CR153" s="416"/>
      <c r="CS153" s="416"/>
      <c r="CT153" s="416"/>
      <c r="CU153" s="416"/>
      <c r="CV153" s="416"/>
      <c r="CW153" s="415"/>
      <c r="CX153" s="416"/>
      <c r="CY153" s="41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415"/>
      <c r="AZ154" s="415"/>
      <c r="BA154" s="415"/>
      <c r="BB154" s="415"/>
      <c r="BC154" s="415"/>
      <c r="BD154" s="415"/>
      <c r="BE154" s="415"/>
      <c r="BF154" s="415"/>
      <c r="BG154" s="416"/>
      <c r="BH154" s="416"/>
      <c r="BI154" s="415"/>
      <c r="BJ154" s="416"/>
      <c r="BK154" s="416"/>
      <c r="BL154" s="416"/>
      <c r="BM154" s="416"/>
      <c r="BN154" s="416"/>
      <c r="BO154" s="416"/>
      <c r="BP154" s="416"/>
      <c r="BQ154" s="416"/>
      <c r="BR154" s="416"/>
      <c r="BS154" s="415"/>
      <c r="BT154" s="416"/>
      <c r="BU154" s="416"/>
      <c r="BV154" s="416"/>
      <c r="BW154" s="416"/>
      <c r="BX154" s="416"/>
      <c r="BY154" s="416"/>
      <c r="BZ154" s="416"/>
      <c r="CA154" s="416"/>
      <c r="CB154" s="416"/>
      <c r="CC154" s="415"/>
      <c r="CD154" s="416"/>
      <c r="CE154" s="416"/>
      <c r="CF154" s="416"/>
      <c r="CG154" s="416"/>
      <c r="CH154" s="416"/>
      <c r="CI154" s="416"/>
      <c r="CJ154" s="416"/>
      <c r="CK154" s="416"/>
      <c r="CL154" s="416"/>
      <c r="CM154" s="415"/>
      <c r="CN154" s="416"/>
      <c r="CO154" s="416"/>
      <c r="CP154" s="416"/>
      <c r="CQ154" s="416"/>
      <c r="CR154" s="416"/>
      <c r="CS154" s="416"/>
      <c r="CT154" s="416"/>
      <c r="CU154" s="416"/>
      <c r="CV154" s="416"/>
      <c r="CW154" s="415"/>
      <c r="CX154" s="416"/>
      <c r="CY154" s="41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415"/>
      <c r="AZ155" s="415"/>
      <c r="BA155" s="415"/>
      <c r="BB155" s="415"/>
      <c r="BC155" s="415"/>
      <c r="BD155" s="415"/>
      <c r="BE155" s="415"/>
      <c r="BF155" s="415"/>
      <c r="BG155" s="416"/>
      <c r="BH155" s="416"/>
      <c r="BI155" s="415"/>
      <c r="BJ155" s="416"/>
      <c r="BK155" s="416"/>
      <c r="BL155" s="416"/>
      <c r="BM155" s="416"/>
      <c r="BN155" s="416"/>
      <c r="BO155" s="416"/>
      <c r="BP155" s="416"/>
      <c r="BQ155" s="416"/>
      <c r="BR155" s="416"/>
      <c r="BS155" s="415"/>
      <c r="BT155" s="416"/>
      <c r="BU155" s="416"/>
      <c r="BV155" s="416"/>
      <c r="BW155" s="416"/>
      <c r="BX155" s="416"/>
      <c r="BY155" s="416"/>
      <c r="BZ155" s="416"/>
      <c r="CA155" s="416"/>
      <c r="CB155" s="416"/>
      <c r="CC155" s="415"/>
      <c r="CD155" s="416"/>
      <c r="CE155" s="416"/>
      <c r="CF155" s="416"/>
      <c r="CG155" s="416"/>
      <c r="CH155" s="416"/>
      <c r="CI155" s="416"/>
      <c r="CJ155" s="416"/>
      <c r="CK155" s="416"/>
      <c r="CL155" s="416"/>
      <c r="CM155" s="415"/>
      <c r="CN155" s="416"/>
      <c r="CO155" s="416"/>
      <c r="CP155" s="416"/>
      <c r="CQ155" s="416"/>
      <c r="CR155" s="416"/>
      <c r="CS155" s="416"/>
      <c r="CT155" s="416"/>
      <c r="CU155" s="416"/>
      <c r="CV155" s="416"/>
      <c r="CW155" s="415"/>
      <c r="CX155" s="416"/>
      <c r="CY155" s="41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415"/>
      <c r="AZ156" s="415"/>
      <c r="BA156" s="415"/>
      <c r="BB156" s="415"/>
      <c r="BC156" s="415"/>
      <c r="BD156" s="415"/>
      <c r="BE156" s="415"/>
      <c r="BF156" s="415"/>
      <c r="BG156" s="416"/>
      <c r="BH156" s="416"/>
      <c r="BI156" s="415"/>
      <c r="BJ156" s="416"/>
      <c r="BK156" s="416"/>
      <c r="BL156" s="416"/>
      <c r="BM156" s="416"/>
      <c r="BN156" s="416"/>
      <c r="BO156" s="416"/>
      <c r="BP156" s="416"/>
      <c r="BQ156" s="416"/>
      <c r="BR156" s="416"/>
      <c r="BS156" s="415"/>
      <c r="BT156" s="416"/>
      <c r="BU156" s="416"/>
      <c r="BV156" s="416"/>
      <c r="BW156" s="416"/>
      <c r="BX156" s="416"/>
      <c r="BY156" s="416"/>
      <c r="BZ156" s="416"/>
      <c r="CA156" s="416"/>
      <c r="CB156" s="416"/>
      <c r="CC156" s="415"/>
      <c r="CD156" s="416"/>
      <c r="CE156" s="416"/>
      <c r="CF156" s="416"/>
      <c r="CG156" s="416"/>
      <c r="CH156" s="416"/>
      <c r="CI156" s="416"/>
      <c r="CJ156" s="416"/>
      <c r="CK156" s="416"/>
      <c r="CL156" s="416"/>
      <c r="CM156" s="415"/>
      <c r="CN156" s="416"/>
      <c r="CO156" s="416"/>
      <c r="CP156" s="416"/>
      <c r="CQ156" s="416"/>
      <c r="CR156" s="416"/>
      <c r="CS156" s="416"/>
      <c r="CT156" s="416"/>
      <c r="CU156" s="416"/>
      <c r="CV156" s="416"/>
      <c r="CW156" s="415"/>
      <c r="CX156" s="416"/>
      <c r="CY156" s="41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415"/>
      <c r="AZ157" s="415"/>
      <c r="BA157" s="415"/>
      <c r="BB157" s="415"/>
      <c r="BC157" s="415"/>
      <c r="BD157" s="415"/>
      <c r="BE157" s="415"/>
      <c r="BF157" s="415"/>
      <c r="BG157" s="416"/>
      <c r="BH157" s="416"/>
      <c r="BI157" s="415"/>
      <c r="BJ157" s="416"/>
      <c r="BK157" s="416"/>
      <c r="BL157" s="416"/>
      <c r="BM157" s="416"/>
      <c r="BN157" s="416"/>
      <c r="BO157" s="416"/>
      <c r="BP157" s="416"/>
      <c r="BQ157" s="416"/>
      <c r="BR157" s="416"/>
      <c r="BS157" s="415"/>
      <c r="BT157" s="416"/>
      <c r="BU157" s="416"/>
      <c r="BV157" s="416"/>
      <c r="BW157" s="416"/>
      <c r="BX157" s="416"/>
      <c r="BY157" s="416"/>
      <c r="BZ157" s="416"/>
      <c r="CA157" s="416"/>
      <c r="CB157" s="416"/>
      <c r="CC157" s="415"/>
      <c r="CD157" s="416"/>
      <c r="CE157" s="416"/>
      <c r="CF157" s="416"/>
      <c r="CG157" s="416"/>
      <c r="CH157" s="416"/>
      <c r="CI157" s="416"/>
      <c r="CJ157" s="416"/>
      <c r="CK157" s="416"/>
      <c r="CL157" s="416"/>
      <c r="CM157" s="415"/>
      <c r="CN157" s="416"/>
      <c r="CO157" s="416"/>
      <c r="CP157" s="416"/>
      <c r="CQ157" s="416"/>
      <c r="CR157" s="416"/>
      <c r="CS157" s="416"/>
      <c r="CT157" s="416"/>
      <c r="CU157" s="416"/>
      <c r="CV157" s="416"/>
      <c r="CW157" s="415"/>
      <c r="CX157" s="416"/>
      <c r="CY157" s="41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415"/>
      <c r="AZ158" s="415"/>
      <c r="BA158" s="415"/>
      <c r="BB158" s="415"/>
      <c r="BC158" s="415"/>
      <c r="BD158" s="415"/>
      <c r="BE158" s="415"/>
      <c r="BF158" s="415"/>
      <c r="BG158" s="416"/>
      <c r="BH158" s="416"/>
      <c r="BI158" s="415"/>
      <c r="BJ158" s="416"/>
      <c r="BK158" s="416"/>
      <c r="BL158" s="416"/>
      <c r="BM158" s="416"/>
      <c r="BN158" s="416"/>
      <c r="BO158" s="416"/>
      <c r="BP158" s="416"/>
      <c r="BQ158" s="416"/>
      <c r="BR158" s="416"/>
      <c r="BS158" s="415"/>
      <c r="BT158" s="416"/>
      <c r="BU158" s="416"/>
      <c r="BV158" s="416"/>
      <c r="BW158" s="416"/>
      <c r="BX158" s="416"/>
      <c r="BY158" s="416"/>
      <c r="BZ158" s="416"/>
      <c r="CA158" s="416"/>
      <c r="CB158" s="416"/>
      <c r="CC158" s="415"/>
      <c r="CD158" s="416"/>
      <c r="CE158" s="416"/>
      <c r="CF158" s="416"/>
      <c r="CG158" s="416"/>
      <c r="CH158" s="416"/>
      <c r="CI158" s="416"/>
      <c r="CJ158" s="416"/>
      <c r="CK158" s="416"/>
      <c r="CL158" s="416"/>
      <c r="CM158" s="415"/>
      <c r="CN158" s="416"/>
      <c r="CO158" s="416"/>
      <c r="CP158" s="416"/>
      <c r="CQ158" s="416"/>
      <c r="CR158" s="416"/>
      <c r="CS158" s="416"/>
      <c r="CT158" s="416"/>
      <c r="CU158" s="416"/>
      <c r="CV158" s="416"/>
      <c r="CW158" s="415"/>
      <c r="CX158" s="416"/>
      <c r="CY158" s="41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415"/>
      <c r="AZ159" s="415"/>
      <c r="BA159" s="415"/>
      <c r="BB159" s="415"/>
      <c r="BC159" s="415"/>
      <c r="BD159" s="415"/>
      <c r="BE159" s="415"/>
      <c r="BF159" s="415"/>
      <c r="BG159" s="416"/>
      <c r="BH159" s="416"/>
      <c r="BI159" s="415"/>
      <c r="BJ159" s="416"/>
      <c r="BK159" s="416"/>
      <c r="BL159" s="416"/>
      <c r="BM159" s="416"/>
      <c r="BN159" s="416"/>
      <c r="BO159" s="416"/>
      <c r="BP159" s="416"/>
      <c r="BQ159" s="416"/>
      <c r="BR159" s="416"/>
      <c r="BS159" s="415"/>
      <c r="BT159" s="416"/>
      <c r="BU159" s="416"/>
      <c r="BV159" s="416"/>
      <c r="BW159" s="416"/>
      <c r="BX159" s="416"/>
      <c r="BY159" s="416"/>
      <c r="BZ159" s="416"/>
      <c r="CA159" s="416"/>
      <c r="CB159" s="416"/>
      <c r="CC159" s="415"/>
      <c r="CD159" s="416"/>
      <c r="CE159" s="416"/>
      <c r="CF159" s="416"/>
      <c r="CG159" s="416"/>
      <c r="CH159" s="416"/>
      <c r="CI159" s="416"/>
      <c r="CJ159" s="416"/>
      <c r="CK159" s="416"/>
      <c r="CL159" s="416"/>
      <c r="CM159" s="415"/>
      <c r="CN159" s="416"/>
      <c r="CO159" s="416"/>
      <c r="CP159" s="416"/>
      <c r="CQ159" s="416"/>
      <c r="CR159" s="416"/>
      <c r="CS159" s="416"/>
      <c r="CT159" s="416"/>
      <c r="CU159" s="416"/>
      <c r="CV159" s="416"/>
      <c r="CW159" s="415"/>
      <c r="CX159" s="416"/>
      <c r="CY159" s="41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415"/>
      <c r="AZ160" s="415"/>
      <c r="BA160" s="415"/>
      <c r="BB160" s="415"/>
      <c r="BC160" s="415"/>
      <c r="BD160" s="415"/>
      <c r="BE160" s="415"/>
      <c r="BF160" s="415"/>
      <c r="BG160" s="416"/>
      <c r="BH160" s="416"/>
      <c r="BI160" s="415"/>
      <c r="BJ160" s="416"/>
      <c r="BK160" s="416"/>
      <c r="BL160" s="416"/>
      <c r="BM160" s="416"/>
      <c r="BN160" s="416"/>
      <c r="BO160" s="416"/>
      <c r="BP160" s="416"/>
      <c r="BQ160" s="416"/>
      <c r="BR160" s="416"/>
      <c r="BS160" s="415"/>
      <c r="BT160" s="416"/>
      <c r="BU160" s="416"/>
      <c r="BV160" s="416"/>
      <c r="BW160" s="416"/>
      <c r="BX160" s="416"/>
      <c r="BY160" s="416"/>
      <c r="BZ160" s="416"/>
      <c r="CA160" s="416"/>
      <c r="CB160" s="416"/>
      <c r="CC160" s="415"/>
      <c r="CD160" s="416"/>
      <c r="CE160" s="416"/>
      <c r="CF160" s="416"/>
      <c r="CG160" s="416"/>
      <c r="CH160" s="416"/>
      <c r="CI160" s="416"/>
      <c r="CJ160" s="416"/>
      <c r="CK160" s="416"/>
      <c r="CL160" s="416"/>
      <c r="CM160" s="415"/>
      <c r="CN160" s="416"/>
      <c r="CO160" s="416"/>
      <c r="CP160" s="416"/>
      <c r="CQ160" s="416"/>
      <c r="CR160" s="416"/>
      <c r="CS160" s="416"/>
      <c r="CT160" s="416"/>
      <c r="CU160" s="416"/>
      <c r="CV160" s="416"/>
      <c r="CW160" s="415"/>
      <c r="CX160" s="416"/>
      <c r="CY160" s="41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415"/>
      <c r="AZ161" s="415"/>
      <c r="BA161" s="415"/>
      <c r="BB161" s="415"/>
      <c r="BC161" s="415"/>
      <c r="BD161" s="415"/>
      <c r="BE161" s="415"/>
      <c r="BF161" s="415"/>
      <c r="BG161" s="416"/>
      <c r="BH161" s="416"/>
      <c r="BI161" s="415"/>
      <c r="BJ161" s="416"/>
      <c r="BK161" s="416"/>
      <c r="BL161" s="416"/>
      <c r="BM161" s="416"/>
      <c r="BN161" s="416"/>
      <c r="BO161" s="416"/>
      <c r="BP161" s="416"/>
      <c r="BQ161" s="416"/>
      <c r="BR161" s="416"/>
      <c r="BS161" s="415"/>
      <c r="BT161" s="416"/>
      <c r="BU161" s="416"/>
      <c r="BV161" s="416"/>
      <c r="BW161" s="416"/>
      <c r="BX161" s="416"/>
      <c r="BY161" s="416"/>
      <c r="BZ161" s="416"/>
      <c r="CA161" s="416"/>
      <c r="CB161" s="416"/>
      <c r="CC161" s="415"/>
      <c r="CD161" s="416"/>
      <c r="CE161" s="416"/>
      <c r="CF161" s="416"/>
      <c r="CG161" s="416"/>
      <c r="CH161" s="416"/>
      <c r="CI161" s="416"/>
      <c r="CJ161" s="416"/>
      <c r="CK161" s="416"/>
      <c r="CL161" s="416"/>
      <c r="CM161" s="415"/>
      <c r="CN161" s="416"/>
      <c r="CO161" s="416"/>
      <c r="CP161" s="416"/>
      <c r="CQ161" s="416"/>
      <c r="CR161" s="416"/>
      <c r="CS161" s="416"/>
      <c r="CT161" s="416"/>
      <c r="CU161" s="416"/>
      <c r="CV161" s="416"/>
      <c r="CW161" s="415"/>
      <c r="CX161" s="416"/>
      <c r="CY161" s="41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415"/>
      <c r="AZ162" s="415"/>
      <c r="BA162" s="415"/>
      <c r="BB162" s="415"/>
      <c r="BC162" s="415"/>
      <c r="BD162" s="415"/>
      <c r="BE162" s="415"/>
      <c r="BF162" s="415"/>
      <c r="BG162" s="416"/>
      <c r="BH162" s="416"/>
      <c r="BI162" s="415"/>
      <c r="BJ162" s="416"/>
      <c r="BK162" s="416"/>
      <c r="BL162" s="416"/>
      <c r="BM162" s="416"/>
      <c r="BN162" s="416"/>
      <c r="BO162" s="416"/>
      <c r="BP162" s="416"/>
      <c r="BQ162" s="416"/>
      <c r="BR162" s="416"/>
      <c r="BS162" s="415"/>
      <c r="BT162" s="416"/>
      <c r="BU162" s="416"/>
      <c r="BV162" s="416"/>
      <c r="BW162" s="416"/>
      <c r="BX162" s="416"/>
      <c r="BY162" s="416"/>
      <c r="BZ162" s="416"/>
      <c r="CA162" s="416"/>
      <c r="CB162" s="416"/>
      <c r="CC162" s="415"/>
      <c r="CD162" s="416"/>
      <c r="CE162" s="416"/>
      <c r="CF162" s="416"/>
      <c r="CG162" s="416"/>
      <c r="CH162" s="416"/>
      <c r="CI162" s="416"/>
      <c r="CJ162" s="416"/>
      <c r="CK162" s="416"/>
      <c r="CL162" s="416"/>
      <c r="CM162" s="415"/>
      <c r="CN162" s="416"/>
      <c r="CO162" s="416"/>
      <c r="CP162" s="416"/>
      <c r="CQ162" s="416"/>
      <c r="CR162" s="416"/>
      <c r="CS162" s="416"/>
      <c r="CT162" s="416"/>
      <c r="CU162" s="416"/>
      <c r="CV162" s="416"/>
      <c r="CW162" s="415"/>
      <c r="CX162" s="416"/>
      <c r="CY162" s="41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415"/>
      <c r="AZ163" s="415"/>
      <c r="BA163" s="415"/>
      <c r="BB163" s="415"/>
      <c r="BC163" s="415"/>
      <c r="BD163" s="415"/>
      <c r="BE163" s="415"/>
      <c r="BF163" s="415"/>
      <c r="BG163" s="416"/>
      <c r="BH163" s="416"/>
      <c r="BI163" s="415"/>
      <c r="BJ163" s="416"/>
      <c r="BK163" s="416"/>
      <c r="BL163" s="416"/>
      <c r="BM163" s="416"/>
      <c r="BN163" s="416"/>
      <c r="BO163" s="416"/>
      <c r="BP163" s="416"/>
      <c r="BQ163" s="416"/>
      <c r="BR163" s="416"/>
      <c r="BS163" s="415"/>
      <c r="BT163" s="416"/>
      <c r="BU163" s="416"/>
      <c r="BV163" s="416"/>
      <c r="BW163" s="416"/>
      <c r="BX163" s="416"/>
      <c r="BY163" s="416"/>
      <c r="BZ163" s="416"/>
      <c r="CA163" s="416"/>
      <c r="CB163" s="416"/>
      <c r="CC163" s="415"/>
      <c r="CD163" s="416"/>
      <c r="CE163" s="416"/>
      <c r="CF163" s="416"/>
      <c r="CG163" s="416"/>
      <c r="CH163" s="416"/>
      <c r="CI163" s="416"/>
      <c r="CJ163" s="416"/>
      <c r="CK163" s="416"/>
      <c r="CL163" s="416"/>
      <c r="CM163" s="415"/>
      <c r="CN163" s="416"/>
      <c r="CO163" s="416"/>
      <c r="CP163" s="416"/>
      <c r="CQ163" s="416"/>
      <c r="CR163" s="416"/>
      <c r="CS163" s="416"/>
      <c r="CT163" s="416"/>
      <c r="CU163" s="416"/>
      <c r="CV163" s="416"/>
      <c r="CW163" s="415"/>
      <c r="CX163" s="416"/>
      <c r="CY163" s="41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415"/>
      <c r="AZ164" s="415"/>
      <c r="BA164" s="415"/>
      <c r="BB164" s="415"/>
      <c r="BC164" s="415"/>
      <c r="BD164" s="415"/>
      <c r="BE164" s="415"/>
      <c r="BF164" s="415"/>
      <c r="BG164" s="416"/>
      <c r="BH164" s="416"/>
      <c r="BI164" s="415"/>
      <c r="BJ164" s="416"/>
      <c r="BK164" s="416"/>
      <c r="BL164" s="416"/>
      <c r="BM164" s="416"/>
      <c r="BN164" s="416"/>
      <c r="BO164" s="416"/>
      <c r="BP164" s="416"/>
      <c r="BQ164" s="416"/>
      <c r="BR164" s="416"/>
      <c r="BS164" s="415"/>
      <c r="BT164" s="416"/>
      <c r="BU164" s="416"/>
      <c r="BV164" s="416"/>
      <c r="BW164" s="416"/>
      <c r="BX164" s="416"/>
      <c r="BY164" s="416"/>
      <c r="BZ164" s="416"/>
      <c r="CA164" s="416"/>
      <c r="CB164" s="416"/>
      <c r="CC164" s="415"/>
      <c r="CD164" s="416"/>
      <c r="CE164" s="416"/>
      <c r="CF164" s="416"/>
      <c r="CG164" s="416"/>
      <c r="CH164" s="416"/>
      <c r="CI164" s="416"/>
      <c r="CJ164" s="416"/>
      <c r="CK164" s="416"/>
      <c r="CL164" s="416"/>
      <c r="CM164" s="415"/>
      <c r="CN164" s="416"/>
      <c r="CO164" s="416"/>
      <c r="CP164" s="416"/>
      <c r="CQ164" s="416"/>
      <c r="CR164" s="416"/>
      <c r="CS164" s="416"/>
      <c r="CT164" s="416"/>
      <c r="CU164" s="416"/>
      <c r="CV164" s="416"/>
      <c r="CW164" s="415"/>
      <c r="CX164" s="416"/>
      <c r="CY164" s="41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415"/>
      <c r="AZ165" s="415"/>
      <c r="BA165" s="415"/>
      <c r="BB165" s="415"/>
      <c r="BC165" s="415"/>
      <c r="BD165" s="415"/>
      <c r="BE165" s="415"/>
      <c r="BF165" s="415"/>
      <c r="BG165" s="416"/>
      <c r="BH165" s="416"/>
      <c r="BI165" s="415"/>
      <c r="BJ165" s="416"/>
      <c r="BK165" s="416"/>
      <c r="BL165" s="416"/>
      <c r="BM165" s="416"/>
      <c r="BN165" s="416"/>
      <c r="BO165" s="416"/>
      <c r="BP165" s="416"/>
      <c r="BQ165" s="416"/>
      <c r="BR165" s="416"/>
      <c r="BS165" s="415"/>
      <c r="BT165" s="416"/>
      <c r="BU165" s="416"/>
      <c r="BV165" s="416"/>
      <c r="BW165" s="416"/>
      <c r="BX165" s="416"/>
      <c r="BY165" s="416"/>
      <c r="BZ165" s="416"/>
      <c r="CA165" s="416"/>
      <c r="CB165" s="416"/>
      <c r="CC165" s="415"/>
      <c r="CD165" s="416"/>
      <c r="CE165" s="416"/>
      <c r="CF165" s="416"/>
      <c r="CG165" s="416"/>
      <c r="CH165" s="416"/>
      <c r="CI165" s="416"/>
      <c r="CJ165" s="416"/>
      <c r="CK165" s="416"/>
      <c r="CL165" s="416"/>
      <c r="CM165" s="415"/>
      <c r="CN165" s="416"/>
      <c r="CO165" s="416"/>
      <c r="CP165" s="416"/>
      <c r="CQ165" s="416"/>
      <c r="CR165" s="416"/>
      <c r="CS165" s="416"/>
      <c r="CT165" s="416"/>
      <c r="CU165" s="416"/>
      <c r="CV165" s="416"/>
      <c r="CW165" s="415"/>
      <c r="CX165" s="416"/>
      <c r="CY165" s="41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415"/>
      <c r="AZ166" s="415"/>
      <c r="BA166" s="415"/>
      <c r="BB166" s="415"/>
      <c r="BC166" s="415"/>
      <c r="BD166" s="415"/>
      <c r="BE166" s="415"/>
      <c r="BF166" s="415"/>
      <c r="BG166" s="416"/>
      <c r="BH166" s="416"/>
      <c r="BI166" s="415"/>
      <c r="BJ166" s="416"/>
      <c r="BK166" s="416"/>
      <c r="BL166" s="416"/>
      <c r="BM166" s="416"/>
      <c r="BN166" s="416"/>
      <c r="BO166" s="416"/>
      <c r="BP166" s="416"/>
      <c r="BQ166" s="416"/>
      <c r="BR166" s="416"/>
      <c r="BS166" s="415"/>
      <c r="BT166" s="416"/>
      <c r="BU166" s="416"/>
      <c r="BV166" s="416"/>
      <c r="BW166" s="416"/>
      <c r="BX166" s="416"/>
      <c r="BY166" s="416"/>
      <c r="BZ166" s="416"/>
      <c r="CA166" s="416"/>
      <c r="CB166" s="416"/>
      <c r="CC166" s="415"/>
      <c r="CD166" s="416"/>
      <c r="CE166" s="416"/>
      <c r="CF166" s="416"/>
      <c r="CG166" s="416"/>
      <c r="CH166" s="416"/>
      <c r="CI166" s="416"/>
      <c r="CJ166" s="416"/>
      <c r="CK166" s="416"/>
      <c r="CL166" s="416"/>
      <c r="CM166" s="415"/>
      <c r="CN166" s="416"/>
      <c r="CO166" s="416"/>
      <c r="CP166" s="416"/>
      <c r="CQ166" s="416"/>
      <c r="CR166" s="416"/>
      <c r="CS166" s="416"/>
      <c r="CT166" s="416"/>
      <c r="CU166" s="416"/>
      <c r="CV166" s="416"/>
      <c r="CW166" s="415"/>
      <c r="CX166" s="416"/>
      <c r="CY166" s="41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415"/>
      <c r="AZ167" s="415"/>
      <c r="BA167" s="415"/>
      <c r="BB167" s="415"/>
      <c r="BC167" s="415"/>
      <c r="BD167" s="415"/>
      <c r="BE167" s="415"/>
      <c r="BF167" s="415"/>
      <c r="BG167" s="416"/>
      <c r="BH167" s="416"/>
      <c r="BI167" s="415"/>
      <c r="BJ167" s="416"/>
      <c r="BK167" s="416"/>
      <c r="BL167" s="416"/>
      <c r="BM167" s="416"/>
      <c r="BN167" s="416"/>
      <c r="BO167" s="416"/>
      <c r="BP167" s="416"/>
      <c r="BQ167" s="416"/>
      <c r="BR167" s="416"/>
      <c r="BS167" s="415"/>
      <c r="BT167" s="416"/>
      <c r="BU167" s="416"/>
      <c r="BV167" s="416"/>
      <c r="BW167" s="416"/>
      <c r="BX167" s="416"/>
      <c r="BY167" s="416"/>
      <c r="BZ167" s="416"/>
      <c r="CA167" s="416"/>
      <c r="CB167" s="416"/>
      <c r="CC167" s="415"/>
      <c r="CD167" s="416"/>
      <c r="CE167" s="416"/>
      <c r="CF167" s="416"/>
      <c r="CG167" s="416"/>
      <c r="CH167" s="416"/>
      <c r="CI167" s="416"/>
      <c r="CJ167" s="416"/>
      <c r="CK167" s="416"/>
      <c r="CL167" s="416"/>
      <c r="CM167" s="415"/>
      <c r="CN167" s="416"/>
      <c r="CO167" s="416"/>
      <c r="CP167" s="416"/>
      <c r="CQ167" s="416"/>
      <c r="CR167" s="416"/>
      <c r="CS167" s="416"/>
      <c r="CT167" s="416"/>
      <c r="CU167" s="416"/>
      <c r="CV167" s="416"/>
      <c r="CW167" s="415"/>
      <c r="CX167" s="416"/>
      <c r="CY167" s="41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415"/>
      <c r="AZ168" s="415"/>
      <c r="BA168" s="415"/>
      <c r="BB168" s="415"/>
      <c r="BC168" s="415"/>
      <c r="BD168" s="415"/>
      <c r="BE168" s="415"/>
      <c r="BF168" s="415"/>
      <c r="BG168" s="416"/>
      <c r="BH168" s="416"/>
      <c r="BI168" s="415"/>
      <c r="BJ168" s="416"/>
      <c r="BK168" s="416"/>
      <c r="BL168" s="416"/>
      <c r="BM168" s="416"/>
      <c r="BN168" s="416"/>
      <c r="BO168" s="416"/>
      <c r="BP168" s="416"/>
      <c r="BQ168" s="416"/>
      <c r="BR168" s="416"/>
      <c r="BS168" s="415"/>
      <c r="BT168" s="416"/>
      <c r="BU168" s="416"/>
      <c r="BV168" s="416"/>
      <c r="BW168" s="416"/>
      <c r="BX168" s="416"/>
      <c r="BY168" s="416"/>
      <c r="BZ168" s="416"/>
      <c r="CA168" s="416"/>
      <c r="CB168" s="416"/>
      <c r="CC168" s="415"/>
      <c r="CD168" s="416"/>
      <c r="CE168" s="416"/>
      <c r="CF168" s="416"/>
      <c r="CG168" s="416"/>
      <c r="CH168" s="416"/>
      <c r="CI168" s="416"/>
      <c r="CJ168" s="416"/>
      <c r="CK168" s="416"/>
      <c r="CL168" s="416"/>
      <c r="CM168" s="415"/>
      <c r="CN168" s="416"/>
      <c r="CO168" s="416"/>
      <c r="CP168" s="416"/>
      <c r="CQ168" s="416"/>
      <c r="CR168" s="416"/>
      <c r="CS168" s="416"/>
      <c r="CT168" s="416"/>
      <c r="CU168" s="416"/>
      <c r="CV168" s="416"/>
      <c r="CW168" s="415"/>
      <c r="CX168" s="416"/>
      <c r="CY168" s="41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415"/>
      <c r="AZ169" s="415"/>
      <c r="BA169" s="415"/>
      <c r="BB169" s="415"/>
      <c r="BC169" s="415"/>
      <c r="BD169" s="415"/>
      <c r="BE169" s="415"/>
      <c r="BF169" s="415"/>
      <c r="BG169" s="416"/>
      <c r="BH169" s="416"/>
      <c r="BI169" s="415"/>
      <c r="BJ169" s="416"/>
      <c r="BK169" s="416"/>
      <c r="BL169" s="416"/>
      <c r="BM169" s="416"/>
      <c r="BN169" s="416"/>
      <c r="BO169" s="416"/>
      <c r="BP169" s="416"/>
      <c r="BQ169" s="416"/>
      <c r="BR169" s="416"/>
      <c r="BS169" s="415"/>
      <c r="BT169" s="416"/>
      <c r="BU169" s="416"/>
      <c r="BV169" s="416"/>
      <c r="BW169" s="416"/>
      <c r="BX169" s="416"/>
      <c r="BY169" s="416"/>
      <c r="BZ169" s="416"/>
      <c r="CA169" s="416"/>
      <c r="CB169" s="416"/>
      <c r="CC169" s="415"/>
      <c r="CD169" s="416"/>
      <c r="CE169" s="416"/>
      <c r="CF169" s="416"/>
      <c r="CG169" s="416"/>
      <c r="CH169" s="416"/>
      <c r="CI169" s="416"/>
      <c r="CJ169" s="416"/>
      <c r="CK169" s="416"/>
      <c r="CL169" s="416"/>
      <c r="CM169" s="415"/>
      <c r="CN169" s="416"/>
      <c r="CO169" s="416"/>
      <c r="CP169" s="416"/>
      <c r="CQ169" s="416"/>
      <c r="CR169" s="416"/>
      <c r="CS169" s="416"/>
      <c r="CT169" s="416"/>
      <c r="CU169" s="416"/>
      <c r="CV169" s="416"/>
      <c r="CW169" s="415"/>
      <c r="CX169" s="416"/>
      <c r="CY169" s="41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415"/>
      <c r="AZ170" s="415"/>
      <c r="BA170" s="415"/>
      <c r="BB170" s="415"/>
      <c r="BC170" s="415"/>
      <c r="BD170" s="415"/>
      <c r="BE170" s="415"/>
      <c r="BF170" s="415"/>
      <c r="BG170" s="416"/>
      <c r="BH170" s="416"/>
      <c r="BI170" s="415"/>
      <c r="BJ170" s="416"/>
      <c r="BK170" s="416"/>
      <c r="BL170" s="416"/>
      <c r="BM170" s="416"/>
      <c r="BN170" s="416"/>
      <c r="BO170" s="416"/>
      <c r="BP170" s="416"/>
      <c r="BQ170" s="416"/>
      <c r="BR170" s="416"/>
      <c r="BS170" s="415"/>
      <c r="BT170" s="416"/>
      <c r="BU170" s="416"/>
      <c r="BV170" s="416"/>
      <c r="BW170" s="416"/>
      <c r="BX170" s="416"/>
      <c r="BY170" s="416"/>
      <c r="BZ170" s="416"/>
      <c r="CA170" s="416"/>
      <c r="CB170" s="416"/>
      <c r="CC170" s="415"/>
      <c r="CD170" s="416"/>
      <c r="CE170" s="416"/>
      <c r="CF170" s="416"/>
      <c r="CG170" s="416"/>
      <c r="CH170" s="416"/>
      <c r="CI170" s="416"/>
      <c r="CJ170" s="416"/>
      <c r="CK170" s="416"/>
      <c r="CL170" s="416"/>
      <c r="CM170" s="415"/>
      <c r="CN170" s="416"/>
      <c r="CO170" s="416"/>
      <c r="CP170" s="416"/>
      <c r="CQ170" s="416"/>
      <c r="CR170" s="416"/>
      <c r="CS170" s="416"/>
      <c r="CT170" s="416"/>
      <c r="CU170" s="416"/>
      <c r="CV170" s="416"/>
      <c r="CW170" s="415"/>
      <c r="CX170" s="416"/>
      <c r="CY170" s="41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415"/>
      <c r="AZ171" s="415"/>
      <c r="BA171" s="415"/>
      <c r="BB171" s="415"/>
      <c r="BC171" s="415"/>
      <c r="BD171" s="415"/>
      <c r="BE171" s="415"/>
      <c r="BF171" s="415"/>
      <c r="BG171" s="416"/>
      <c r="BH171" s="416"/>
      <c r="BI171" s="415"/>
      <c r="BJ171" s="416"/>
      <c r="BK171" s="416"/>
      <c r="BL171" s="416"/>
      <c r="BM171" s="416"/>
      <c r="BN171" s="416"/>
      <c r="BO171" s="416"/>
      <c r="BP171" s="416"/>
      <c r="BQ171" s="416"/>
      <c r="BR171" s="416"/>
      <c r="BS171" s="415"/>
      <c r="BT171" s="416"/>
      <c r="BU171" s="416"/>
      <c r="BV171" s="416"/>
      <c r="BW171" s="416"/>
      <c r="BX171" s="416"/>
      <c r="BY171" s="416"/>
      <c r="BZ171" s="416"/>
      <c r="CA171" s="416"/>
      <c r="CB171" s="416"/>
      <c r="CC171" s="415"/>
      <c r="CD171" s="416"/>
      <c r="CE171" s="416"/>
      <c r="CF171" s="416"/>
      <c r="CG171" s="416"/>
      <c r="CH171" s="416"/>
      <c r="CI171" s="416"/>
      <c r="CJ171" s="416"/>
      <c r="CK171" s="416"/>
      <c r="CL171" s="416"/>
      <c r="CM171" s="415"/>
      <c r="CN171" s="416"/>
      <c r="CO171" s="416"/>
      <c r="CP171" s="416"/>
      <c r="CQ171" s="416"/>
      <c r="CR171" s="416"/>
      <c r="CS171" s="416"/>
      <c r="CT171" s="416"/>
      <c r="CU171" s="416"/>
      <c r="CV171" s="416"/>
      <c r="CW171" s="415"/>
      <c r="CX171" s="416"/>
      <c r="CY171" s="41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415"/>
      <c r="AZ172" s="415"/>
      <c r="BA172" s="415"/>
      <c r="BB172" s="415"/>
      <c r="BC172" s="415"/>
      <c r="BD172" s="415"/>
      <c r="BE172" s="415"/>
      <c r="BF172" s="415"/>
      <c r="BG172" s="416"/>
      <c r="BH172" s="416"/>
      <c r="BI172" s="415"/>
      <c r="BJ172" s="416"/>
      <c r="BK172" s="416"/>
      <c r="BL172" s="416"/>
      <c r="BM172" s="416"/>
      <c r="BN172" s="416"/>
      <c r="BO172" s="416"/>
      <c r="BP172" s="416"/>
      <c r="BQ172" s="416"/>
      <c r="BR172" s="416"/>
      <c r="BS172" s="415"/>
      <c r="BT172" s="416"/>
      <c r="BU172" s="416"/>
      <c r="BV172" s="416"/>
      <c r="BW172" s="416"/>
      <c r="BX172" s="416"/>
      <c r="BY172" s="416"/>
      <c r="BZ172" s="416"/>
      <c r="CA172" s="416"/>
      <c r="CB172" s="416"/>
      <c r="CC172" s="415"/>
      <c r="CD172" s="416"/>
      <c r="CE172" s="416"/>
      <c r="CF172" s="416"/>
      <c r="CG172" s="416"/>
      <c r="CH172" s="416"/>
      <c r="CI172" s="416"/>
      <c r="CJ172" s="416"/>
      <c r="CK172" s="416"/>
      <c r="CL172" s="416"/>
      <c r="CM172" s="415"/>
      <c r="CN172" s="416"/>
      <c r="CO172" s="416"/>
      <c r="CP172" s="416"/>
      <c r="CQ172" s="416"/>
      <c r="CR172" s="416"/>
      <c r="CS172" s="416"/>
      <c r="CT172" s="416"/>
      <c r="CU172" s="416"/>
      <c r="CV172" s="416"/>
      <c r="CW172" s="415"/>
      <c r="CX172" s="416"/>
      <c r="CY172" s="41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415"/>
      <c r="AZ173" s="415"/>
      <c r="BA173" s="415"/>
      <c r="BB173" s="415"/>
      <c r="BC173" s="415"/>
      <c r="BD173" s="415"/>
      <c r="BE173" s="415"/>
      <c r="BF173" s="415"/>
      <c r="BG173" s="416"/>
      <c r="BH173" s="416"/>
      <c r="BI173" s="415"/>
      <c r="BJ173" s="416"/>
      <c r="BK173" s="416"/>
      <c r="BL173" s="416"/>
      <c r="BM173" s="416"/>
      <c r="BN173" s="416"/>
      <c r="BO173" s="416"/>
      <c r="BP173" s="416"/>
      <c r="BQ173" s="416"/>
      <c r="BR173" s="416"/>
      <c r="BS173" s="415"/>
      <c r="BT173" s="416"/>
      <c r="BU173" s="416"/>
      <c r="BV173" s="416"/>
      <c r="BW173" s="416"/>
      <c r="BX173" s="416"/>
      <c r="BY173" s="416"/>
      <c r="BZ173" s="416"/>
      <c r="CA173" s="416"/>
      <c r="CB173" s="416"/>
      <c r="CC173" s="415"/>
      <c r="CD173" s="416"/>
      <c r="CE173" s="416"/>
      <c r="CF173" s="416"/>
      <c r="CG173" s="416"/>
      <c r="CH173" s="416"/>
      <c r="CI173" s="416"/>
      <c r="CJ173" s="416"/>
      <c r="CK173" s="416"/>
      <c r="CL173" s="416"/>
      <c r="CM173" s="415"/>
      <c r="CN173" s="416"/>
      <c r="CO173" s="416"/>
      <c r="CP173" s="416"/>
      <c r="CQ173" s="416"/>
      <c r="CR173" s="416"/>
      <c r="CS173" s="416"/>
      <c r="CT173" s="416"/>
      <c r="CU173" s="416"/>
      <c r="CV173" s="416"/>
      <c r="CW173" s="415"/>
      <c r="CX173" s="416"/>
      <c r="CY173" s="41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415"/>
      <c r="AZ174" s="415"/>
      <c r="BA174" s="415"/>
      <c r="BB174" s="415"/>
      <c r="BC174" s="415"/>
      <c r="BD174" s="415"/>
      <c r="BE174" s="415"/>
      <c r="BF174" s="415"/>
      <c r="BG174" s="416"/>
      <c r="BH174" s="416"/>
      <c r="BI174" s="415"/>
      <c r="BJ174" s="416"/>
      <c r="BK174" s="416"/>
      <c r="BL174" s="416"/>
      <c r="BM174" s="416"/>
      <c r="BN174" s="416"/>
      <c r="BO174" s="416"/>
      <c r="BP174" s="416"/>
      <c r="BQ174" s="416"/>
      <c r="BR174" s="416"/>
      <c r="BS174" s="415"/>
      <c r="BT174" s="416"/>
      <c r="BU174" s="416"/>
      <c r="BV174" s="416"/>
      <c r="BW174" s="416"/>
      <c r="BX174" s="416"/>
      <c r="BY174" s="416"/>
      <c r="BZ174" s="416"/>
      <c r="CA174" s="416"/>
      <c r="CB174" s="416"/>
      <c r="CC174" s="415"/>
      <c r="CD174" s="416"/>
      <c r="CE174" s="416"/>
      <c r="CF174" s="416"/>
      <c r="CG174" s="416"/>
      <c r="CH174" s="416"/>
      <c r="CI174" s="416"/>
      <c r="CJ174" s="416"/>
      <c r="CK174" s="416"/>
      <c r="CL174" s="416"/>
      <c r="CM174" s="415"/>
      <c r="CN174" s="416"/>
      <c r="CO174" s="416"/>
      <c r="CP174" s="416"/>
      <c r="CQ174" s="416"/>
      <c r="CR174" s="416"/>
      <c r="CS174" s="416"/>
      <c r="CT174" s="416"/>
      <c r="CU174" s="416"/>
      <c r="CV174" s="416"/>
      <c r="CW174" s="415"/>
      <c r="CX174" s="416"/>
      <c r="CY174" s="41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415"/>
      <c r="AZ175" s="415"/>
      <c r="BA175" s="415"/>
      <c r="BB175" s="415"/>
      <c r="BC175" s="415"/>
      <c r="BD175" s="415"/>
      <c r="BE175" s="415"/>
      <c r="BF175" s="415"/>
      <c r="BG175" s="416"/>
      <c r="BH175" s="416"/>
      <c r="BI175" s="415"/>
      <c r="BJ175" s="416"/>
      <c r="BK175" s="416"/>
      <c r="BL175" s="416"/>
      <c r="BM175" s="416"/>
      <c r="BN175" s="416"/>
      <c r="BO175" s="416"/>
      <c r="BP175" s="416"/>
      <c r="BQ175" s="416"/>
      <c r="BR175" s="416"/>
      <c r="BS175" s="415"/>
      <c r="BT175" s="416"/>
      <c r="BU175" s="416"/>
      <c r="BV175" s="416"/>
      <c r="BW175" s="416"/>
      <c r="BX175" s="416"/>
      <c r="BY175" s="416"/>
      <c r="BZ175" s="416"/>
      <c r="CA175" s="416"/>
      <c r="CB175" s="416"/>
      <c r="CC175" s="415"/>
      <c r="CD175" s="416"/>
      <c r="CE175" s="416"/>
      <c r="CF175" s="416"/>
      <c r="CG175" s="416"/>
      <c r="CH175" s="416"/>
      <c r="CI175" s="416"/>
      <c r="CJ175" s="416"/>
      <c r="CK175" s="416"/>
      <c r="CL175" s="416"/>
      <c r="CM175" s="415"/>
      <c r="CN175" s="416"/>
      <c r="CO175" s="416"/>
      <c r="CP175" s="416"/>
      <c r="CQ175" s="416"/>
      <c r="CR175" s="416"/>
      <c r="CS175" s="416"/>
      <c r="CT175" s="416"/>
      <c r="CU175" s="416"/>
      <c r="CV175" s="416"/>
      <c r="CW175" s="415"/>
      <c r="CX175" s="416"/>
      <c r="CY175" s="41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415"/>
      <c r="AZ176" s="415"/>
      <c r="BA176" s="415"/>
      <c r="BB176" s="415"/>
      <c r="BC176" s="415"/>
      <c r="BD176" s="415"/>
      <c r="BE176" s="415"/>
      <c r="BF176" s="415"/>
      <c r="BG176" s="416"/>
      <c r="BH176" s="416"/>
      <c r="BI176" s="415"/>
      <c r="BJ176" s="416"/>
      <c r="BK176" s="416"/>
      <c r="BL176" s="416"/>
      <c r="BM176" s="416"/>
      <c r="BN176" s="416"/>
      <c r="BO176" s="416"/>
      <c r="BP176" s="416"/>
      <c r="BQ176" s="416"/>
      <c r="BR176" s="416"/>
      <c r="BS176" s="415"/>
      <c r="BT176" s="416"/>
      <c r="BU176" s="416"/>
      <c r="BV176" s="416"/>
      <c r="BW176" s="416"/>
      <c r="BX176" s="416"/>
      <c r="BY176" s="416"/>
      <c r="BZ176" s="416"/>
      <c r="CA176" s="416"/>
      <c r="CB176" s="416"/>
      <c r="CC176" s="415"/>
      <c r="CD176" s="416"/>
      <c r="CE176" s="416"/>
      <c r="CF176" s="416"/>
      <c r="CG176" s="416"/>
      <c r="CH176" s="416"/>
      <c r="CI176" s="416"/>
      <c r="CJ176" s="416"/>
      <c r="CK176" s="416"/>
      <c r="CL176" s="416"/>
      <c r="CM176" s="415"/>
      <c r="CN176" s="416"/>
      <c r="CO176" s="416"/>
      <c r="CP176" s="416"/>
      <c r="CQ176" s="416"/>
      <c r="CR176" s="416"/>
      <c r="CS176" s="416"/>
      <c r="CT176" s="416"/>
      <c r="CU176" s="416"/>
      <c r="CV176" s="416"/>
      <c r="CW176" s="415"/>
      <c r="CX176" s="416"/>
      <c r="CY176" s="41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415"/>
      <c r="AZ177" s="415"/>
      <c r="BA177" s="415"/>
      <c r="BB177" s="415"/>
      <c r="BC177" s="415"/>
      <c r="BD177" s="415"/>
      <c r="BE177" s="415"/>
      <c r="BF177" s="415"/>
      <c r="BG177" s="416"/>
      <c r="BH177" s="416"/>
      <c r="BI177" s="415"/>
      <c r="BJ177" s="416"/>
      <c r="BK177" s="416"/>
      <c r="BL177" s="416"/>
      <c r="BM177" s="416"/>
      <c r="BN177" s="416"/>
      <c r="BO177" s="416"/>
      <c r="BP177" s="416"/>
      <c r="BQ177" s="416"/>
      <c r="BR177" s="416"/>
      <c r="BS177" s="415"/>
      <c r="BT177" s="416"/>
      <c r="BU177" s="416"/>
      <c r="BV177" s="416"/>
      <c r="BW177" s="416"/>
      <c r="BX177" s="416"/>
      <c r="BY177" s="416"/>
      <c r="BZ177" s="416"/>
      <c r="CA177" s="416"/>
      <c r="CB177" s="416"/>
      <c r="CC177" s="415"/>
      <c r="CD177" s="416"/>
      <c r="CE177" s="416"/>
      <c r="CF177" s="416"/>
      <c r="CG177" s="416"/>
      <c r="CH177" s="416"/>
      <c r="CI177" s="416"/>
      <c r="CJ177" s="416"/>
      <c r="CK177" s="416"/>
      <c r="CL177" s="416"/>
      <c r="CM177" s="415"/>
      <c r="CN177" s="416"/>
      <c r="CO177" s="416"/>
      <c r="CP177" s="416"/>
      <c r="CQ177" s="416"/>
      <c r="CR177" s="416"/>
      <c r="CS177" s="416"/>
      <c r="CT177" s="416"/>
      <c r="CU177" s="416"/>
      <c r="CV177" s="416"/>
      <c r="CW177" s="415"/>
      <c r="CX177" s="416"/>
      <c r="CY177" s="41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415"/>
      <c r="AZ178" s="415"/>
      <c r="BA178" s="415"/>
      <c r="BB178" s="415"/>
      <c r="BC178" s="415"/>
      <c r="BD178" s="415"/>
      <c r="BE178" s="415"/>
      <c r="BF178" s="415"/>
      <c r="BG178" s="416"/>
      <c r="BH178" s="416"/>
      <c r="BI178" s="415"/>
      <c r="BJ178" s="416"/>
      <c r="BK178" s="416"/>
      <c r="BL178" s="416"/>
      <c r="BM178" s="416"/>
      <c r="BN178" s="416"/>
      <c r="BO178" s="416"/>
      <c r="BP178" s="416"/>
      <c r="BQ178" s="416"/>
      <c r="BR178" s="416"/>
      <c r="BS178" s="415"/>
      <c r="BT178" s="416"/>
      <c r="BU178" s="416"/>
      <c r="BV178" s="416"/>
      <c r="BW178" s="416"/>
      <c r="BX178" s="416"/>
      <c r="BY178" s="416"/>
      <c r="BZ178" s="416"/>
      <c r="CA178" s="416"/>
      <c r="CB178" s="416"/>
      <c r="CC178" s="415"/>
      <c r="CD178" s="416"/>
      <c r="CE178" s="416"/>
      <c r="CF178" s="416"/>
      <c r="CG178" s="416"/>
      <c r="CH178" s="416"/>
      <c r="CI178" s="416"/>
      <c r="CJ178" s="416"/>
      <c r="CK178" s="416"/>
      <c r="CL178" s="416"/>
      <c r="CM178" s="415"/>
      <c r="CN178" s="416"/>
      <c r="CO178" s="416"/>
      <c r="CP178" s="416"/>
      <c r="CQ178" s="416"/>
      <c r="CR178" s="416"/>
      <c r="CS178" s="416"/>
      <c r="CT178" s="416"/>
      <c r="CU178" s="416"/>
      <c r="CV178" s="416"/>
      <c r="CW178" s="415"/>
      <c r="CX178" s="416"/>
      <c r="CY178" s="41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415"/>
      <c r="AZ179" s="415"/>
      <c r="BA179" s="415"/>
      <c r="BB179" s="415"/>
      <c r="BC179" s="415"/>
      <c r="BD179" s="415"/>
      <c r="BE179" s="415"/>
      <c r="BF179" s="415"/>
      <c r="BG179" s="416"/>
      <c r="BH179" s="416"/>
      <c r="BI179" s="415"/>
      <c r="BJ179" s="416"/>
      <c r="BK179" s="416"/>
      <c r="BL179" s="416"/>
      <c r="BM179" s="416"/>
      <c r="BN179" s="416"/>
      <c r="BO179" s="416"/>
      <c r="BP179" s="416"/>
      <c r="BQ179" s="416"/>
      <c r="BR179" s="416"/>
      <c r="BS179" s="415"/>
      <c r="BT179" s="416"/>
      <c r="BU179" s="416"/>
      <c r="BV179" s="416"/>
      <c r="BW179" s="416"/>
      <c r="BX179" s="416"/>
      <c r="BY179" s="416"/>
      <c r="BZ179" s="416"/>
      <c r="CA179" s="416"/>
      <c r="CB179" s="416"/>
      <c r="CC179" s="415"/>
      <c r="CD179" s="416"/>
      <c r="CE179" s="416"/>
      <c r="CF179" s="416"/>
      <c r="CG179" s="416"/>
      <c r="CH179" s="416"/>
      <c r="CI179" s="416"/>
      <c r="CJ179" s="416"/>
      <c r="CK179" s="416"/>
      <c r="CL179" s="416"/>
      <c r="CM179" s="415"/>
      <c r="CN179" s="416"/>
      <c r="CO179" s="416"/>
      <c r="CP179" s="416"/>
      <c r="CQ179" s="416"/>
      <c r="CR179" s="416"/>
      <c r="CS179" s="416"/>
      <c r="CT179" s="416"/>
      <c r="CU179" s="416"/>
      <c r="CV179" s="416"/>
      <c r="CW179" s="415"/>
      <c r="CX179" s="416"/>
      <c r="CY179" s="41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415"/>
      <c r="AZ180" s="415"/>
      <c r="BA180" s="415"/>
      <c r="BB180" s="415"/>
      <c r="BC180" s="415"/>
      <c r="BD180" s="415"/>
      <c r="BE180" s="415"/>
      <c r="BF180" s="415"/>
      <c r="BG180" s="416"/>
      <c r="BH180" s="416"/>
      <c r="BI180" s="415"/>
      <c r="BJ180" s="416"/>
      <c r="BK180" s="416"/>
      <c r="BL180" s="416"/>
      <c r="BM180" s="416"/>
      <c r="BN180" s="416"/>
      <c r="BO180" s="416"/>
      <c r="BP180" s="416"/>
      <c r="BQ180" s="416"/>
      <c r="BR180" s="416"/>
      <c r="BS180" s="415"/>
      <c r="BT180" s="416"/>
      <c r="BU180" s="416"/>
      <c r="BV180" s="416"/>
      <c r="BW180" s="416"/>
      <c r="BX180" s="416"/>
      <c r="BY180" s="416"/>
      <c r="BZ180" s="416"/>
      <c r="CA180" s="416"/>
      <c r="CB180" s="416"/>
      <c r="CC180" s="415"/>
      <c r="CD180" s="416"/>
      <c r="CE180" s="416"/>
      <c r="CF180" s="416"/>
      <c r="CG180" s="416"/>
      <c r="CH180" s="416"/>
      <c r="CI180" s="416"/>
      <c r="CJ180" s="416"/>
      <c r="CK180" s="416"/>
      <c r="CL180" s="416"/>
      <c r="CM180" s="415"/>
      <c r="CN180" s="416"/>
      <c r="CO180" s="416"/>
      <c r="CP180" s="416"/>
      <c r="CQ180" s="416"/>
      <c r="CR180" s="416"/>
      <c r="CS180" s="416"/>
      <c r="CT180" s="416"/>
      <c r="CU180" s="416"/>
      <c r="CV180" s="416"/>
      <c r="CW180" s="415"/>
      <c r="CX180" s="416"/>
      <c r="CY180" s="41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415"/>
      <c r="AZ181" s="415"/>
      <c r="BA181" s="415"/>
      <c r="BB181" s="415"/>
      <c r="BC181" s="415"/>
      <c r="BD181" s="415"/>
      <c r="BE181" s="415"/>
      <c r="BF181" s="415"/>
      <c r="BG181" s="416"/>
      <c r="BH181" s="416"/>
      <c r="BI181" s="415"/>
      <c r="BJ181" s="416"/>
      <c r="BK181" s="416"/>
      <c r="BL181" s="416"/>
      <c r="BM181" s="416"/>
      <c r="BN181" s="416"/>
      <c r="BO181" s="416"/>
      <c r="BP181" s="416"/>
      <c r="BQ181" s="416"/>
      <c r="BR181" s="416"/>
      <c r="BS181" s="415"/>
      <c r="BT181" s="416"/>
      <c r="BU181" s="416"/>
      <c r="BV181" s="416"/>
      <c r="BW181" s="416"/>
      <c r="BX181" s="416"/>
      <c r="BY181" s="416"/>
      <c r="BZ181" s="416"/>
      <c r="CA181" s="416"/>
      <c r="CB181" s="416"/>
      <c r="CC181" s="415"/>
      <c r="CD181" s="416"/>
      <c r="CE181" s="416"/>
      <c r="CF181" s="416"/>
      <c r="CG181" s="416"/>
      <c r="CH181" s="416"/>
      <c r="CI181" s="416"/>
      <c r="CJ181" s="416"/>
      <c r="CK181" s="416"/>
      <c r="CL181" s="416"/>
      <c r="CM181" s="415"/>
      <c r="CN181" s="416"/>
      <c r="CO181" s="416"/>
      <c r="CP181" s="416"/>
      <c r="CQ181" s="416"/>
      <c r="CR181" s="416"/>
      <c r="CS181" s="416"/>
      <c r="CT181" s="416"/>
      <c r="CU181" s="416"/>
      <c r="CV181" s="416"/>
      <c r="CW181" s="415"/>
      <c r="CX181" s="416"/>
      <c r="CY181" s="41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415"/>
      <c r="AZ182" s="415"/>
      <c r="BA182" s="415"/>
      <c r="BB182" s="415"/>
      <c r="BC182" s="415"/>
      <c r="BD182" s="415"/>
      <c r="BE182" s="415"/>
      <c r="BF182" s="415"/>
      <c r="BG182" s="416"/>
      <c r="BH182" s="416"/>
      <c r="BI182" s="415"/>
      <c r="BJ182" s="416"/>
      <c r="BK182" s="416"/>
      <c r="BL182" s="416"/>
      <c r="BM182" s="416"/>
      <c r="BN182" s="416"/>
      <c r="BO182" s="416"/>
      <c r="BP182" s="416"/>
      <c r="BQ182" s="416"/>
      <c r="BR182" s="416"/>
      <c r="BS182" s="415"/>
      <c r="BT182" s="416"/>
      <c r="BU182" s="416"/>
      <c r="BV182" s="416"/>
      <c r="BW182" s="416"/>
      <c r="BX182" s="416"/>
      <c r="BY182" s="416"/>
      <c r="BZ182" s="416"/>
      <c r="CA182" s="416"/>
      <c r="CB182" s="416"/>
      <c r="CC182" s="415"/>
      <c r="CD182" s="416"/>
      <c r="CE182" s="416"/>
      <c r="CF182" s="416"/>
      <c r="CG182" s="416"/>
      <c r="CH182" s="416"/>
      <c r="CI182" s="416"/>
      <c r="CJ182" s="416"/>
      <c r="CK182" s="416"/>
      <c r="CL182" s="416"/>
      <c r="CM182" s="415"/>
      <c r="CN182" s="416"/>
      <c r="CO182" s="416"/>
      <c r="CP182" s="416"/>
      <c r="CQ182" s="416"/>
      <c r="CR182" s="416"/>
      <c r="CS182" s="416"/>
      <c r="CT182" s="416"/>
      <c r="CU182" s="416"/>
      <c r="CV182" s="416"/>
      <c r="CW182" s="415"/>
      <c r="CX182" s="416"/>
      <c r="CY182" s="41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415"/>
      <c r="AZ183" s="415"/>
      <c r="BA183" s="415"/>
      <c r="BB183" s="415"/>
      <c r="BC183" s="415"/>
      <c r="BD183" s="415"/>
      <c r="BE183" s="415"/>
      <c r="BF183" s="415"/>
      <c r="BG183" s="416"/>
      <c r="BH183" s="416"/>
      <c r="BI183" s="415"/>
      <c r="BJ183" s="416"/>
      <c r="BK183" s="416"/>
      <c r="BL183" s="416"/>
      <c r="BM183" s="416"/>
      <c r="BN183" s="416"/>
      <c r="BO183" s="416"/>
      <c r="BP183" s="416"/>
      <c r="BQ183" s="416"/>
      <c r="BR183" s="416"/>
      <c r="BS183" s="415"/>
      <c r="BT183" s="416"/>
      <c r="BU183" s="416"/>
      <c r="BV183" s="416"/>
      <c r="BW183" s="416"/>
      <c r="BX183" s="416"/>
      <c r="BY183" s="416"/>
      <c r="BZ183" s="416"/>
      <c r="CA183" s="416"/>
      <c r="CB183" s="416"/>
      <c r="CC183" s="415"/>
      <c r="CD183" s="416"/>
      <c r="CE183" s="416"/>
      <c r="CF183" s="416"/>
      <c r="CG183" s="416"/>
      <c r="CH183" s="416"/>
      <c r="CI183" s="416"/>
      <c r="CJ183" s="416"/>
      <c r="CK183" s="416"/>
      <c r="CL183" s="416"/>
      <c r="CM183" s="415"/>
      <c r="CN183" s="416"/>
      <c r="CO183" s="416"/>
      <c r="CP183" s="416"/>
      <c r="CQ183" s="416"/>
      <c r="CR183" s="416"/>
      <c r="CS183" s="416"/>
      <c r="CT183" s="416"/>
      <c r="CU183" s="416"/>
      <c r="CV183" s="416"/>
      <c r="CW183" s="415"/>
      <c r="CX183" s="416"/>
      <c r="CY183" s="41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415"/>
      <c r="AZ184" s="415"/>
      <c r="BA184" s="415"/>
      <c r="BB184" s="415"/>
      <c r="BC184" s="415"/>
      <c r="BD184" s="415"/>
      <c r="BE184" s="415"/>
      <c r="BF184" s="415"/>
      <c r="BG184" s="416"/>
      <c r="BH184" s="416"/>
      <c r="BI184" s="415"/>
      <c r="BJ184" s="416"/>
      <c r="BK184" s="416"/>
      <c r="BL184" s="416"/>
      <c r="BM184" s="416"/>
      <c r="BN184" s="416"/>
      <c r="BO184" s="416"/>
      <c r="BP184" s="416"/>
      <c r="BQ184" s="416"/>
      <c r="BR184" s="416"/>
      <c r="BS184" s="415"/>
      <c r="BT184" s="416"/>
      <c r="BU184" s="416"/>
      <c r="BV184" s="416"/>
      <c r="BW184" s="416"/>
      <c r="BX184" s="416"/>
      <c r="BY184" s="416"/>
      <c r="BZ184" s="416"/>
      <c r="CA184" s="416"/>
      <c r="CB184" s="416"/>
      <c r="CC184" s="415"/>
      <c r="CD184" s="416"/>
      <c r="CE184" s="416"/>
      <c r="CF184" s="416"/>
      <c r="CG184" s="416"/>
      <c r="CH184" s="416"/>
      <c r="CI184" s="416"/>
      <c r="CJ184" s="416"/>
      <c r="CK184" s="416"/>
      <c r="CL184" s="416"/>
      <c r="CM184" s="415"/>
      <c r="CN184" s="416"/>
      <c r="CO184" s="416"/>
      <c r="CP184" s="416"/>
      <c r="CQ184" s="416"/>
      <c r="CR184" s="416"/>
      <c r="CS184" s="416"/>
      <c r="CT184" s="416"/>
      <c r="CU184" s="416"/>
      <c r="CV184" s="416"/>
      <c r="CW184" s="415"/>
      <c r="CX184" s="416"/>
      <c r="CY184" s="41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415"/>
      <c r="AZ185" s="415"/>
      <c r="BA185" s="415"/>
      <c r="BB185" s="415"/>
      <c r="BC185" s="415"/>
      <c r="BD185" s="415"/>
      <c r="BE185" s="415"/>
      <c r="BF185" s="415"/>
      <c r="BG185" s="416"/>
      <c r="BH185" s="416"/>
      <c r="BI185" s="415"/>
      <c r="BJ185" s="416"/>
      <c r="BK185" s="416"/>
      <c r="BL185" s="416"/>
      <c r="BM185" s="416"/>
      <c r="BN185" s="416"/>
      <c r="BO185" s="416"/>
      <c r="BP185" s="416"/>
      <c r="BQ185" s="416"/>
      <c r="BR185" s="416"/>
      <c r="BS185" s="415"/>
      <c r="BT185" s="416"/>
      <c r="BU185" s="416"/>
      <c r="BV185" s="416"/>
      <c r="BW185" s="416"/>
      <c r="BX185" s="416"/>
      <c r="BY185" s="416"/>
      <c r="BZ185" s="416"/>
      <c r="CA185" s="416"/>
      <c r="CB185" s="416"/>
      <c r="CC185" s="415"/>
      <c r="CD185" s="416"/>
      <c r="CE185" s="416"/>
      <c r="CF185" s="416"/>
      <c r="CG185" s="416"/>
      <c r="CH185" s="416"/>
      <c r="CI185" s="416"/>
      <c r="CJ185" s="416"/>
      <c r="CK185" s="416"/>
      <c r="CL185" s="416"/>
      <c r="CM185" s="415"/>
      <c r="CN185" s="416"/>
      <c r="CO185" s="416"/>
      <c r="CP185" s="416"/>
      <c r="CQ185" s="416"/>
      <c r="CR185" s="416"/>
      <c r="CS185" s="416"/>
      <c r="CT185" s="416"/>
      <c r="CU185" s="416"/>
      <c r="CV185" s="416"/>
      <c r="CW185" s="415"/>
      <c r="CX185" s="416"/>
      <c r="CY185" s="41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415"/>
      <c r="AZ186" s="415"/>
      <c r="BA186" s="415"/>
      <c r="BB186" s="415"/>
      <c r="BC186" s="415"/>
      <c r="BD186" s="415"/>
      <c r="BE186" s="415"/>
      <c r="BF186" s="415"/>
      <c r="BG186" s="416"/>
      <c r="BH186" s="416"/>
      <c r="BI186" s="415"/>
      <c r="BJ186" s="416"/>
      <c r="BK186" s="416"/>
      <c r="BL186" s="416"/>
      <c r="BM186" s="416"/>
      <c r="BN186" s="416"/>
      <c r="BO186" s="416"/>
      <c r="BP186" s="416"/>
      <c r="BQ186" s="416"/>
      <c r="BR186" s="416"/>
      <c r="BS186" s="415"/>
      <c r="BT186" s="416"/>
      <c r="BU186" s="416"/>
      <c r="BV186" s="416"/>
      <c r="BW186" s="416"/>
      <c r="BX186" s="416"/>
      <c r="BY186" s="416"/>
      <c r="BZ186" s="416"/>
      <c r="CA186" s="416"/>
      <c r="CB186" s="416"/>
      <c r="CC186" s="415"/>
      <c r="CD186" s="416"/>
      <c r="CE186" s="416"/>
      <c r="CF186" s="416"/>
      <c r="CG186" s="416"/>
      <c r="CH186" s="416"/>
      <c r="CI186" s="416"/>
      <c r="CJ186" s="416"/>
      <c r="CK186" s="416"/>
      <c r="CL186" s="416"/>
      <c r="CM186" s="415"/>
      <c r="CN186" s="416"/>
      <c r="CO186" s="416"/>
      <c r="CP186" s="416"/>
      <c r="CQ186" s="416"/>
      <c r="CR186" s="416"/>
      <c r="CS186" s="416"/>
      <c r="CT186" s="416"/>
      <c r="CU186" s="416"/>
      <c r="CV186" s="416"/>
      <c r="CW186" s="415"/>
      <c r="CX186" s="416"/>
      <c r="CY186" s="41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415"/>
      <c r="AZ187" s="415"/>
      <c r="BA187" s="415"/>
      <c r="BB187" s="415"/>
      <c r="BC187" s="415"/>
      <c r="BD187" s="415"/>
      <c r="BE187" s="415"/>
      <c r="BF187" s="415"/>
      <c r="BG187" s="416"/>
      <c r="BH187" s="416"/>
      <c r="BI187" s="415"/>
      <c r="BJ187" s="416"/>
      <c r="BK187" s="416"/>
      <c r="BL187" s="416"/>
      <c r="BM187" s="416"/>
      <c r="BN187" s="416"/>
      <c r="BO187" s="416"/>
      <c r="BP187" s="416"/>
      <c r="BQ187" s="416"/>
      <c r="BR187" s="416"/>
      <c r="BS187" s="415"/>
      <c r="BT187" s="416"/>
      <c r="BU187" s="416"/>
      <c r="BV187" s="416"/>
      <c r="BW187" s="416"/>
      <c r="BX187" s="416"/>
      <c r="BY187" s="416"/>
      <c r="BZ187" s="416"/>
      <c r="CA187" s="416"/>
      <c r="CB187" s="416"/>
      <c r="CC187" s="415"/>
      <c r="CD187" s="416"/>
      <c r="CE187" s="416"/>
      <c r="CF187" s="416"/>
      <c r="CG187" s="416"/>
      <c r="CH187" s="416"/>
      <c r="CI187" s="416"/>
      <c r="CJ187" s="416"/>
      <c r="CK187" s="416"/>
      <c r="CL187" s="416"/>
      <c r="CM187" s="415"/>
      <c r="CN187" s="416"/>
      <c r="CO187" s="416"/>
      <c r="CP187" s="416"/>
      <c r="CQ187" s="416"/>
      <c r="CR187" s="416"/>
      <c r="CS187" s="416"/>
      <c r="CT187" s="416"/>
      <c r="CU187" s="416"/>
      <c r="CV187" s="416"/>
      <c r="CW187" s="415"/>
      <c r="CX187" s="416"/>
      <c r="CY187" s="41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415"/>
      <c r="AZ188" s="415"/>
      <c r="BA188" s="415"/>
      <c r="BB188" s="415"/>
      <c r="BC188" s="415"/>
      <c r="BD188" s="415"/>
      <c r="BE188" s="415"/>
      <c r="BF188" s="415"/>
      <c r="BG188" s="416"/>
      <c r="BH188" s="416"/>
      <c r="BI188" s="415"/>
      <c r="BJ188" s="416"/>
      <c r="BK188" s="416"/>
      <c r="BL188" s="416"/>
      <c r="BM188" s="416"/>
      <c r="BN188" s="416"/>
      <c r="BO188" s="416"/>
      <c r="BP188" s="416"/>
      <c r="BQ188" s="416"/>
      <c r="BR188" s="416"/>
      <c r="BS188" s="415"/>
      <c r="BT188" s="416"/>
      <c r="BU188" s="416"/>
      <c r="BV188" s="416"/>
      <c r="BW188" s="416"/>
      <c r="BX188" s="416"/>
      <c r="BY188" s="416"/>
      <c r="BZ188" s="416"/>
      <c r="CA188" s="416"/>
      <c r="CB188" s="416"/>
      <c r="CC188" s="415"/>
      <c r="CD188" s="416"/>
      <c r="CE188" s="416"/>
      <c r="CF188" s="416"/>
      <c r="CG188" s="416"/>
      <c r="CH188" s="416"/>
      <c r="CI188" s="416"/>
      <c r="CJ188" s="416"/>
      <c r="CK188" s="416"/>
      <c r="CL188" s="416"/>
      <c r="CM188" s="415"/>
      <c r="CN188" s="416"/>
      <c r="CO188" s="416"/>
      <c r="CP188" s="416"/>
      <c r="CQ188" s="416"/>
      <c r="CR188" s="416"/>
      <c r="CS188" s="416"/>
      <c r="CT188" s="416"/>
      <c r="CU188" s="416"/>
      <c r="CV188" s="416"/>
      <c r="CW188" s="415"/>
      <c r="CX188" s="416"/>
      <c r="CY188" s="41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415"/>
      <c r="AZ189" s="415"/>
      <c r="BA189" s="415"/>
      <c r="BB189" s="415"/>
      <c r="BC189" s="415"/>
      <c r="BD189" s="415"/>
      <c r="BE189" s="415"/>
      <c r="BF189" s="415"/>
      <c r="BG189" s="416"/>
      <c r="BH189" s="416"/>
      <c r="BI189" s="415"/>
      <c r="BJ189" s="416"/>
      <c r="BK189" s="416"/>
      <c r="BL189" s="416"/>
      <c r="BM189" s="416"/>
      <c r="BN189" s="416"/>
      <c r="BO189" s="416"/>
      <c r="BP189" s="416"/>
      <c r="BQ189" s="416"/>
      <c r="BR189" s="416"/>
      <c r="BS189" s="415"/>
      <c r="BT189" s="416"/>
      <c r="BU189" s="416"/>
      <c r="BV189" s="416"/>
      <c r="BW189" s="416"/>
      <c r="BX189" s="416"/>
      <c r="BY189" s="416"/>
      <c r="BZ189" s="416"/>
      <c r="CA189" s="416"/>
      <c r="CB189" s="416"/>
      <c r="CC189" s="415"/>
      <c r="CD189" s="416"/>
      <c r="CE189" s="416"/>
      <c r="CF189" s="416"/>
      <c r="CG189" s="416"/>
      <c r="CH189" s="416"/>
      <c r="CI189" s="416"/>
      <c r="CJ189" s="416"/>
      <c r="CK189" s="416"/>
      <c r="CL189" s="416"/>
      <c r="CM189" s="415"/>
      <c r="CN189" s="416"/>
      <c r="CO189" s="416"/>
      <c r="CP189" s="416"/>
      <c r="CQ189" s="416"/>
      <c r="CR189" s="416"/>
      <c r="CS189" s="416"/>
      <c r="CT189" s="416"/>
      <c r="CU189" s="416"/>
      <c r="CV189" s="416"/>
      <c r="CW189" s="415"/>
      <c r="CX189" s="416"/>
      <c r="CY189" s="41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415"/>
      <c r="AZ190" s="415"/>
      <c r="BA190" s="415"/>
      <c r="BB190" s="415"/>
      <c r="BC190" s="415"/>
      <c r="BD190" s="415"/>
      <c r="BE190" s="415"/>
      <c r="BF190" s="415"/>
      <c r="BG190" s="416"/>
      <c r="BH190" s="416"/>
      <c r="BI190" s="415"/>
      <c r="BJ190" s="416"/>
      <c r="BK190" s="416"/>
      <c r="BL190" s="416"/>
      <c r="BM190" s="416"/>
      <c r="BN190" s="416"/>
      <c r="BO190" s="416"/>
      <c r="BP190" s="416"/>
      <c r="BQ190" s="416"/>
      <c r="BR190" s="416"/>
      <c r="BS190" s="415"/>
      <c r="BT190" s="416"/>
      <c r="BU190" s="416"/>
      <c r="BV190" s="416"/>
      <c r="BW190" s="416"/>
      <c r="BX190" s="416"/>
      <c r="BY190" s="416"/>
      <c r="BZ190" s="416"/>
      <c r="CA190" s="416"/>
      <c r="CB190" s="416"/>
      <c r="CC190" s="415"/>
      <c r="CD190" s="416"/>
      <c r="CE190" s="416"/>
      <c r="CF190" s="416"/>
      <c r="CG190" s="416"/>
      <c r="CH190" s="416"/>
      <c r="CI190" s="416"/>
      <c r="CJ190" s="416"/>
      <c r="CK190" s="416"/>
      <c r="CL190" s="416"/>
      <c r="CM190" s="415"/>
      <c r="CN190" s="416"/>
      <c r="CO190" s="416"/>
      <c r="CP190" s="416"/>
      <c r="CQ190" s="416"/>
      <c r="CR190" s="416"/>
      <c r="CS190" s="416"/>
      <c r="CT190" s="416"/>
      <c r="CU190" s="416"/>
      <c r="CV190" s="416"/>
      <c r="CW190" s="415"/>
      <c r="CX190" s="416"/>
      <c r="CY190" s="41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415"/>
      <c r="AZ191" s="415"/>
      <c r="BA191" s="415"/>
      <c r="BB191" s="415"/>
      <c r="BC191" s="415"/>
      <c r="BD191" s="415"/>
      <c r="BE191" s="415"/>
      <c r="BF191" s="415"/>
      <c r="BG191" s="416"/>
      <c r="BH191" s="416"/>
      <c r="BI191" s="415"/>
      <c r="BJ191" s="416"/>
      <c r="BK191" s="416"/>
      <c r="BL191" s="416"/>
      <c r="BM191" s="416"/>
      <c r="BN191" s="416"/>
      <c r="BO191" s="416"/>
      <c r="BP191" s="416"/>
      <c r="BQ191" s="416"/>
      <c r="BR191" s="416"/>
      <c r="BS191" s="415"/>
      <c r="BT191" s="416"/>
      <c r="BU191" s="416"/>
      <c r="BV191" s="416"/>
      <c r="BW191" s="416"/>
      <c r="BX191" s="416"/>
      <c r="BY191" s="416"/>
      <c r="BZ191" s="416"/>
      <c r="CA191" s="416"/>
      <c r="CB191" s="416"/>
      <c r="CC191" s="415"/>
      <c r="CD191" s="416"/>
      <c r="CE191" s="416"/>
      <c r="CF191" s="416"/>
      <c r="CG191" s="416"/>
      <c r="CH191" s="416"/>
      <c r="CI191" s="416"/>
      <c r="CJ191" s="416"/>
      <c r="CK191" s="416"/>
      <c r="CL191" s="416"/>
      <c r="CM191" s="415"/>
      <c r="CN191" s="416"/>
      <c r="CO191" s="416"/>
      <c r="CP191" s="416"/>
      <c r="CQ191" s="416"/>
      <c r="CR191" s="416"/>
      <c r="CS191" s="416"/>
      <c r="CT191" s="416"/>
      <c r="CU191" s="416"/>
      <c r="CV191" s="416"/>
      <c r="CW191" s="415"/>
      <c r="CX191" s="416"/>
      <c r="CY191" s="41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415"/>
      <c r="AZ192" s="415"/>
      <c r="BA192" s="415"/>
      <c r="BB192" s="415"/>
      <c r="BC192" s="415"/>
      <c r="BD192" s="415"/>
      <c r="BE192" s="415"/>
      <c r="BF192" s="415"/>
      <c r="BG192" s="416"/>
      <c r="BH192" s="416"/>
      <c r="BI192" s="415"/>
      <c r="BJ192" s="416"/>
      <c r="BK192" s="416"/>
      <c r="BL192" s="416"/>
      <c r="BM192" s="416"/>
      <c r="BN192" s="416"/>
      <c r="BO192" s="416"/>
      <c r="BP192" s="416"/>
      <c r="BQ192" s="416"/>
      <c r="BR192" s="416"/>
      <c r="BS192" s="415"/>
      <c r="BT192" s="416"/>
      <c r="BU192" s="416"/>
      <c r="BV192" s="416"/>
      <c r="BW192" s="416"/>
      <c r="BX192" s="416"/>
      <c r="BY192" s="416"/>
      <c r="BZ192" s="416"/>
      <c r="CA192" s="416"/>
      <c r="CB192" s="416"/>
      <c r="CC192" s="415"/>
      <c r="CD192" s="416"/>
      <c r="CE192" s="416"/>
      <c r="CF192" s="416"/>
      <c r="CG192" s="416"/>
      <c r="CH192" s="416"/>
      <c r="CI192" s="416"/>
      <c r="CJ192" s="416"/>
      <c r="CK192" s="416"/>
      <c r="CL192" s="416"/>
      <c r="CM192" s="415"/>
      <c r="CN192" s="416"/>
      <c r="CO192" s="416"/>
      <c r="CP192" s="416"/>
      <c r="CQ192" s="416"/>
      <c r="CR192" s="416"/>
      <c r="CS192" s="416"/>
      <c r="CT192" s="416"/>
      <c r="CU192" s="416"/>
      <c r="CV192" s="416"/>
      <c r="CW192" s="415"/>
      <c r="CX192" s="416"/>
      <c r="CY192" s="41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415"/>
      <c r="AZ193" s="415"/>
      <c r="BA193" s="415"/>
      <c r="BB193" s="415"/>
      <c r="BC193" s="415"/>
      <c r="BD193" s="415"/>
      <c r="BE193" s="415"/>
      <c r="BF193" s="415"/>
      <c r="BG193" s="416"/>
      <c r="BH193" s="416"/>
      <c r="BI193" s="415"/>
      <c r="BJ193" s="416"/>
      <c r="BK193" s="416"/>
      <c r="BL193" s="416"/>
      <c r="BM193" s="416"/>
      <c r="BN193" s="416"/>
      <c r="BO193" s="416"/>
      <c r="BP193" s="416"/>
      <c r="BQ193" s="416"/>
      <c r="BR193" s="416"/>
      <c r="BS193" s="415"/>
      <c r="BT193" s="416"/>
      <c r="BU193" s="416"/>
      <c r="BV193" s="416"/>
      <c r="BW193" s="416"/>
      <c r="BX193" s="416"/>
      <c r="BY193" s="416"/>
      <c r="BZ193" s="416"/>
      <c r="CA193" s="416"/>
      <c r="CB193" s="416"/>
      <c r="CC193" s="415"/>
      <c r="CD193" s="416"/>
      <c r="CE193" s="416"/>
      <c r="CF193" s="416"/>
      <c r="CG193" s="416"/>
      <c r="CH193" s="416"/>
      <c r="CI193" s="416"/>
      <c r="CJ193" s="416"/>
      <c r="CK193" s="416"/>
      <c r="CL193" s="416"/>
      <c r="CM193" s="415"/>
      <c r="CN193" s="416"/>
      <c r="CO193" s="416"/>
      <c r="CP193" s="416"/>
      <c r="CQ193" s="416"/>
      <c r="CR193" s="416"/>
      <c r="CS193" s="416"/>
      <c r="CT193" s="416"/>
      <c r="CU193" s="416"/>
      <c r="CV193" s="416"/>
      <c r="CW193" s="415"/>
      <c r="CX193" s="416"/>
      <c r="CY193" s="41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415"/>
      <c r="AZ194" s="415"/>
      <c r="BA194" s="415"/>
      <c r="BB194" s="415"/>
      <c r="BC194" s="415"/>
      <c r="BD194" s="415"/>
      <c r="BE194" s="415"/>
      <c r="BF194" s="415"/>
      <c r="BG194" s="416"/>
      <c r="BH194" s="416"/>
      <c r="BI194" s="415"/>
      <c r="BJ194" s="416"/>
      <c r="BK194" s="416"/>
      <c r="BL194" s="416"/>
      <c r="BM194" s="416"/>
      <c r="BN194" s="416"/>
      <c r="BO194" s="416"/>
      <c r="BP194" s="416"/>
      <c r="BQ194" s="416"/>
      <c r="BR194" s="416"/>
      <c r="BS194" s="415"/>
      <c r="BT194" s="416"/>
      <c r="BU194" s="416"/>
      <c r="BV194" s="416"/>
      <c r="BW194" s="416"/>
      <c r="BX194" s="416"/>
      <c r="BY194" s="416"/>
      <c r="BZ194" s="416"/>
      <c r="CA194" s="416"/>
      <c r="CB194" s="416"/>
      <c r="CC194" s="415"/>
      <c r="CD194" s="416"/>
      <c r="CE194" s="416"/>
      <c r="CF194" s="416"/>
      <c r="CG194" s="416"/>
      <c r="CH194" s="416"/>
      <c r="CI194" s="416"/>
      <c r="CJ194" s="416"/>
      <c r="CK194" s="416"/>
      <c r="CL194" s="416"/>
      <c r="CM194" s="415"/>
      <c r="CN194" s="416"/>
      <c r="CO194" s="416"/>
      <c r="CP194" s="416"/>
      <c r="CQ194" s="416"/>
      <c r="CR194" s="416"/>
      <c r="CS194" s="416"/>
      <c r="CT194" s="416"/>
      <c r="CU194" s="416"/>
      <c r="CV194" s="416"/>
      <c r="CW194" s="415"/>
      <c r="CX194" s="416"/>
      <c r="CY194" s="41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415"/>
      <c r="AZ195" s="415"/>
      <c r="BA195" s="415"/>
      <c r="BB195" s="415"/>
      <c r="BC195" s="415"/>
      <c r="BD195" s="415"/>
      <c r="BE195" s="415"/>
      <c r="BF195" s="415"/>
      <c r="BG195" s="416"/>
      <c r="BH195" s="416"/>
      <c r="BI195" s="415"/>
      <c r="BJ195" s="416"/>
      <c r="BK195" s="416"/>
      <c r="BL195" s="416"/>
      <c r="BM195" s="416"/>
      <c r="BN195" s="416"/>
      <c r="BO195" s="416"/>
      <c r="BP195" s="416"/>
      <c r="BQ195" s="416"/>
      <c r="BR195" s="416"/>
      <c r="BS195" s="415"/>
      <c r="BT195" s="416"/>
      <c r="BU195" s="416"/>
      <c r="BV195" s="416"/>
      <c r="BW195" s="416"/>
      <c r="BX195" s="416"/>
      <c r="BY195" s="416"/>
      <c r="BZ195" s="416"/>
      <c r="CA195" s="416"/>
      <c r="CB195" s="416"/>
      <c r="CC195" s="415"/>
      <c r="CD195" s="416"/>
      <c r="CE195" s="416"/>
      <c r="CF195" s="416"/>
      <c r="CG195" s="416"/>
      <c r="CH195" s="416"/>
      <c r="CI195" s="416"/>
      <c r="CJ195" s="416"/>
      <c r="CK195" s="416"/>
      <c r="CL195" s="416"/>
      <c r="CM195" s="415"/>
      <c r="CN195" s="416"/>
      <c r="CO195" s="416"/>
      <c r="CP195" s="416"/>
      <c r="CQ195" s="416"/>
      <c r="CR195" s="416"/>
      <c r="CS195" s="416"/>
      <c r="CT195" s="416"/>
      <c r="CU195" s="416"/>
      <c r="CV195" s="416"/>
      <c r="CW195" s="415"/>
      <c r="CX195" s="416"/>
      <c r="CY195" s="41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415"/>
      <c r="AZ196" s="415"/>
      <c r="BA196" s="415"/>
      <c r="BB196" s="415"/>
      <c r="BC196" s="415"/>
      <c r="BD196" s="415"/>
      <c r="BE196" s="415"/>
      <c r="BF196" s="415"/>
      <c r="BG196" s="416"/>
      <c r="BH196" s="416"/>
      <c r="BI196" s="415"/>
      <c r="BJ196" s="416"/>
      <c r="BK196" s="416"/>
      <c r="BL196" s="416"/>
      <c r="BM196" s="416"/>
      <c r="BN196" s="416"/>
      <c r="BO196" s="416"/>
      <c r="BP196" s="416"/>
      <c r="BQ196" s="416"/>
      <c r="BR196" s="416"/>
      <c r="BS196" s="415"/>
      <c r="BT196" s="416"/>
      <c r="BU196" s="416"/>
      <c r="BV196" s="416"/>
      <c r="BW196" s="416"/>
      <c r="BX196" s="416"/>
      <c r="BY196" s="416"/>
      <c r="BZ196" s="416"/>
      <c r="CA196" s="416"/>
      <c r="CB196" s="416"/>
      <c r="CC196" s="415"/>
      <c r="CD196" s="416"/>
      <c r="CE196" s="416"/>
      <c r="CF196" s="416"/>
      <c r="CG196" s="416"/>
      <c r="CH196" s="416"/>
      <c r="CI196" s="416"/>
      <c r="CJ196" s="416"/>
      <c r="CK196" s="416"/>
      <c r="CL196" s="416"/>
      <c r="CM196" s="415"/>
      <c r="CN196" s="416"/>
      <c r="CO196" s="416"/>
      <c r="CP196" s="416"/>
      <c r="CQ196" s="416"/>
      <c r="CR196" s="416"/>
      <c r="CS196" s="416"/>
      <c r="CT196" s="416"/>
      <c r="CU196" s="416"/>
      <c r="CV196" s="416"/>
      <c r="CW196" s="415"/>
      <c r="CX196" s="416"/>
      <c r="CY196" s="41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415"/>
      <c r="AZ197" s="415"/>
      <c r="BA197" s="415"/>
      <c r="BB197" s="415"/>
      <c r="BC197" s="415"/>
      <c r="BD197" s="415"/>
      <c r="BE197" s="415"/>
      <c r="BF197" s="415"/>
      <c r="BG197" s="416"/>
      <c r="BH197" s="416"/>
      <c r="BI197" s="415"/>
      <c r="BJ197" s="416"/>
      <c r="BK197" s="416"/>
      <c r="BL197" s="416"/>
      <c r="BM197" s="416"/>
      <c r="BN197" s="416"/>
      <c r="BO197" s="416"/>
      <c r="BP197" s="416"/>
      <c r="BQ197" s="416"/>
      <c r="BR197" s="416"/>
      <c r="BS197" s="415"/>
      <c r="BT197" s="416"/>
      <c r="BU197" s="416"/>
      <c r="BV197" s="416"/>
      <c r="BW197" s="416"/>
      <c r="BX197" s="416"/>
      <c r="BY197" s="416"/>
      <c r="BZ197" s="416"/>
      <c r="CA197" s="416"/>
      <c r="CB197" s="416"/>
      <c r="CC197" s="415"/>
      <c r="CD197" s="416"/>
      <c r="CE197" s="416"/>
      <c r="CF197" s="416"/>
      <c r="CG197" s="416"/>
      <c r="CH197" s="416"/>
      <c r="CI197" s="416"/>
      <c r="CJ197" s="416"/>
      <c r="CK197" s="416"/>
      <c r="CL197" s="416"/>
      <c r="CM197" s="415"/>
      <c r="CN197" s="416"/>
      <c r="CO197" s="416"/>
      <c r="CP197" s="416"/>
      <c r="CQ197" s="416"/>
      <c r="CR197" s="416"/>
      <c r="CS197" s="416"/>
      <c r="CT197" s="416"/>
      <c r="CU197" s="416"/>
      <c r="CV197" s="416"/>
      <c r="CW197" s="415"/>
      <c r="CX197" s="416"/>
      <c r="CY197" s="41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415"/>
      <c r="AZ198" s="415"/>
      <c r="BA198" s="415"/>
      <c r="BB198" s="415"/>
      <c r="BC198" s="415"/>
      <c r="BD198" s="415"/>
      <c r="BE198" s="415"/>
      <c r="BF198" s="415"/>
      <c r="BG198" s="416"/>
      <c r="BH198" s="416"/>
      <c r="BI198" s="415"/>
      <c r="BJ198" s="416"/>
      <c r="BK198" s="416"/>
      <c r="BL198" s="416"/>
      <c r="BM198" s="416"/>
      <c r="BN198" s="416"/>
      <c r="BO198" s="416"/>
      <c r="BP198" s="416"/>
      <c r="BQ198" s="416"/>
      <c r="BR198" s="416"/>
      <c r="BS198" s="415"/>
      <c r="BT198" s="416"/>
      <c r="BU198" s="416"/>
      <c r="BV198" s="416"/>
      <c r="BW198" s="416"/>
      <c r="BX198" s="416"/>
      <c r="BY198" s="416"/>
      <c r="BZ198" s="416"/>
      <c r="CA198" s="416"/>
      <c r="CB198" s="416"/>
      <c r="CC198" s="415"/>
      <c r="CD198" s="416"/>
      <c r="CE198" s="416"/>
      <c r="CF198" s="416"/>
      <c r="CG198" s="416"/>
      <c r="CH198" s="416"/>
      <c r="CI198" s="416"/>
      <c r="CJ198" s="416"/>
      <c r="CK198" s="416"/>
      <c r="CL198" s="416"/>
      <c r="CM198" s="415"/>
      <c r="CN198" s="416"/>
      <c r="CO198" s="416"/>
      <c r="CP198" s="416"/>
      <c r="CQ198" s="416"/>
      <c r="CR198" s="416"/>
      <c r="CS198" s="416"/>
      <c r="CT198" s="416"/>
      <c r="CU198" s="416"/>
      <c r="CV198" s="416"/>
      <c r="CW198" s="415"/>
      <c r="CX198" s="416"/>
      <c r="CY198" s="41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415"/>
      <c r="AZ199" s="415"/>
      <c r="BA199" s="415"/>
      <c r="BB199" s="415"/>
      <c r="BC199" s="415"/>
      <c r="BD199" s="415"/>
      <c r="BE199" s="415"/>
      <c r="BF199" s="415"/>
      <c r="BG199" s="416"/>
      <c r="BH199" s="416"/>
      <c r="BI199" s="415"/>
      <c r="BJ199" s="416"/>
      <c r="BK199" s="416"/>
      <c r="BL199" s="416"/>
      <c r="BM199" s="416"/>
      <c r="BN199" s="416"/>
      <c r="BO199" s="416"/>
      <c r="BP199" s="416"/>
      <c r="BQ199" s="416"/>
      <c r="BR199" s="416"/>
      <c r="BS199" s="415"/>
      <c r="BT199" s="416"/>
      <c r="BU199" s="416"/>
      <c r="BV199" s="416"/>
      <c r="BW199" s="416"/>
      <c r="BX199" s="416"/>
      <c r="BY199" s="416"/>
      <c r="BZ199" s="416"/>
      <c r="CA199" s="416"/>
      <c r="CB199" s="416"/>
      <c r="CC199" s="415"/>
      <c r="CD199" s="416"/>
      <c r="CE199" s="416"/>
      <c r="CF199" s="416"/>
      <c r="CG199" s="416"/>
      <c r="CH199" s="416"/>
      <c r="CI199" s="416"/>
      <c r="CJ199" s="416"/>
      <c r="CK199" s="416"/>
      <c r="CL199" s="416"/>
      <c r="CM199" s="415"/>
      <c r="CN199" s="416"/>
      <c r="CO199" s="416"/>
      <c r="CP199" s="416"/>
      <c r="CQ199" s="416"/>
      <c r="CR199" s="416"/>
      <c r="CS199" s="416"/>
      <c r="CT199" s="416"/>
      <c r="CU199" s="416"/>
      <c r="CV199" s="416"/>
      <c r="CW199" s="415"/>
      <c r="CX199" s="416"/>
      <c r="CY199" s="41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415"/>
      <c r="AZ200" s="415"/>
      <c r="BA200" s="415"/>
      <c r="BB200" s="415"/>
      <c r="BC200" s="415"/>
      <c r="BD200" s="415"/>
      <c r="BE200" s="415"/>
      <c r="BF200" s="415"/>
      <c r="BG200" s="416"/>
      <c r="BH200" s="416"/>
      <c r="BI200" s="415"/>
      <c r="BJ200" s="416"/>
      <c r="BK200" s="416"/>
      <c r="BL200" s="416"/>
      <c r="BM200" s="416"/>
      <c r="BN200" s="416"/>
      <c r="BO200" s="416"/>
      <c r="BP200" s="416"/>
      <c r="BQ200" s="416"/>
      <c r="BR200" s="416"/>
      <c r="BS200" s="415"/>
      <c r="BT200" s="416"/>
      <c r="BU200" s="416"/>
      <c r="BV200" s="416"/>
      <c r="BW200" s="416"/>
      <c r="BX200" s="416"/>
      <c r="BY200" s="416"/>
      <c r="BZ200" s="416"/>
      <c r="CA200" s="416"/>
      <c r="CB200" s="416"/>
      <c r="CC200" s="415"/>
      <c r="CD200" s="416"/>
      <c r="CE200" s="416"/>
      <c r="CF200" s="416"/>
      <c r="CG200" s="416"/>
      <c r="CH200" s="416"/>
      <c r="CI200" s="416"/>
      <c r="CJ200" s="416"/>
      <c r="CK200" s="416"/>
      <c r="CL200" s="416"/>
      <c r="CM200" s="415"/>
      <c r="CN200" s="416"/>
      <c r="CO200" s="416"/>
      <c r="CP200" s="416"/>
      <c r="CQ200" s="416"/>
      <c r="CR200" s="416"/>
      <c r="CS200" s="416"/>
      <c r="CT200" s="416"/>
      <c r="CU200" s="416"/>
      <c r="CV200" s="416"/>
      <c r="CW200" s="415"/>
      <c r="CX200" s="416"/>
      <c r="CY200" s="41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415"/>
      <c r="AZ201" s="415"/>
      <c r="BA201" s="415"/>
      <c r="BB201" s="415"/>
      <c r="BC201" s="415"/>
      <c r="BD201" s="415"/>
      <c r="BE201" s="415"/>
      <c r="BF201" s="415"/>
      <c r="BG201" s="416"/>
      <c r="BH201" s="416"/>
      <c r="BI201" s="415"/>
      <c r="BJ201" s="416"/>
      <c r="BK201" s="416"/>
      <c r="BL201" s="416"/>
      <c r="BM201" s="416"/>
      <c r="BN201" s="416"/>
      <c r="BO201" s="416"/>
      <c r="BP201" s="416"/>
      <c r="BQ201" s="416"/>
      <c r="BR201" s="416"/>
      <c r="BS201" s="415"/>
      <c r="BT201" s="416"/>
      <c r="BU201" s="416"/>
      <c r="BV201" s="416"/>
      <c r="BW201" s="416"/>
      <c r="BX201" s="416"/>
      <c r="BY201" s="416"/>
      <c r="BZ201" s="416"/>
      <c r="CA201" s="416"/>
      <c r="CB201" s="416"/>
      <c r="CC201" s="415"/>
      <c r="CD201" s="416"/>
      <c r="CE201" s="416"/>
      <c r="CF201" s="416"/>
      <c r="CG201" s="416"/>
      <c r="CH201" s="416"/>
      <c r="CI201" s="416"/>
      <c r="CJ201" s="416"/>
      <c r="CK201" s="416"/>
      <c r="CL201" s="416"/>
      <c r="CM201" s="415"/>
      <c r="CN201" s="416"/>
      <c r="CO201" s="416"/>
      <c r="CP201" s="416"/>
      <c r="CQ201" s="416"/>
      <c r="CR201" s="416"/>
      <c r="CS201" s="416"/>
      <c r="CT201" s="416"/>
      <c r="CU201" s="416"/>
      <c r="CV201" s="416"/>
      <c r="CW201" s="415"/>
      <c r="CX201" s="416"/>
      <c r="CY201" s="41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415"/>
      <c r="AZ202" s="415"/>
      <c r="BA202" s="415"/>
      <c r="BB202" s="415"/>
      <c r="BC202" s="415"/>
      <c r="BD202" s="415"/>
      <c r="BE202" s="415"/>
      <c r="BF202" s="415"/>
      <c r="BG202" s="416"/>
      <c r="BH202" s="416"/>
      <c r="BI202" s="415"/>
      <c r="BJ202" s="416"/>
      <c r="BK202" s="416"/>
      <c r="BL202" s="416"/>
      <c r="BM202" s="416"/>
      <c r="BN202" s="416"/>
      <c r="BO202" s="416"/>
      <c r="BP202" s="416"/>
      <c r="BQ202" s="416"/>
      <c r="BR202" s="416"/>
      <c r="BS202" s="415"/>
      <c r="BT202" s="416"/>
      <c r="BU202" s="416"/>
      <c r="BV202" s="416"/>
      <c r="BW202" s="416"/>
      <c r="BX202" s="416"/>
      <c r="BY202" s="416"/>
      <c r="BZ202" s="416"/>
      <c r="CA202" s="416"/>
      <c r="CB202" s="416"/>
      <c r="CC202" s="415"/>
      <c r="CD202" s="416"/>
      <c r="CE202" s="416"/>
      <c r="CF202" s="416"/>
      <c r="CG202" s="416"/>
      <c r="CH202" s="416"/>
      <c r="CI202" s="416"/>
      <c r="CJ202" s="416"/>
      <c r="CK202" s="416"/>
      <c r="CL202" s="416"/>
      <c r="CM202" s="415"/>
      <c r="CN202" s="416"/>
      <c r="CO202" s="416"/>
      <c r="CP202" s="416"/>
      <c r="CQ202" s="416"/>
      <c r="CR202" s="416"/>
      <c r="CS202" s="416"/>
      <c r="CT202" s="416"/>
      <c r="CU202" s="416"/>
      <c r="CV202" s="416"/>
      <c r="CW202" s="415"/>
      <c r="CX202" s="416"/>
      <c r="CY202" s="41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415"/>
      <c r="AZ203" s="415"/>
      <c r="BA203" s="415"/>
      <c r="BB203" s="415"/>
      <c r="BC203" s="415"/>
      <c r="BD203" s="415"/>
      <c r="BE203" s="415"/>
      <c r="BF203" s="415"/>
      <c r="BG203" s="416"/>
      <c r="BH203" s="416"/>
      <c r="BI203" s="415"/>
      <c r="BJ203" s="416"/>
      <c r="BK203" s="416"/>
      <c r="BL203" s="416"/>
      <c r="BM203" s="416"/>
      <c r="BN203" s="416"/>
      <c r="BO203" s="416"/>
      <c r="BP203" s="416"/>
      <c r="BQ203" s="416"/>
      <c r="BR203" s="416"/>
      <c r="BS203" s="415"/>
      <c r="BT203" s="416"/>
      <c r="BU203" s="416"/>
      <c r="BV203" s="416"/>
      <c r="BW203" s="416"/>
      <c r="BX203" s="416"/>
      <c r="BY203" s="416"/>
      <c r="BZ203" s="416"/>
      <c r="CA203" s="416"/>
      <c r="CB203" s="416"/>
      <c r="CC203" s="415"/>
      <c r="CD203" s="416"/>
      <c r="CE203" s="416"/>
      <c r="CF203" s="416"/>
      <c r="CG203" s="416"/>
      <c r="CH203" s="416"/>
      <c r="CI203" s="416"/>
      <c r="CJ203" s="416"/>
      <c r="CK203" s="416"/>
      <c r="CL203" s="416"/>
      <c r="CM203" s="415"/>
      <c r="CN203" s="416"/>
      <c r="CO203" s="416"/>
      <c r="CP203" s="416"/>
      <c r="CQ203" s="416"/>
      <c r="CR203" s="416"/>
      <c r="CS203" s="416"/>
      <c r="CT203" s="416"/>
      <c r="CU203" s="416"/>
      <c r="CV203" s="416"/>
      <c r="CW203" s="415"/>
      <c r="CX203" s="416"/>
      <c r="CY203" s="41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415"/>
      <c r="AZ204" s="415"/>
      <c r="BA204" s="415"/>
      <c r="BB204" s="415"/>
      <c r="BC204" s="415"/>
      <c r="BD204" s="415"/>
      <c r="BE204" s="415"/>
      <c r="BF204" s="415"/>
      <c r="BG204" s="416"/>
      <c r="BH204" s="416"/>
      <c r="BI204" s="415"/>
      <c r="BJ204" s="416"/>
      <c r="BK204" s="416"/>
      <c r="BL204" s="416"/>
      <c r="BM204" s="416"/>
      <c r="BN204" s="416"/>
      <c r="BO204" s="416"/>
      <c r="BP204" s="416"/>
      <c r="BQ204" s="416"/>
      <c r="BR204" s="416"/>
      <c r="BS204" s="415"/>
      <c r="BT204" s="416"/>
      <c r="BU204" s="416"/>
      <c r="BV204" s="416"/>
      <c r="BW204" s="416"/>
      <c r="BX204" s="416"/>
      <c r="BY204" s="416"/>
      <c r="BZ204" s="416"/>
      <c r="CA204" s="416"/>
      <c r="CB204" s="416"/>
      <c r="CC204" s="415"/>
      <c r="CD204" s="416"/>
      <c r="CE204" s="416"/>
      <c r="CF204" s="416"/>
      <c r="CG204" s="416"/>
      <c r="CH204" s="416"/>
      <c r="CI204" s="416"/>
      <c r="CJ204" s="416"/>
      <c r="CK204" s="416"/>
      <c r="CL204" s="416"/>
      <c r="CM204" s="415"/>
      <c r="CN204" s="416"/>
      <c r="CO204" s="416"/>
      <c r="CP204" s="416"/>
      <c r="CQ204" s="416"/>
      <c r="CR204" s="416"/>
      <c r="CS204" s="416"/>
      <c r="CT204" s="416"/>
      <c r="CU204" s="416"/>
      <c r="CV204" s="416"/>
      <c r="CW204" s="415"/>
      <c r="CX204" s="416"/>
      <c r="CY204" s="41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415"/>
      <c r="AZ205" s="415"/>
      <c r="BA205" s="415"/>
      <c r="BB205" s="415"/>
      <c r="BC205" s="415"/>
      <c r="BD205" s="415"/>
      <c r="BE205" s="415"/>
      <c r="BF205" s="415"/>
      <c r="BG205" s="416"/>
      <c r="BH205" s="416"/>
      <c r="BI205" s="415"/>
      <c r="BJ205" s="416"/>
      <c r="BK205" s="416"/>
      <c r="BL205" s="416"/>
      <c r="BM205" s="416"/>
      <c r="BN205" s="416"/>
      <c r="BO205" s="416"/>
      <c r="BP205" s="416"/>
      <c r="BQ205" s="416"/>
      <c r="BR205" s="416"/>
      <c r="BS205" s="415"/>
      <c r="BT205" s="416"/>
      <c r="BU205" s="416"/>
      <c r="BV205" s="416"/>
      <c r="BW205" s="416"/>
      <c r="BX205" s="416"/>
      <c r="BY205" s="416"/>
      <c r="BZ205" s="416"/>
      <c r="CA205" s="416"/>
      <c r="CB205" s="416"/>
      <c r="CC205" s="415"/>
      <c r="CD205" s="416"/>
      <c r="CE205" s="416"/>
      <c r="CF205" s="416"/>
      <c r="CG205" s="416"/>
      <c r="CH205" s="416"/>
      <c r="CI205" s="416"/>
      <c r="CJ205" s="416"/>
      <c r="CK205" s="416"/>
      <c r="CL205" s="416"/>
      <c r="CM205" s="415"/>
      <c r="CN205" s="416"/>
      <c r="CO205" s="416"/>
      <c r="CP205" s="416"/>
      <c r="CQ205" s="416"/>
      <c r="CR205" s="416"/>
      <c r="CS205" s="416"/>
      <c r="CT205" s="416"/>
      <c r="CU205" s="416"/>
      <c r="CV205" s="416"/>
      <c r="CW205" s="415"/>
      <c r="CX205" s="416"/>
      <c r="CY205" s="41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415"/>
      <c r="AZ206" s="415"/>
      <c r="BA206" s="415"/>
      <c r="BB206" s="415"/>
      <c r="BC206" s="415"/>
      <c r="BD206" s="415"/>
      <c r="BE206" s="415"/>
      <c r="BF206" s="415"/>
      <c r="BG206" s="416"/>
      <c r="BH206" s="416"/>
      <c r="BI206" s="415"/>
      <c r="BJ206" s="416"/>
      <c r="BK206" s="416"/>
      <c r="BL206" s="416"/>
      <c r="BM206" s="416"/>
      <c r="BN206" s="416"/>
      <c r="BO206" s="416"/>
      <c r="BP206" s="416"/>
      <c r="BQ206" s="416"/>
      <c r="BR206" s="416"/>
      <c r="BS206" s="415"/>
      <c r="BT206" s="416"/>
      <c r="BU206" s="416"/>
      <c r="BV206" s="416"/>
      <c r="BW206" s="416"/>
      <c r="BX206" s="416"/>
      <c r="BY206" s="416"/>
      <c r="BZ206" s="416"/>
      <c r="CA206" s="416"/>
      <c r="CB206" s="416"/>
      <c r="CC206" s="415"/>
      <c r="CD206" s="416"/>
      <c r="CE206" s="416"/>
      <c r="CF206" s="416"/>
      <c r="CG206" s="416"/>
      <c r="CH206" s="416"/>
      <c r="CI206" s="416"/>
      <c r="CJ206" s="416"/>
      <c r="CK206" s="416"/>
      <c r="CL206" s="416"/>
      <c r="CM206" s="415"/>
      <c r="CN206" s="416"/>
      <c r="CO206" s="416"/>
      <c r="CP206" s="416"/>
      <c r="CQ206" s="416"/>
      <c r="CR206" s="416"/>
      <c r="CS206" s="416"/>
      <c r="CT206" s="416"/>
      <c r="CU206" s="416"/>
      <c r="CV206" s="416"/>
      <c r="CW206" s="415"/>
      <c r="CX206" s="416"/>
      <c r="CY206" s="41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415"/>
      <c r="AZ207" s="415"/>
      <c r="BA207" s="415"/>
      <c r="BB207" s="415"/>
      <c r="BC207" s="415"/>
      <c r="BD207" s="415"/>
      <c r="BE207" s="415"/>
      <c r="BF207" s="415"/>
      <c r="BG207" s="416"/>
      <c r="BH207" s="416"/>
      <c r="BI207" s="415"/>
      <c r="BJ207" s="416"/>
      <c r="BK207" s="416"/>
      <c r="BL207" s="416"/>
      <c r="BM207" s="416"/>
      <c r="BN207" s="416"/>
      <c r="BO207" s="416"/>
      <c r="BP207" s="416"/>
      <c r="BQ207" s="416"/>
      <c r="BR207" s="416"/>
      <c r="BS207" s="415"/>
      <c r="BT207" s="416"/>
      <c r="BU207" s="416"/>
      <c r="BV207" s="416"/>
      <c r="BW207" s="416"/>
      <c r="BX207" s="416"/>
      <c r="BY207" s="416"/>
      <c r="BZ207" s="416"/>
      <c r="CA207" s="416"/>
      <c r="CB207" s="416"/>
      <c r="CC207" s="415"/>
      <c r="CD207" s="416"/>
      <c r="CE207" s="416"/>
      <c r="CF207" s="416"/>
      <c r="CG207" s="416"/>
      <c r="CH207" s="416"/>
      <c r="CI207" s="416"/>
      <c r="CJ207" s="416"/>
      <c r="CK207" s="416"/>
      <c r="CL207" s="416"/>
      <c r="CM207" s="415"/>
      <c r="CN207" s="416"/>
      <c r="CO207" s="416"/>
      <c r="CP207" s="416"/>
      <c r="CQ207" s="416"/>
      <c r="CR207" s="416"/>
      <c r="CS207" s="416"/>
      <c r="CT207" s="416"/>
      <c r="CU207" s="416"/>
      <c r="CV207" s="416"/>
      <c r="CW207" s="415"/>
      <c r="CX207" s="416"/>
      <c r="CY207" s="41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415"/>
      <c r="AZ208" s="415"/>
      <c r="BA208" s="415"/>
      <c r="BB208" s="415"/>
      <c r="BC208" s="415"/>
      <c r="BD208" s="415"/>
      <c r="BE208" s="415"/>
      <c r="BF208" s="415"/>
      <c r="BG208" s="416"/>
      <c r="BH208" s="416"/>
      <c r="BI208" s="415"/>
      <c r="BJ208" s="416"/>
      <c r="BK208" s="416"/>
      <c r="BL208" s="416"/>
      <c r="BM208" s="416"/>
      <c r="BN208" s="416"/>
      <c r="BO208" s="416"/>
      <c r="BP208" s="416"/>
      <c r="BQ208" s="416"/>
      <c r="BR208" s="416"/>
      <c r="BS208" s="415"/>
      <c r="BT208" s="416"/>
      <c r="BU208" s="416"/>
      <c r="BV208" s="416"/>
      <c r="BW208" s="416"/>
      <c r="BX208" s="416"/>
      <c r="BY208" s="416"/>
      <c r="BZ208" s="416"/>
      <c r="CA208" s="416"/>
      <c r="CB208" s="416"/>
      <c r="CC208" s="415"/>
      <c r="CD208" s="416"/>
      <c r="CE208" s="416"/>
      <c r="CF208" s="416"/>
      <c r="CG208" s="416"/>
      <c r="CH208" s="416"/>
      <c r="CI208" s="416"/>
      <c r="CJ208" s="416"/>
      <c r="CK208" s="416"/>
      <c r="CL208" s="416"/>
      <c r="CM208" s="415"/>
      <c r="CN208" s="416"/>
      <c r="CO208" s="416"/>
      <c r="CP208" s="416"/>
      <c r="CQ208" s="416"/>
      <c r="CR208" s="416"/>
      <c r="CS208" s="416"/>
      <c r="CT208" s="416"/>
      <c r="CU208" s="416"/>
      <c r="CV208" s="416"/>
      <c r="CW208" s="415"/>
      <c r="CX208" s="416"/>
      <c r="CY208" s="41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415"/>
      <c r="AZ209" s="415"/>
      <c r="BA209" s="415"/>
      <c r="BB209" s="415"/>
      <c r="BC209" s="415"/>
      <c r="BD209" s="415"/>
      <c r="BE209" s="415"/>
      <c r="BF209" s="415"/>
      <c r="BG209" s="416"/>
      <c r="BH209" s="416"/>
      <c r="BI209" s="415"/>
      <c r="BJ209" s="416"/>
      <c r="BK209" s="416"/>
      <c r="BL209" s="416"/>
      <c r="BM209" s="416"/>
      <c r="BN209" s="416"/>
      <c r="BO209" s="416"/>
      <c r="BP209" s="416"/>
      <c r="BQ209" s="416"/>
      <c r="BR209" s="416"/>
      <c r="BS209" s="415"/>
      <c r="BT209" s="416"/>
      <c r="BU209" s="416"/>
      <c r="BV209" s="416"/>
      <c r="BW209" s="416"/>
      <c r="BX209" s="416"/>
      <c r="BY209" s="416"/>
      <c r="BZ209" s="416"/>
      <c r="CA209" s="416"/>
      <c r="CB209" s="416"/>
      <c r="CC209" s="415"/>
      <c r="CD209" s="416"/>
      <c r="CE209" s="416"/>
      <c r="CF209" s="416"/>
      <c r="CG209" s="416"/>
      <c r="CH209" s="416"/>
      <c r="CI209" s="416"/>
      <c r="CJ209" s="416"/>
      <c r="CK209" s="416"/>
      <c r="CL209" s="416"/>
      <c r="CM209" s="415"/>
      <c r="CN209" s="416"/>
      <c r="CO209" s="416"/>
      <c r="CP209" s="416"/>
      <c r="CQ209" s="416"/>
      <c r="CR209" s="416"/>
      <c r="CS209" s="416"/>
      <c r="CT209" s="416"/>
      <c r="CU209" s="416"/>
      <c r="CV209" s="416"/>
      <c r="CW209" s="415"/>
      <c r="CX209" s="416"/>
      <c r="CY209" s="41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415"/>
      <c r="AZ210" s="415"/>
      <c r="BA210" s="415"/>
      <c r="BB210" s="415"/>
      <c r="BC210" s="415"/>
      <c r="BD210" s="415"/>
      <c r="BE210" s="415"/>
      <c r="BF210" s="415"/>
      <c r="BG210" s="416"/>
      <c r="BH210" s="416"/>
      <c r="BI210" s="415"/>
      <c r="BJ210" s="416"/>
      <c r="BK210" s="416"/>
      <c r="BL210" s="416"/>
      <c r="BM210" s="416"/>
      <c r="BN210" s="416"/>
      <c r="BO210" s="416"/>
      <c r="BP210" s="416"/>
      <c r="BQ210" s="416"/>
      <c r="BR210" s="416"/>
      <c r="BS210" s="415"/>
      <c r="BT210" s="416"/>
      <c r="BU210" s="416"/>
      <c r="BV210" s="416"/>
      <c r="BW210" s="416"/>
      <c r="BX210" s="416"/>
      <c r="BY210" s="416"/>
      <c r="BZ210" s="416"/>
      <c r="CA210" s="416"/>
      <c r="CB210" s="416"/>
      <c r="CC210" s="415"/>
      <c r="CD210" s="416"/>
      <c r="CE210" s="416"/>
      <c r="CF210" s="416"/>
      <c r="CG210" s="416"/>
      <c r="CH210" s="416"/>
      <c r="CI210" s="416"/>
      <c r="CJ210" s="416"/>
      <c r="CK210" s="416"/>
      <c r="CL210" s="416"/>
      <c r="CM210" s="415"/>
      <c r="CN210" s="416"/>
      <c r="CO210" s="416"/>
      <c r="CP210" s="416"/>
      <c r="CQ210" s="416"/>
      <c r="CR210" s="416"/>
      <c r="CS210" s="416"/>
      <c r="CT210" s="416"/>
      <c r="CU210" s="416"/>
      <c r="CV210" s="416"/>
      <c r="CW210" s="415"/>
      <c r="CX210" s="416"/>
      <c r="CY210" s="41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415"/>
      <c r="AZ211" s="415"/>
      <c r="BA211" s="415"/>
      <c r="BB211" s="415"/>
      <c r="BC211" s="415"/>
      <c r="BD211" s="415"/>
      <c r="BE211" s="415"/>
      <c r="BF211" s="415"/>
      <c r="BG211" s="416"/>
      <c r="BH211" s="416"/>
      <c r="BI211" s="415"/>
      <c r="BJ211" s="416"/>
      <c r="BK211" s="416"/>
      <c r="BL211" s="416"/>
      <c r="BM211" s="416"/>
      <c r="BN211" s="416"/>
      <c r="BO211" s="416"/>
      <c r="BP211" s="416"/>
      <c r="BQ211" s="416"/>
      <c r="BR211" s="416"/>
      <c r="BS211" s="415"/>
      <c r="BT211" s="416"/>
      <c r="BU211" s="416"/>
      <c r="BV211" s="416"/>
      <c r="BW211" s="416"/>
      <c r="BX211" s="416"/>
      <c r="BY211" s="416"/>
      <c r="BZ211" s="416"/>
      <c r="CA211" s="416"/>
      <c r="CB211" s="416"/>
      <c r="CC211" s="415"/>
      <c r="CD211" s="416"/>
      <c r="CE211" s="416"/>
      <c r="CF211" s="416"/>
      <c r="CG211" s="416"/>
      <c r="CH211" s="416"/>
      <c r="CI211" s="416"/>
      <c r="CJ211" s="416"/>
      <c r="CK211" s="416"/>
      <c r="CL211" s="416"/>
      <c r="CM211" s="415"/>
      <c r="CN211" s="416"/>
      <c r="CO211" s="416"/>
      <c r="CP211" s="416"/>
      <c r="CQ211" s="416"/>
      <c r="CR211" s="416"/>
      <c r="CS211" s="416"/>
      <c r="CT211" s="416"/>
      <c r="CU211" s="416"/>
      <c r="CV211" s="416"/>
      <c r="CW211" s="415"/>
      <c r="CX211" s="416"/>
      <c r="CY211" s="41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415"/>
      <c r="AZ212" s="415"/>
      <c r="BA212" s="415"/>
      <c r="BB212" s="415"/>
      <c r="BC212" s="415"/>
      <c r="BD212" s="415"/>
      <c r="BE212" s="415"/>
      <c r="BF212" s="415"/>
      <c r="BG212" s="416"/>
      <c r="BH212" s="416"/>
      <c r="BI212" s="415"/>
      <c r="BJ212" s="416"/>
      <c r="BK212" s="416"/>
      <c r="BL212" s="416"/>
      <c r="BM212" s="416"/>
      <c r="BN212" s="416"/>
      <c r="BO212" s="416"/>
      <c r="BP212" s="416"/>
      <c r="BQ212" s="416"/>
      <c r="BR212" s="416"/>
      <c r="BS212" s="415"/>
      <c r="BT212" s="416"/>
      <c r="BU212" s="416"/>
      <c r="BV212" s="416"/>
      <c r="BW212" s="416"/>
      <c r="BX212" s="416"/>
      <c r="BY212" s="416"/>
      <c r="BZ212" s="416"/>
      <c r="CA212" s="416"/>
      <c r="CB212" s="416"/>
      <c r="CC212" s="415"/>
      <c r="CD212" s="416"/>
      <c r="CE212" s="416"/>
      <c r="CF212" s="416"/>
      <c r="CG212" s="416"/>
      <c r="CH212" s="416"/>
      <c r="CI212" s="416"/>
      <c r="CJ212" s="416"/>
      <c r="CK212" s="416"/>
      <c r="CL212" s="416"/>
      <c r="CM212" s="415"/>
      <c r="CN212" s="416"/>
      <c r="CO212" s="416"/>
      <c r="CP212" s="416"/>
      <c r="CQ212" s="416"/>
      <c r="CR212" s="416"/>
      <c r="CS212" s="416"/>
      <c r="CT212" s="416"/>
      <c r="CU212" s="416"/>
      <c r="CV212" s="416"/>
      <c r="CW212" s="415"/>
      <c r="CX212" s="416"/>
      <c r="CY212" s="41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415"/>
      <c r="AZ213" s="415"/>
      <c r="BA213" s="415"/>
      <c r="BB213" s="415"/>
      <c r="BC213" s="415"/>
      <c r="BD213" s="415"/>
      <c r="BE213" s="415"/>
      <c r="BF213" s="415"/>
      <c r="BG213" s="416"/>
      <c r="BH213" s="416"/>
      <c r="BI213" s="415"/>
      <c r="BJ213" s="416"/>
      <c r="BK213" s="416"/>
      <c r="BL213" s="416"/>
      <c r="BM213" s="416"/>
      <c r="BN213" s="416"/>
      <c r="BO213" s="416"/>
      <c r="BP213" s="416"/>
      <c r="BQ213" s="416"/>
      <c r="BR213" s="416"/>
      <c r="BS213" s="415"/>
      <c r="BT213" s="416"/>
      <c r="BU213" s="416"/>
      <c r="BV213" s="416"/>
      <c r="BW213" s="416"/>
      <c r="BX213" s="416"/>
      <c r="BY213" s="416"/>
      <c r="BZ213" s="416"/>
      <c r="CA213" s="416"/>
      <c r="CB213" s="416"/>
      <c r="CC213" s="415"/>
      <c r="CD213" s="416"/>
      <c r="CE213" s="416"/>
      <c r="CF213" s="416"/>
      <c r="CG213" s="416"/>
      <c r="CH213" s="416"/>
      <c r="CI213" s="416"/>
      <c r="CJ213" s="416"/>
      <c r="CK213" s="416"/>
      <c r="CL213" s="416"/>
      <c r="CM213" s="415"/>
      <c r="CN213" s="416"/>
      <c r="CO213" s="416"/>
      <c r="CP213" s="416"/>
      <c r="CQ213" s="416"/>
      <c r="CR213" s="416"/>
      <c r="CS213" s="416"/>
      <c r="CT213" s="416"/>
      <c r="CU213" s="416"/>
      <c r="CV213" s="416"/>
      <c r="CW213" s="415"/>
      <c r="CX213" s="416"/>
      <c r="CY213" s="41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415"/>
      <c r="AZ214" s="415"/>
      <c r="BA214" s="415"/>
      <c r="BB214" s="415"/>
      <c r="BC214" s="415"/>
      <c r="BD214" s="415"/>
      <c r="BE214" s="415"/>
      <c r="BF214" s="415"/>
      <c r="BG214" s="416"/>
      <c r="BH214" s="416"/>
      <c r="BI214" s="415"/>
      <c r="BJ214" s="416"/>
      <c r="BK214" s="416"/>
      <c r="BL214" s="416"/>
      <c r="BM214" s="416"/>
      <c r="BN214" s="416"/>
      <c r="BO214" s="416"/>
      <c r="BP214" s="416"/>
      <c r="BQ214" s="416"/>
      <c r="BR214" s="416"/>
      <c r="BS214" s="415"/>
      <c r="BT214" s="416"/>
      <c r="BU214" s="416"/>
      <c r="BV214" s="416"/>
      <c r="BW214" s="416"/>
      <c r="BX214" s="416"/>
      <c r="BY214" s="416"/>
      <c r="BZ214" s="416"/>
      <c r="CA214" s="416"/>
      <c r="CB214" s="416"/>
      <c r="CC214" s="415"/>
      <c r="CD214" s="416"/>
      <c r="CE214" s="416"/>
      <c r="CF214" s="416"/>
      <c r="CG214" s="416"/>
      <c r="CH214" s="416"/>
      <c r="CI214" s="416"/>
      <c r="CJ214" s="416"/>
      <c r="CK214" s="416"/>
      <c r="CL214" s="416"/>
      <c r="CM214" s="415"/>
      <c r="CN214" s="416"/>
      <c r="CO214" s="416"/>
      <c r="CP214" s="416"/>
      <c r="CQ214" s="416"/>
      <c r="CR214" s="416"/>
      <c r="CS214" s="416"/>
      <c r="CT214" s="416"/>
      <c r="CU214" s="416"/>
      <c r="CV214" s="416"/>
      <c r="CW214" s="415"/>
      <c r="CX214" s="416"/>
      <c r="CY214" s="41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415"/>
      <c r="AZ215" s="415"/>
      <c r="BA215" s="415"/>
      <c r="BB215" s="415"/>
      <c r="BC215" s="415"/>
      <c r="BD215" s="415"/>
      <c r="BE215" s="415"/>
      <c r="BF215" s="415"/>
      <c r="BG215" s="416"/>
      <c r="BH215" s="416"/>
      <c r="BI215" s="415"/>
      <c r="BJ215" s="416"/>
      <c r="BK215" s="416"/>
      <c r="BL215" s="416"/>
      <c r="BM215" s="416"/>
      <c r="BN215" s="416"/>
      <c r="BO215" s="416"/>
      <c r="BP215" s="416"/>
      <c r="BQ215" s="416"/>
      <c r="BR215" s="416"/>
      <c r="BS215" s="415"/>
      <c r="BT215" s="416"/>
      <c r="BU215" s="416"/>
      <c r="BV215" s="416"/>
      <c r="BW215" s="416"/>
      <c r="BX215" s="416"/>
      <c r="BY215" s="416"/>
      <c r="BZ215" s="416"/>
      <c r="CA215" s="416"/>
      <c r="CB215" s="416"/>
      <c r="CC215" s="415"/>
      <c r="CD215" s="416"/>
      <c r="CE215" s="416"/>
      <c r="CF215" s="416"/>
      <c r="CG215" s="416"/>
      <c r="CH215" s="416"/>
      <c r="CI215" s="416"/>
      <c r="CJ215" s="416"/>
      <c r="CK215" s="416"/>
      <c r="CL215" s="416"/>
      <c r="CM215" s="415"/>
      <c r="CN215" s="416"/>
      <c r="CO215" s="416"/>
      <c r="CP215" s="416"/>
      <c r="CQ215" s="416"/>
      <c r="CR215" s="416"/>
      <c r="CS215" s="416"/>
      <c r="CT215" s="416"/>
      <c r="CU215" s="416"/>
      <c r="CV215" s="416"/>
      <c r="CW215" s="415"/>
      <c r="CX215" s="416"/>
      <c r="CY215" s="41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415"/>
      <c r="AZ216" s="415"/>
      <c r="BA216" s="415"/>
      <c r="BB216" s="415"/>
      <c r="BC216" s="415"/>
      <c r="BD216" s="415"/>
      <c r="BE216" s="415"/>
      <c r="BF216" s="415"/>
      <c r="BG216" s="416"/>
      <c r="BH216" s="416"/>
      <c r="BI216" s="415"/>
      <c r="BJ216" s="416"/>
      <c r="BK216" s="416"/>
      <c r="BL216" s="416"/>
      <c r="BM216" s="416"/>
      <c r="BN216" s="416"/>
      <c r="BO216" s="416"/>
      <c r="BP216" s="416"/>
      <c r="BQ216" s="416"/>
      <c r="BR216" s="416"/>
      <c r="BS216" s="415"/>
      <c r="BT216" s="416"/>
      <c r="BU216" s="416"/>
      <c r="BV216" s="416"/>
      <c r="BW216" s="416"/>
      <c r="BX216" s="416"/>
      <c r="BY216" s="416"/>
      <c r="BZ216" s="416"/>
      <c r="CA216" s="416"/>
      <c r="CB216" s="416"/>
      <c r="CC216" s="415"/>
      <c r="CD216" s="416"/>
      <c r="CE216" s="416"/>
      <c r="CF216" s="416"/>
      <c r="CG216" s="416"/>
      <c r="CH216" s="416"/>
      <c r="CI216" s="416"/>
      <c r="CJ216" s="416"/>
      <c r="CK216" s="416"/>
      <c r="CL216" s="416"/>
      <c r="CM216" s="415"/>
      <c r="CN216" s="416"/>
      <c r="CO216" s="416"/>
      <c r="CP216" s="416"/>
      <c r="CQ216" s="416"/>
      <c r="CR216" s="416"/>
      <c r="CS216" s="416"/>
      <c r="CT216" s="416"/>
      <c r="CU216" s="416"/>
      <c r="CV216" s="416"/>
      <c r="CW216" s="415"/>
      <c r="CX216" s="416"/>
      <c r="CY216" s="41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415"/>
      <c r="AZ217" s="415"/>
      <c r="BA217" s="415"/>
      <c r="BB217" s="415"/>
      <c r="BC217" s="415"/>
      <c r="BD217" s="415"/>
      <c r="BE217" s="415"/>
      <c r="BF217" s="415"/>
      <c r="BG217" s="416"/>
      <c r="BH217" s="416"/>
      <c r="BI217" s="415"/>
      <c r="BJ217" s="416"/>
      <c r="BK217" s="416"/>
      <c r="BL217" s="416"/>
      <c r="BM217" s="416"/>
      <c r="BN217" s="416"/>
      <c r="BO217" s="416"/>
      <c r="BP217" s="416"/>
      <c r="BQ217" s="416"/>
      <c r="BR217" s="416"/>
      <c r="BS217" s="415"/>
      <c r="BT217" s="416"/>
      <c r="BU217" s="416"/>
      <c r="BV217" s="416"/>
      <c r="BW217" s="416"/>
      <c r="BX217" s="416"/>
      <c r="BY217" s="416"/>
      <c r="BZ217" s="416"/>
      <c r="CA217" s="416"/>
      <c r="CB217" s="416"/>
      <c r="CC217" s="415"/>
      <c r="CD217" s="416"/>
      <c r="CE217" s="416"/>
      <c r="CF217" s="416"/>
      <c r="CG217" s="416"/>
      <c r="CH217" s="416"/>
      <c r="CI217" s="416"/>
      <c r="CJ217" s="416"/>
      <c r="CK217" s="416"/>
      <c r="CL217" s="416"/>
      <c r="CM217" s="415"/>
      <c r="CN217" s="416"/>
      <c r="CO217" s="416"/>
      <c r="CP217" s="416"/>
      <c r="CQ217" s="416"/>
      <c r="CR217" s="416"/>
      <c r="CS217" s="416"/>
      <c r="CT217" s="416"/>
      <c r="CU217" s="416"/>
      <c r="CV217" s="416"/>
      <c r="CW217" s="415"/>
      <c r="CX217" s="416"/>
      <c r="CY217" s="41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415"/>
      <c r="AZ218" s="415"/>
      <c r="BA218" s="415"/>
      <c r="BB218" s="415"/>
      <c r="BC218" s="415"/>
      <c r="BD218" s="415"/>
      <c r="BE218" s="415"/>
      <c r="BF218" s="415"/>
      <c r="BG218" s="416"/>
      <c r="BH218" s="416"/>
      <c r="BI218" s="415"/>
      <c r="BJ218" s="416"/>
      <c r="BK218" s="416"/>
      <c r="BL218" s="416"/>
      <c r="BM218" s="416"/>
      <c r="BN218" s="416"/>
      <c r="BO218" s="416"/>
      <c r="BP218" s="416"/>
      <c r="BQ218" s="416"/>
      <c r="BR218" s="416"/>
      <c r="BS218" s="415"/>
      <c r="BT218" s="416"/>
      <c r="BU218" s="416"/>
      <c r="BV218" s="416"/>
      <c r="BW218" s="416"/>
      <c r="BX218" s="416"/>
      <c r="BY218" s="416"/>
      <c r="BZ218" s="416"/>
      <c r="CA218" s="416"/>
      <c r="CB218" s="416"/>
      <c r="CC218" s="415"/>
      <c r="CD218" s="416"/>
      <c r="CE218" s="416"/>
      <c r="CF218" s="416"/>
      <c r="CG218" s="416"/>
      <c r="CH218" s="416"/>
      <c r="CI218" s="416"/>
      <c r="CJ218" s="416"/>
      <c r="CK218" s="416"/>
      <c r="CL218" s="416"/>
      <c r="CM218" s="415"/>
      <c r="CN218" s="416"/>
      <c r="CO218" s="416"/>
      <c r="CP218" s="416"/>
      <c r="CQ218" s="416"/>
      <c r="CR218" s="416"/>
      <c r="CS218" s="416"/>
      <c r="CT218" s="416"/>
      <c r="CU218" s="416"/>
      <c r="CV218" s="416"/>
      <c r="CW218" s="415"/>
      <c r="CX218" s="416"/>
      <c r="CY218" s="41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415"/>
      <c r="AZ219" s="415"/>
      <c r="BA219" s="415"/>
      <c r="BB219" s="415"/>
      <c r="BC219" s="415"/>
      <c r="BD219" s="415"/>
      <c r="BE219" s="415"/>
      <c r="BF219" s="415"/>
      <c r="BG219" s="416"/>
      <c r="BH219" s="416"/>
      <c r="BI219" s="415"/>
      <c r="BJ219" s="416"/>
      <c r="BK219" s="416"/>
      <c r="BL219" s="416"/>
      <c r="BM219" s="416"/>
      <c r="BN219" s="416"/>
      <c r="BO219" s="416"/>
      <c r="BP219" s="416"/>
      <c r="BQ219" s="416"/>
      <c r="BR219" s="416"/>
      <c r="BS219" s="415"/>
      <c r="BT219" s="416"/>
      <c r="BU219" s="416"/>
      <c r="BV219" s="416"/>
      <c r="BW219" s="416"/>
      <c r="BX219" s="416"/>
      <c r="BY219" s="416"/>
      <c r="BZ219" s="416"/>
      <c r="CA219" s="416"/>
      <c r="CB219" s="416"/>
      <c r="CC219" s="415"/>
      <c r="CD219" s="416"/>
      <c r="CE219" s="416"/>
      <c r="CF219" s="416"/>
      <c r="CG219" s="416"/>
      <c r="CH219" s="416"/>
      <c r="CI219" s="416"/>
      <c r="CJ219" s="416"/>
      <c r="CK219" s="416"/>
      <c r="CL219" s="416"/>
      <c r="CM219" s="415"/>
      <c r="CN219" s="416"/>
      <c r="CO219" s="416"/>
      <c r="CP219" s="416"/>
      <c r="CQ219" s="416"/>
      <c r="CR219" s="416"/>
      <c r="CS219" s="416"/>
      <c r="CT219" s="416"/>
      <c r="CU219" s="416"/>
      <c r="CV219" s="416"/>
      <c r="CW219" s="415"/>
      <c r="CX219" s="416"/>
      <c r="CY219" s="41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415"/>
      <c r="AZ220" s="415"/>
      <c r="BA220" s="415"/>
      <c r="BB220" s="415"/>
      <c r="BC220" s="415"/>
      <c r="BD220" s="415"/>
      <c r="BE220" s="415"/>
      <c r="BF220" s="415"/>
      <c r="BG220" s="416"/>
      <c r="BH220" s="416"/>
      <c r="BI220" s="415"/>
      <c r="BJ220" s="416"/>
      <c r="BK220" s="416"/>
      <c r="BL220" s="416"/>
      <c r="BM220" s="416"/>
      <c r="BN220" s="416"/>
      <c r="BO220" s="416"/>
      <c r="BP220" s="416"/>
      <c r="BQ220" s="416"/>
      <c r="BR220" s="416"/>
      <c r="BS220" s="415"/>
      <c r="BT220" s="416"/>
      <c r="BU220" s="416"/>
      <c r="BV220" s="416"/>
      <c r="BW220" s="416"/>
      <c r="BX220" s="416"/>
      <c r="BY220" s="416"/>
      <c r="BZ220" s="416"/>
      <c r="CA220" s="416"/>
      <c r="CB220" s="416"/>
      <c r="CC220" s="415"/>
      <c r="CD220" s="416"/>
      <c r="CE220" s="416"/>
      <c r="CF220" s="416"/>
      <c r="CG220" s="416"/>
      <c r="CH220" s="416"/>
      <c r="CI220" s="416"/>
      <c r="CJ220" s="416"/>
      <c r="CK220" s="416"/>
      <c r="CL220" s="416"/>
      <c r="CM220" s="415"/>
      <c r="CN220" s="416"/>
      <c r="CO220" s="416"/>
      <c r="CP220" s="416"/>
      <c r="CQ220" s="416"/>
      <c r="CR220" s="416"/>
      <c r="CS220" s="416"/>
      <c r="CT220" s="416"/>
      <c r="CU220" s="416"/>
      <c r="CV220" s="416"/>
      <c r="CW220" s="415"/>
      <c r="CX220" s="416"/>
      <c r="CY220" s="41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415"/>
      <c r="AZ221" s="415"/>
      <c r="BA221" s="415"/>
      <c r="BB221" s="415"/>
      <c r="BC221" s="415"/>
      <c r="BD221" s="415"/>
      <c r="BE221" s="415"/>
      <c r="BF221" s="415"/>
      <c r="BG221" s="416"/>
      <c r="BH221" s="416"/>
      <c r="BI221" s="415"/>
      <c r="BJ221" s="416"/>
      <c r="BK221" s="416"/>
      <c r="BL221" s="416"/>
      <c r="BM221" s="416"/>
      <c r="BN221" s="416"/>
      <c r="BO221" s="416"/>
      <c r="BP221" s="416"/>
      <c r="BQ221" s="416"/>
      <c r="BR221" s="416"/>
      <c r="BS221" s="415"/>
      <c r="BT221" s="416"/>
      <c r="BU221" s="416"/>
      <c r="BV221" s="416"/>
      <c r="BW221" s="416"/>
      <c r="BX221" s="416"/>
      <c r="BY221" s="416"/>
      <c r="BZ221" s="416"/>
      <c r="CA221" s="416"/>
      <c r="CB221" s="416"/>
      <c r="CC221" s="415"/>
      <c r="CD221" s="416"/>
      <c r="CE221" s="416"/>
      <c r="CF221" s="416"/>
      <c r="CG221" s="416"/>
      <c r="CH221" s="416"/>
      <c r="CI221" s="416"/>
      <c r="CJ221" s="416"/>
      <c r="CK221" s="416"/>
      <c r="CL221" s="416"/>
      <c r="CM221" s="415"/>
      <c r="CN221" s="416"/>
      <c r="CO221" s="416"/>
      <c r="CP221" s="416"/>
      <c r="CQ221" s="416"/>
      <c r="CR221" s="416"/>
      <c r="CS221" s="416"/>
      <c r="CT221" s="416"/>
      <c r="CU221" s="416"/>
      <c r="CV221" s="416"/>
      <c r="CW221" s="415"/>
      <c r="CX221" s="416"/>
      <c r="CY221" s="41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415"/>
      <c r="AZ222" s="415"/>
      <c r="BA222" s="415"/>
      <c r="BB222" s="415"/>
      <c r="BC222" s="415"/>
      <c r="BD222" s="415"/>
      <c r="BE222" s="415"/>
      <c r="BF222" s="415"/>
      <c r="BG222" s="416"/>
      <c r="BH222" s="416"/>
      <c r="BI222" s="415"/>
      <c r="BJ222" s="416"/>
      <c r="BK222" s="416"/>
      <c r="BL222" s="416"/>
      <c r="BM222" s="416"/>
      <c r="BN222" s="416"/>
      <c r="BO222" s="416"/>
      <c r="BP222" s="416"/>
      <c r="BQ222" s="416"/>
      <c r="BR222" s="416"/>
      <c r="BS222" s="415"/>
      <c r="BT222" s="416"/>
      <c r="BU222" s="416"/>
      <c r="BV222" s="416"/>
      <c r="BW222" s="416"/>
      <c r="BX222" s="416"/>
      <c r="BY222" s="416"/>
      <c r="BZ222" s="416"/>
      <c r="CA222" s="416"/>
      <c r="CB222" s="416"/>
      <c r="CC222" s="415"/>
      <c r="CD222" s="416"/>
      <c r="CE222" s="416"/>
      <c r="CF222" s="416"/>
      <c r="CG222" s="416"/>
      <c r="CH222" s="416"/>
      <c r="CI222" s="416"/>
      <c r="CJ222" s="416"/>
      <c r="CK222" s="416"/>
      <c r="CL222" s="416"/>
      <c r="CM222" s="415"/>
      <c r="CN222" s="416"/>
      <c r="CO222" s="416"/>
      <c r="CP222" s="416"/>
      <c r="CQ222" s="416"/>
      <c r="CR222" s="416"/>
      <c r="CS222" s="416"/>
      <c r="CT222" s="416"/>
      <c r="CU222" s="416"/>
      <c r="CV222" s="416"/>
      <c r="CW222" s="415"/>
      <c r="CX222" s="416"/>
      <c r="CY222" s="41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415"/>
      <c r="AZ223" s="415"/>
      <c r="BA223" s="415"/>
      <c r="BB223" s="415"/>
      <c r="BC223" s="415"/>
      <c r="BD223" s="415"/>
      <c r="BE223" s="415"/>
      <c r="BF223" s="415"/>
      <c r="BG223" s="416"/>
      <c r="BH223" s="416"/>
      <c r="BI223" s="415"/>
      <c r="BJ223" s="416"/>
      <c r="BK223" s="416"/>
      <c r="BL223" s="416"/>
      <c r="BM223" s="416"/>
      <c r="BN223" s="416"/>
      <c r="BO223" s="416"/>
      <c r="BP223" s="416"/>
      <c r="BQ223" s="416"/>
      <c r="BR223" s="416"/>
      <c r="BS223" s="415"/>
      <c r="BT223" s="416"/>
      <c r="BU223" s="416"/>
      <c r="BV223" s="416"/>
      <c r="BW223" s="416"/>
      <c r="BX223" s="416"/>
      <c r="BY223" s="416"/>
      <c r="BZ223" s="416"/>
      <c r="CA223" s="416"/>
      <c r="CB223" s="416"/>
      <c r="CC223" s="415"/>
      <c r="CD223" s="416"/>
      <c r="CE223" s="416"/>
      <c r="CF223" s="416"/>
      <c r="CG223" s="416"/>
      <c r="CH223" s="416"/>
      <c r="CI223" s="416"/>
      <c r="CJ223" s="416"/>
      <c r="CK223" s="416"/>
      <c r="CL223" s="416"/>
      <c r="CM223" s="415"/>
      <c r="CN223" s="416"/>
      <c r="CO223" s="416"/>
      <c r="CP223" s="416"/>
      <c r="CQ223" s="416"/>
      <c r="CR223" s="416"/>
      <c r="CS223" s="416"/>
      <c r="CT223" s="416"/>
      <c r="CU223" s="416"/>
      <c r="CV223" s="416"/>
      <c r="CW223" s="415"/>
      <c r="CX223" s="416"/>
      <c r="CY223" s="41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415"/>
      <c r="AZ224" s="415"/>
      <c r="BA224" s="415"/>
      <c r="BB224" s="415"/>
      <c r="BC224" s="415"/>
      <c r="BD224" s="415"/>
      <c r="BE224" s="415"/>
      <c r="BF224" s="415"/>
      <c r="BG224" s="416"/>
      <c r="BH224" s="416"/>
      <c r="BI224" s="415"/>
      <c r="BJ224" s="416"/>
      <c r="BK224" s="416"/>
      <c r="BL224" s="416"/>
      <c r="BM224" s="416"/>
      <c r="BN224" s="416"/>
      <c r="BO224" s="416"/>
      <c r="BP224" s="416"/>
      <c r="BQ224" s="416"/>
      <c r="BR224" s="416"/>
      <c r="BS224" s="415"/>
      <c r="BT224" s="416"/>
      <c r="BU224" s="416"/>
      <c r="BV224" s="416"/>
      <c r="BW224" s="416"/>
      <c r="BX224" s="416"/>
      <c r="BY224" s="416"/>
      <c r="BZ224" s="416"/>
      <c r="CA224" s="416"/>
      <c r="CB224" s="416"/>
      <c r="CC224" s="415"/>
      <c r="CD224" s="416"/>
      <c r="CE224" s="416"/>
      <c r="CF224" s="416"/>
      <c r="CG224" s="416"/>
      <c r="CH224" s="416"/>
      <c r="CI224" s="416"/>
      <c r="CJ224" s="416"/>
      <c r="CK224" s="416"/>
      <c r="CL224" s="416"/>
      <c r="CM224" s="415"/>
      <c r="CN224" s="416"/>
      <c r="CO224" s="416"/>
      <c r="CP224" s="416"/>
      <c r="CQ224" s="416"/>
      <c r="CR224" s="416"/>
      <c r="CS224" s="416"/>
      <c r="CT224" s="416"/>
      <c r="CU224" s="416"/>
      <c r="CV224" s="416"/>
      <c r="CW224" s="415"/>
      <c r="CX224" s="416"/>
      <c r="CY224" s="41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415"/>
      <c r="AZ225" s="415"/>
      <c r="BA225" s="415"/>
      <c r="BB225" s="415"/>
      <c r="BC225" s="415"/>
      <c r="BD225" s="415"/>
      <c r="BE225" s="415"/>
      <c r="BF225" s="415"/>
      <c r="BG225" s="416"/>
      <c r="BH225" s="416"/>
      <c r="BI225" s="415"/>
      <c r="BJ225" s="416"/>
      <c r="BK225" s="416"/>
      <c r="BL225" s="416"/>
      <c r="BM225" s="416"/>
      <c r="BN225" s="416"/>
      <c r="BO225" s="416"/>
      <c r="BP225" s="416"/>
      <c r="BQ225" s="416"/>
      <c r="BR225" s="416"/>
      <c r="BS225" s="415"/>
      <c r="BT225" s="416"/>
      <c r="BU225" s="416"/>
      <c r="BV225" s="416"/>
      <c r="BW225" s="416"/>
      <c r="BX225" s="416"/>
      <c r="BY225" s="416"/>
      <c r="BZ225" s="416"/>
      <c r="CA225" s="416"/>
      <c r="CB225" s="416"/>
      <c r="CC225" s="415"/>
      <c r="CD225" s="416"/>
      <c r="CE225" s="416"/>
      <c r="CF225" s="416"/>
      <c r="CG225" s="416"/>
      <c r="CH225" s="416"/>
      <c r="CI225" s="416"/>
      <c r="CJ225" s="416"/>
      <c r="CK225" s="416"/>
      <c r="CL225" s="416"/>
      <c r="CM225" s="415"/>
      <c r="CN225" s="416"/>
      <c r="CO225" s="416"/>
      <c r="CP225" s="416"/>
      <c r="CQ225" s="416"/>
      <c r="CR225" s="416"/>
      <c r="CS225" s="416"/>
      <c r="CT225" s="416"/>
      <c r="CU225" s="416"/>
      <c r="CV225" s="416"/>
      <c r="CW225" s="415"/>
      <c r="CX225" s="416"/>
      <c r="CY225" s="41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415"/>
      <c r="AZ226" s="415"/>
      <c r="BA226" s="415"/>
      <c r="BB226" s="415"/>
      <c r="BC226" s="415"/>
      <c r="BD226" s="415"/>
      <c r="BE226" s="415"/>
      <c r="BF226" s="415"/>
      <c r="BG226" s="416"/>
      <c r="BH226" s="416"/>
      <c r="BI226" s="415"/>
      <c r="BJ226" s="416"/>
      <c r="BK226" s="416"/>
      <c r="BL226" s="416"/>
      <c r="BM226" s="416"/>
      <c r="BN226" s="416"/>
      <c r="BO226" s="416"/>
      <c r="BP226" s="416"/>
      <c r="BQ226" s="416"/>
      <c r="BR226" s="416"/>
      <c r="BS226" s="415"/>
      <c r="BT226" s="416"/>
      <c r="BU226" s="416"/>
      <c r="BV226" s="416"/>
      <c r="BW226" s="416"/>
      <c r="BX226" s="416"/>
      <c r="BY226" s="416"/>
      <c r="BZ226" s="416"/>
      <c r="CA226" s="416"/>
      <c r="CB226" s="416"/>
      <c r="CC226" s="415"/>
      <c r="CD226" s="416"/>
      <c r="CE226" s="416"/>
      <c r="CF226" s="416"/>
      <c r="CG226" s="416"/>
      <c r="CH226" s="416"/>
      <c r="CI226" s="416"/>
      <c r="CJ226" s="416"/>
      <c r="CK226" s="416"/>
      <c r="CL226" s="416"/>
      <c r="CM226" s="415"/>
      <c r="CN226" s="416"/>
      <c r="CO226" s="416"/>
      <c r="CP226" s="416"/>
      <c r="CQ226" s="416"/>
      <c r="CR226" s="416"/>
      <c r="CS226" s="416"/>
      <c r="CT226" s="416"/>
      <c r="CU226" s="416"/>
      <c r="CV226" s="416"/>
      <c r="CW226" s="415"/>
      <c r="CX226" s="416"/>
      <c r="CY226" s="41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415"/>
      <c r="AZ227" s="415"/>
      <c r="BA227" s="415"/>
      <c r="BB227" s="415"/>
      <c r="BC227" s="415"/>
      <c r="BD227" s="415"/>
      <c r="BE227" s="415"/>
      <c r="BF227" s="415"/>
      <c r="BG227" s="416"/>
      <c r="BH227" s="416"/>
      <c r="BI227" s="415"/>
      <c r="BJ227" s="416"/>
      <c r="BK227" s="416"/>
      <c r="BL227" s="416"/>
      <c r="BM227" s="416"/>
      <c r="BN227" s="416"/>
      <c r="BO227" s="416"/>
      <c r="BP227" s="416"/>
      <c r="BQ227" s="416"/>
      <c r="BR227" s="416"/>
      <c r="BS227" s="415"/>
      <c r="BT227" s="416"/>
      <c r="BU227" s="416"/>
      <c r="BV227" s="416"/>
      <c r="BW227" s="416"/>
      <c r="BX227" s="416"/>
      <c r="BY227" s="416"/>
      <c r="BZ227" s="416"/>
      <c r="CA227" s="416"/>
      <c r="CB227" s="416"/>
      <c r="CC227" s="415"/>
      <c r="CD227" s="416"/>
      <c r="CE227" s="416"/>
      <c r="CF227" s="416"/>
      <c r="CG227" s="416"/>
      <c r="CH227" s="416"/>
      <c r="CI227" s="416"/>
      <c r="CJ227" s="416"/>
      <c r="CK227" s="416"/>
      <c r="CL227" s="416"/>
      <c r="CM227" s="415"/>
      <c r="CN227" s="416"/>
      <c r="CO227" s="416"/>
      <c r="CP227" s="416"/>
      <c r="CQ227" s="416"/>
      <c r="CR227" s="416"/>
      <c r="CS227" s="416"/>
      <c r="CT227" s="416"/>
      <c r="CU227" s="416"/>
      <c r="CV227" s="416"/>
      <c r="CW227" s="415"/>
      <c r="CX227" s="416"/>
      <c r="CY227" s="41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415"/>
      <c r="AZ228" s="415"/>
      <c r="BA228" s="415"/>
      <c r="BB228" s="415"/>
      <c r="BC228" s="415"/>
      <c r="BD228" s="415"/>
      <c r="BE228" s="415"/>
      <c r="BF228" s="415"/>
      <c r="BG228" s="416"/>
      <c r="BH228" s="416"/>
      <c r="BI228" s="415"/>
      <c r="BJ228" s="416"/>
      <c r="BK228" s="416"/>
      <c r="BL228" s="416"/>
      <c r="BM228" s="416"/>
      <c r="BN228" s="416"/>
      <c r="BO228" s="416"/>
      <c r="BP228" s="416"/>
      <c r="BQ228" s="416"/>
      <c r="BR228" s="416"/>
      <c r="BS228" s="415"/>
      <c r="BT228" s="416"/>
      <c r="BU228" s="416"/>
      <c r="BV228" s="416"/>
      <c r="BW228" s="416"/>
      <c r="BX228" s="416"/>
      <c r="BY228" s="416"/>
      <c r="BZ228" s="416"/>
      <c r="CA228" s="416"/>
      <c r="CB228" s="416"/>
      <c r="CC228" s="415"/>
      <c r="CD228" s="416"/>
      <c r="CE228" s="416"/>
      <c r="CF228" s="416"/>
      <c r="CG228" s="416"/>
      <c r="CH228" s="416"/>
      <c r="CI228" s="416"/>
      <c r="CJ228" s="416"/>
      <c r="CK228" s="416"/>
      <c r="CL228" s="416"/>
      <c r="CM228" s="415"/>
      <c r="CN228" s="416"/>
      <c r="CO228" s="416"/>
      <c r="CP228" s="416"/>
      <c r="CQ228" s="416"/>
      <c r="CR228" s="416"/>
      <c r="CS228" s="416"/>
      <c r="CT228" s="416"/>
      <c r="CU228" s="416"/>
      <c r="CV228" s="416"/>
      <c r="CW228" s="415"/>
      <c r="CX228" s="416"/>
      <c r="CY228" s="41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415"/>
      <c r="AZ229" s="415"/>
      <c r="BA229" s="415"/>
      <c r="BB229" s="415"/>
      <c r="BC229" s="415"/>
      <c r="BD229" s="415"/>
      <c r="BE229" s="415"/>
      <c r="BF229" s="415"/>
      <c r="BG229" s="416"/>
      <c r="BH229" s="416"/>
      <c r="BI229" s="415"/>
      <c r="BJ229" s="416"/>
      <c r="BK229" s="416"/>
      <c r="BL229" s="416"/>
      <c r="BM229" s="416"/>
      <c r="BN229" s="416"/>
      <c r="BO229" s="416"/>
      <c r="BP229" s="416"/>
      <c r="BQ229" s="416"/>
      <c r="BR229" s="416"/>
      <c r="BS229" s="415"/>
      <c r="BT229" s="416"/>
      <c r="BU229" s="416"/>
      <c r="BV229" s="416"/>
      <c r="BW229" s="416"/>
      <c r="BX229" s="416"/>
      <c r="BY229" s="416"/>
      <c r="BZ229" s="416"/>
      <c r="CA229" s="416"/>
      <c r="CB229" s="416"/>
      <c r="CC229" s="415"/>
      <c r="CD229" s="416"/>
      <c r="CE229" s="416"/>
      <c r="CF229" s="416"/>
      <c r="CG229" s="416"/>
      <c r="CH229" s="416"/>
      <c r="CI229" s="416"/>
      <c r="CJ229" s="416"/>
      <c r="CK229" s="416"/>
      <c r="CL229" s="416"/>
      <c r="CM229" s="415"/>
      <c r="CN229" s="416"/>
      <c r="CO229" s="416"/>
      <c r="CP229" s="416"/>
      <c r="CQ229" s="416"/>
      <c r="CR229" s="416"/>
      <c r="CS229" s="416"/>
      <c r="CT229" s="416"/>
      <c r="CU229" s="416"/>
      <c r="CV229" s="416"/>
      <c r="CW229" s="415"/>
      <c r="CX229" s="416"/>
      <c r="CY229" s="41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415"/>
      <c r="AZ230" s="415"/>
      <c r="BA230" s="415"/>
      <c r="BB230" s="415"/>
      <c r="BC230" s="415"/>
      <c r="BD230" s="415"/>
      <c r="BE230" s="415"/>
      <c r="BF230" s="415"/>
      <c r="BG230" s="416"/>
      <c r="BH230" s="416"/>
      <c r="BI230" s="415"/>
      <c r="BJ230" s="416"/>
      <c r="BK230" s="416"/>
      <c r="BL230" s="416"/>
      <c r="BM230" s="416"/>
      <c r="BN230" s="416"/>
      <c r="BO230" s="416"/>
      <c r="BP230" s="416"/>
      <c r="BQ230" s="416"/>
      <c r="BR230" s="416"/>
      <c r="BS230" s="415"/>
      <c r="BT230" s="416"/>
      <c r="BU230" s="416"/>
      <c r="BV230" s="416"/>
      <c r="BW230" s="416"/>
      <c r="BX230" s="416"/>
      <c r="BY230" s="416"/>
      <c r="BZ230" s="416"/>
      <c r="CA230" s="416"/>
      <c r="CB230" s="416"/>
      <c r="CC230" s="415"/>
      <c r="CD230" s="416"/>
      <c r="CE230" s="416"/>
      <c r="CF230" s="416"/>
      <c r="CG230" s="416"/>
      <c r="CH230" s="416"/>
      <c r="CI230" s="416"/>
      <c r="CJ230" s="416"/>
      <c r="CK230" s="416"/>
      <c r="CL230" s="416"/>
      <c r="CM230" s="415"/>
      <c r="CN230" s="416"/>
      <c r="CO230" s="416"/>
      <c r="CP230" s="416"/>
      <c r="CQ230" s="416"/>
      <c r="CR230" s="416"/>
      <c r="CS230" s="416"/>
      <c r="CT230" s="416"/>
      <c r="CU230" s="416"/>
      <c r="CV230" s="416"/>
      <c r="CW230" s="415"/>
      <c r="CX230" s="416"/>
      <c r="CY230" s="41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415"/>
      <c r="AZ231" s="415"/>
      <c r="BA231" s="415"/>
      <c r="BB231" s="415"/>
      <c r="BC231" s="415"/>
      <c r="BD231" s="415"/>
      <c r="BE231" s="415"/>
      <c r="BF231" s="415"/>
      <c r="BG231" s="416"/>
      <c r="BH231" s="416"/>
      <c r="BI231" s="415"/>
      <c r="BJ231" s="416"/>
      <c r="BK231" s="416"/>
      <c r="BL231" s="416"/>
      <c r="BM231" s="416"/>
      <c r="BN231" s="416"/>
      <c r="BO231" s="416"/>
      <c r="BP231" s="416"/>
      <c r="BQ231" s="416"/>
      <c r="BR231" s="416"/>
      <c r="BS231" s="415"/>
      <c r="BT231" s="416"/>
      <c r="BU231" s="416"/>
      <c r="BV231" s="416"/>
      <c r="BW231" s="416"/>
      <c r="BX231" s="416"/>
      <c r="BY231" s="416"/>
      <c r="BZ231" s="416"/>
      <c r="CA231" s="416"/>
      <c r="CB231" s="416"/>
      <c r="CC231" s="415"/>
      <c r="CD231" s="416"/>
      <c r="CE231" s="416"/>
      <c r="CF231" s="416"/>
      <c r="CG231" s="416"/>
      <c r="CH231" s="416"/>
      <c r="CI231" s="416"/>
      <c r="CJ231" s="416"/>
      <c r="CK231" s="416"/>
      <c r="CL231" s="416"/>
      <c r="CM231" s="415"/>
      <c r="CN231" s="416"/>
      <c r="CO231" s="416"/>
      <c r="CP231" s="416"/>
      <c r="CQ231" s="416"/>
      <c r="CR231" s="416"/>
      <c r="CS231" s="416"/>
      <c r="CT231" s="416"/>
      <c r="CU231" s="416"/>
      <c r="CV231" s="416"/>
      <c r="CW231" s="415"/>
      <c r="CX231" s="416"/>
      <c r="CY231" s="41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415"/>
      <c r="AZ232" s="415"/>
      <c r="BA232" s="415"/>
      <c r="BB232" s="415"/>
      <c r="BC232" s="415"/>
      <c r="BD232" s="415"/>
      <c r="BE232" s="415"/>
      <c r="BF232" s="415"/>
      <c r="BG232" s="416"/>
      <c r="BH232" s="416"/>
      <c r="BI232" s="415"/>
      <c r="BJ232" s="416"/>
      <c r="BK232" s="416"/>
      <c r="BL232" s="416"/>
      <c r="BM232" s="416"/>
      <c r="BN232" s="416"/>
      <c r="BO232" s="416"/>
      <c r="BP232" s="416"/>
      <c r="BQ232" s="416"/>
      <c r="BR232" s="416"/>
      <c r="BS232" s="415"/>
      <c r="BT232" s="416"/>
      <c r="BU232" s="416"/>
      <c r="BV232" s="416"/>
      <c r="BW232" s="416"/>
      <c r="BX232" s="416"/>
      <c r="BY232" s="416"/>
      <c r="BZ232" s="416"/>
      <c r="CA232" s="416"/>
      <c r="CB232" s="416"/>
      <c r="CC232" s="415"/>
      <c r="CD232" s="416"/>
      <c r="CE232" s="416"/>
      <c r="CF232" s="416"/>
      <c r="CG232" s="416"/>
      <c r="CH232" s="416"/>
      <c r="CI232" s="416"/>
      <c r="CJ232" s="416"/>
      <c r="CK232" s="416"/>
      <c r="CL232" s="416"/>
      <c r="CM232" s="415"/>
      <c r="CN232" s="416"/>
      <c r="CO232" s="416"/>
      <c r="CP232" s="416"/>
      <c r="CQ232" s="416"/>
      <c r="CR232" s="416"/>
      <c r="CS232" s="416"/>
      <c r="CT232" s="416"/>
      <c r="CU232" s="416"/>
      <c r="CV232" s="416"/>
      <c r="CW232" s="415"/>
      <c r="CX232" s="416"/>
      <c r="CY232" s="41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415"/>
      <c r="AZ233" s="415"/>
      <c r="BA233" s="415"/>
      <c r="BB233" s="415"/>
      <c r="BC233" s="415"/>
      <c r="BD233" s="415"/>
      <c r="BE233" s="415"/>
      <c r="BF233" s="415"/>
      <c r="BG233" s="416"/>
      <c r="BH233" s="416"/>
      <c r="BI233" s="415"/>
      <c r="BJ233" s="416"/>
      <c r="BK233" s="416"/>
      <c r="BL233" s="416"/>
      <c r="BM233" s="416"/>
      <c r="BN233" s="416"/>
      <c r="BO233" s="416"/>
      <c r="BP233" s="416"/>
      <c r="BQ233" s="416"/>
      <c r="BR233" s="416"/>
      <c r="BS233" s="415"/>
      <c r="BT233" s="416"/>
      <c r="BU233" s="416"/>
      <c r="BV233" s="416"/>
      <c r="BW233" s="416"/>
      <c r="BX233" s="416"/>
      <c r="BY233" s="416"/>
      <c r="BZ233" s="416"/>
      <c r="CA233" s="416"/>
      <c r="CB233" s="416"/>
      <c r="CC233" s="415"/>
      <c r="CD233" s="416"/>
      <c r="CE233" s="416"/>
      <c r="CF233" s="416"/>
      <c r="CG233" s="416"/>
      <c r="CH233" s="416"/>
      <c r="CI233" s="416"/>
      <c r="CJ233" s="416"/>
      <c r="CK233" s="416"/>
      <c r="CL233" s="416"/>
      <c r="CM233" s="415"/>
      <c r="CN233" s="416"/>
      <c r="CO233" s="416"/>
      <c r="CP233" s="416"/>
      <c r="CQ233" s="416"/>
      <c r="CR233" s="416"/>
      <c r="CS233" s="416"/>
      <c r="CT233" s="416"/>
      <c r="CU233" s="416"/>
      <c r="CV233" s="416"/>
      <c r="CW233" s="415"/>
      <c r="CX233" s="416"/>
      <c r="CY233" s="41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415"/>
      <c r="AZ234" s="415"/>
      <c r="BA234" s="415"/>
      <c r="BB234" s="415"/>
      <c r="BC234" s="415"/>
      <c r="BD234" s="415"/>
      <c r="BE234" s="415"/>
      <c r="BF234" s="415"/>
      <c r="BG234" s="416"/>
      <c r="BH234" s="416"/>
      <c r="BI234" s="415"/>
      <c r="BJ234" s="416"/>
      <c r="BK234" s="416"/>
      <c r="BL234" s="416"/>
      <c r="BM234" s="416"/>
      <c r="BN234" s="416"/>
      <c r="BO234" s="416"/>
      <c r="BP234" s="416"/>
      <c r="BQ234" s="416"/>
      <c r="BR234" s="416"/>
      <c r="BS234" s="415"/>
      <c r="BT234" s="416"/>
      <c r="BU234" s="416"/>
      <c r="BV234" s="416"/>
      <c r="BW234" s="416"/>
      <c r="BX234" s="416"/>
      <c r="BY234" s="416"/>
      <c r="BZ234" s="416"/>
      <c r="CA234" s="416"/>
      <c r="CB234" s="416"/>
      <c r="CC234" s="415"/>
      <c r="CD234" s="416"/>
      <c r="CE234" s="416"/>
      <c r="CF234" s="416"/>
      <c r="CG234" s="416"/>
      <c r="CH234" s="416"/>
      <c r="CI234" s="416"/>
      <c r="CJ234" s="416"/>
      <c r="CK234" s="416"/>
      <c r="CL234" s="416"/>
      <c r="CM234" s="415"/>
      <c r="CN234" s="416"/>
      <c r="CO234" s="416"/>
      <c r="CP234" s="416"/>
      <c r="CQ234" s="416"/>
      <c r="CR234" s="416"/>
      <c r="CS234" s="416"/>
      <c r="CT234" s="416"/>
      <c r="CU234" s="416"/>
      <c r="CV234" s="416"/>
      <c r="CW234" s="415"/>
      <c r="CX234" s="416"/>
      <c r="CY234" s="41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415"/>
      <c r="AZ235" s="415"/>
      <c r="BA235" s="415"/>
      <c r="BB235" s="415"/>
      <c r="BC235" s="415"/>
      <c r="BD235" s="415"/>
      <c r="BE235" s="415"/>
      <c r="BF235" s="415"/>
      <c r="BG235" s="416"/>
      <c r="BH235" s="416"/>
      <c r="BI235" s="415"/>
      <c r="BJ235" s="416"/>
      <c r="BK235" s="416"/>
      <c r="BL235" s="416"/>
      <c r="BM235" s="416"/>
      <c r="BN235" s="416"/>
      <c r="BO235" s="416"/>
      <c r="BP235" s="416"/>
      <c r="BQ235" s="416"/>
      <c r="BR235" s="416"/>
      <c r="BS235" s="415"/>
      <c r="BT235" s="416"/>
      <c r="BU235" s="416"/>
      <c r="BV235" s="416"/>
      <c r="BW235" s="416"/>
      <c r="BX235" s="416"/>
      <c r="BY235" s="416"/>
      <c r="BZ235" s="416"/>
      <c r="CA235" s="416"/>
      <c r="CB235" s="416"/>
      <c r="CC235" s="415"/>
      <c r="CD235" s="416"/>
      <c r="CE235" s="416"/>
      <c r="CF235" s="416"/>
      <c r="CG235" s="416"/>
      <c r="CH235" s="416"/>
      <c r="CI235" s="416"/>
      <c r="CJ235" s="416"/>
      <c r="CK235" s="416"/>
      <c r="CL235" s="416"/>
      <c r="CM235" s="415"/>
      <c r="CN235" s="416"/>
      <c r="CO235" s="416"/>
      <c r="CP235" s="416"/>
      <c r="CQ235" s="416"/>
      <c r="CR235" s="416"/>
      <c r="CS235" s="416"/>
      <c r="CT235" s="416"/>
      <c r="CU235" s="416"/>
      <c r="CV235" s="416"/>
      <c r="CW235" s="415"/>
      <c r="CX235" s="416"/>
      <c r="CY235" s="41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415"/>
      <c r="AZ236" s="415"/>
      <c r="BA236" s="415"/>
      <c r="BB236" s="415"/>
      <c r="BC236" s="415"/>
      <c r="BD236" s="415"/>
      <c r="BE236" s="415"/>
      <c r="BF236" s="415"/>
      <c r="BG236" s="416"/>
      <c r="BH236" s="416"/>
      <c r="BI236" s="415"/>
      <c r="BJ236" s="416"/>
      <c r="BK236" s="416"/>
      <c r="BL236" s="416"/>
      <c r="BM236" s="416"/>
      <c r="BN236" s="416"/>
      <c r="BO236" s="416"/>
      <c r="BP236" s="416"/>
      <c r="BQ236" s="416"/>
      <c r="BR236" s="416"/>
      <c r="BS236" s="415"/>
      <c r="BT236" s="416"/>
      <c r="BU236" s="416"/>
      <c r="BV236" s="416"/>
      <c r="BW236" s="416"/>
      <c r="BX236" s="416"/>
      <c r="BY236" s="416"/>
      <c r="BZ236" s="416"/>
      <c r="CA236" s="416"/>
      <c r="CB236" s="416"/>
      <c r="CC236" s="415"/>
      <c r="CD236" s="416"/>
      <c r="CE236" s="416"/>
      <c r="CF236" s="416"/>
      <c r="CG236" s="416"/>
      <c r="CH236" s="416"/>
      <c r="CI236" s="416"/>
      <c r="CJ236" s="416"/>
      <c r="CK236" s="416"/>
      <c r="CL236" s="416"/>
      <c r="CM236" s="415"/>
      <c r="CN236" s="416"/>
      <c r="CO236" s="416"/>
      <c r="CP236" s="416"/>
      <c r="CQ236" s="416"/>
      <c r="CR236" s="416"/>
      <c r="CS236" s="416"/>
      <c r="CT236" s="416"/>
      <c r="CU236" s="416"/>
      <c r="CV236" s="416"/>
      <c r="CW236" s="415"/>
      <c r="CX236" s="416"/>
      <c r="CY236" s="41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415"/>
      <c r="AZ237" s="415"/>
      <c r="BA237" s="415"/>
      <c r="BB237" s="415"/>
      <c r="BC237" s="415"/>
      <c r="BD237" s="415"/>
      <c r="BE237" s="415"/>
      <c r="BF237" s="415"/>
      <c r="BG237" s="416"/>
      <c r="BH237" s="416"/>
      <c r="BI237" s="415"/>
      <c r="BJ237" s="416"/>
      <c r="BK237" s="416"/>
      <c r="BL237" s="416"/>
      <c r="BM237" s="416"/>
      <c r="BN237" s="416"/>
      <c r="BO237" s="416"/>
      <c r="BP237" s="416"/>
      <c r="BQ237" s="416"/>
      <c r="BR237" s="416"/>
      <c r="BS237" s="415"/>
      <c r="BT237" s="416"/>
      <c r="BU237" s="416"/>
      <c r="BV237" s="416"/>
      <c r="BW237" s="416"/>
      <c r="BX237" s="416"/>
      <c r="BY237" s="416"/>
      <c r="BZ237" s="416"/>
      <c r="CA237" s="416"/>
      <c r="CB237" s="416"/>
      <c r="CC237" s="415"/>
      <c r="CD237" s="416"/>
      <c r="CE237" s="416"/>
      <c r="CF237" s="416"/>
      <c r="CG237" s="416"/>
      <c r="CH237" s="416"/>
      <c r="CI237" s="416"/>
      <c r="CJ237" s="416"/>
      <c r="CK237" s="416"/>
      <c r="CL237" s="416"/>
      <c r="CM237" s="415"/>
      <c r="CN237" s="416"/>
      <c r="CO237" s="416"/>
      <c r="CP237" s="416"/>
      <c r="CQ237" s="416"/>
      <c r="CR237" s="416"/>
      <c r="CS237" s="416"/>
      <c r="CT237" s="416"/>
      <c r="CU237" s="416"/>
      <c r="CV237" s="416"/>
      <c r="CW237" s="415"/>
      <c r="CX237" s="416"/>
      <c r="CY237" s="41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415"/>
      <c r="AZ238" s="415"/>
      <c r="BA238" s="415"/>
      <c r="BB238" s="415"/>
      <c r="BC238" s="415"/>
      <c r="BD238" s="415"/>
      <c r="BE238" s="415"/>
      <c r="BF238" s="415"/>
      <c r="BG238" s="416"/>
      <c r="BH238" s="416"/>
      <c r="BI238" s="415"/>
      <c r="BJ238" s="416"/>
      <c r="BK238" s="416"/>
      <c r="BL238" s="416"/>
      <c r="BM238" s="416"/>
      <c r="BN238" s="416"/>
      <c r="BO238" s="416"/>
      <c r="BP238" s="416"/>
      <c r="BQ238" s="416"/>
      <c r="BR238" s="416"/>
      <c r="BS238" s="415"/>
      <c r="BT238" s="416"/>
      <c r="BU238" s="416"/>
      <c r="BV238" s="416"/>
      <c r="BW238" s="416"/>
      <c r="BX238" s="416"/>
      <c r="BY238" s="416"/>
      <c r="BZ238" s="416"/>
      <c r="CA238" s="416"/>
      <c r="CB238" s="416"/>
      <c r="CC238" s="415"/>
      <c r="CD238" s="416"/>
      <c r="CE238" s="416"/>
      <c r="CF238" s="416"/>
      <c r="CG238" s="416"/>
      <c r="CH238" s="416"/>
      <c r="CI238" s="416"/>
      <c r="CJ238" s="416"/>
      <c r="CK238" s="416"/>
      <c r="CL238" s="416"/>
      <c r="CM238" s="415"/>
      <c r="CN238" s="416"/>
      <c r="CO238" s="416"/>
      <c r="CP238" s="416"/>
      <c r="CQ238" s="416"/>
      <c r="CR238" s="416"/>
      <c r="CS238" s="416"/>
      <c r="CT238" s="416"/>
      <c r="CU238" s="416"/>
      <c r="CV238" s="416"/>
      <c r="CW238" s="415"/>
      <c r="CX238" s="416"/>
      <c r="CY238" s="41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415"/>
      <c r="AZ239" s="415"/>
      <c r="BA239" s="415"/>
      <c r="BB239" s="415"/>
      <c r="BC239" s="415"/>
      <c r="BD239" s="415"/>
      <c r="BE239" s="415"/>
      <c r="BF239" s="415"/>
      <c r="BG239" s="416"/>
      <c r="BH239" s="416"/>
      <c r="BI239" s="415"/>
      <c r="BJ239" s="416"/>
      <c r="BK239" s="416"/>
      <c r="BL239" s="416"/>
      <c r="BM239" s="416"/>
      <c r="BN239" s="416"/>
      <c r="BO239" s="416"/>
      <c r="BP239" s="416"/>
      <c r="BQ239" s="416"/>
      <c r="BR239" s="416"/>
      <c r="BS239" s="415"/>
      <c r="BT239" s="416"/>
      <c r="BU239" s="416"/>
      <c r="BV239" s="416"/>
      <c r="BW239" s="416"/>
      <c r="BX239" s="416"/>
      <c r="BY239" s="416"/>
      <c r="BZ239" s="416"/>
      <c r="CA239" s="416"/>
      <c r="CB239" s="416"/>
      <c r="CC239" s="415"/>
      <c r="CD239" s="416"/>
      <c r="CE239" s="416"/>
      <c r="CF239" s="416"/>
      <c r="CG239" s="416"/>
      <c r="CH239" s="416"/>
      <c r="CI239" s="416"/>
      <c r="CJ239" s="416"/>
      <c r="CK239" s="416"/>
      <c r="CL239" s="416"/>
      <c r="CM239" s="415"/>
      <c r="CN239" s="416"/>
      <c r="CO239" s="416"/>
      <c r="CP239" s="416"/>
      <c r="CQ239" s="416"/>
      <c r="CR239" s="416"/>
      <c r="CS239" s="416"/>
      <c r="CT239" s="416"/>
      <c r="CU239" s="416"/>
      <c r="CV239" s="416"/>
      <c r="CW239" s="415"/>
      <c r="CX239" s="416"/>
      <c r="CY239" s="41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415"/>
      <c r="AZ240" s="415"/>
      <c r="BA240" s="415"/>
      <c r="BB240" s="415"/>
      <c r="BC240" s="415"/>
      <c r="BD240" s="415"/>
      <c r="BE240" s="415"/>
      <c r="BF240" s="415"/>
      <c r="BG240" s="416"/>
      <c r="BH240" s="416"/>
      <c r="BI240" s="415"/>
      <c r="BJ240" s="416"/>
      <c r="BK240" s="416"/>
      <c r="BL240" s="416"/>
      <c r="BM240" s="416"/>
      <c r="BN240" s="416"/>
      <c r="BO240" s="416"/>
      <c r="BP240" s="416"/>
      <c r="BQ240" s="416"/>
      <c r="BR240" s="416"/>
      <c r="BS240" s="415"/>
      <c r="BT240" s="416"/>
      <c r="BU240" s="416"/>
      <c r="BV240" s="416"/>
      <c r="BW240" s="416"/>
      <c r="BX240" s="416"/>
      <c r="BY240" s="416"/>
      <c r="BZ240" s="416"/>
      <c r="CA240" s="416"/>
      <c r="CB240" s="416"/>
      <c r="CC240" s="415"/>
      <c r="CD240" s="416"/>
      <c r="CE240" s="416"/>
      <c r="CF240" s="416"/>
      <c r="CG240" s="416"/>
      <c r="CH240" s="416"/>
      <c r="CI240" s="416"/>
      <c r="CJ240" s="416"/>
      <c r="CK240" s="416"/>
      <c r="CL240" s="416"/>
      <c r="CM240" s="415"/>
      <c r="CN240" s="416"/>
      <c r="CO240" s="416"/>
      <c r="CP240" s="416"/>
      <c r="CQ240" s="416"/>
      <c r="CR240" s="416"/>
      <c r="CS240" s="416"/>
      <c r="CT240" s="416"/>
      <c r="CU240" s="416"/>
      <c r="CV240" s="416"/>
      <c r="CW240" s="415"/>
      <c r="CX240" s="416"/>
      <c r="CY240" s="41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415"/>
      <c r="AZ241" s="415"/>
      <c r="BA241" s="415"/>
      <c r="BB241" s="415"/>
      <c r="BC241" s="415"/>
      <c r="BD241" s="415"/>
      <c r="BE241" s="415"/>
      <c r="BF241" s="415"/>
      <c r="BG241" s="416"/>
      <c r="BH241" s="416"/>
      <c r="BI241" s="415"/>
      <c r="BJ241" s="416"/>
      <c r="BK241" s="416"/>
      <c r="BL241" s="416"/>
      <c r="BM241" s="416"/>
      <c r="BN241" s="416"/>
      <c r="BO241" s="416"/>
      <c r="BP241" s="416"/>
      <c r="BQ241" s="416"/>
      <c r="BR241" s="416"/>
      <c r="BS241" s="415"/>
      <c r="BT241" s="416"/>
      <c r="BU241" s="416"/>
      <c r="BV241" s="416"/>
      <c r="BW241" s="416"/>
      <c r="BX241" s="416"/>
      <c r="BY241" s="416"/>
      <c r="BZ241" s="416"/>
      <c r="CA241" s="416"/>
      <c r="CB241" s="416"/>
      <c r="CC241" s="415"/>
      <c r="CD241" s="416"/>
      <c r="CE241" s="416"/>
      <c r="CF241" s="416"/>
      <c r="CG241" s="416"/>
      <c r="CH241" s="416"/>
      <c r="CI241" s="416"/>
      <c r="CJ241" s="416"/>
      <c r="CK241" s="416"/>
      <c r="CL241" s="416"/>
      <c r="CM241" s="415"/>
      <c r="CN241" s="416"/>
      <c r="CO241" s="416"/>
      <c r="CP241" s="416"/>
      <c r="CQ241" s="416"/>
      <c r="CR241" s="416"/>
      <c r="CS241" s="416"/>
      <c r="CT241" s="416"/>
      <c r="CU241" s="416"/>
      <c r="CV241" s="416"/>
      <c r="CW241" s="415"/>
      <c r="CX241" s="416"/>
      <c r="CY241" s="41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415"/>
      <c r="AZ242" s="415"/>
      <c r="BA242" s="415"/>
      <c r="BB242" s="415"/>
      <c r="BC242" s="415"/>
      <c r="BD242" s="415"/>
      <c r="BE242" s="415"/>
      <c r="BF242" s="415"/>
      <c r="BG242" s="416"/>
      <c r="BH242" s="416"/>
      <c r="BI242" s="415"/>
      <c r="BJ242" s="416"/>
      <c r="BK242" s="416"/>
      <c r="BL242" s="416"/>
      <c r="BM242" s="416"/>
      <c r="BN242" s="416"/>
      <c r="BO242" s="416"/>
      <c r="BP242" s="416"/>
      <c r="BQ242" s="416"/>
      <c r="BR242" s="416"/>
      <c r="BS242" s="415"/>
      <c r="BT242" s="416"/>
      <c r="BU242" s="416"/>
      <c r="BV242" s="416"/>
      <c r="BW242" s="416"/>
      <c r="BX242" s="416"/>
      <c r="BY242" s="416"/>
      <c r="BZ242" s="416"/>
      <c r="CA242" s="416"/>
      <c r="CB242" s="416"/>
      <c r="CC242" s="415"/>
      <c r="CD242" s="416"/>
      <c r="CE242" s="416"/>
      <c r="CF242" s="416"/>
      <c r="CG242" s="416"/>
      <c r="CH242" s="416"/>
      <c r="CI242" s="416"/>
      <c r="CJ242" s="416"/>
      <c r="CK242" s="416"/>
      <c r="CL242" s="416"/>
      <c r="CM242" s="415"/>
      <c r="CN242" s="416"/>
      <c r="CO242" s="416"/>
      <c r="CP242" s="416"/>
      <c r="CQ242" s="416"/>
      <c r="CR242" s="416"/>
      <c r="CS242" s="416"/>
      <c r="CT242" s="416"/>
      <c r="CU242" s="416"/>
      <c r="CV242" s="416"/>
      <c r="CW242" s="415"/>
      <c r="CX242" s="416"/>
      <c r="CY242" s="41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415"/>
      <c r="AZ243" s="415"/>
      <c r="BA243" s="415"/>
      <c r="BB243" s="415"/>
      <c r="BC243" s="415"/>
      <c r="BD243" s="415"/>
      <c r="BE243" s="415"/>
      <c r="BF243" s="415"/>
      <c r="BG243" s="416"/>
      <c r="BH243" s="416"/>
      <c r="BI243" s="415"/>
      <c r="BJ243" s="416"/>
      <c r="BK243" s="416"/>
      <c r="BL243" s="416"/>
      <c r="BM243" s="416"/>
      <c r="BN243" s="416"/>
      <c r="BO243" s="416"/>
      <c r="BP243" s="416"/>
      <c r="BQ243" s="416"/>
      <c r="BR243" s="416"/>
      <c r="BS243" s="415"/>
      <c r="BT243" s="416"/>
      <c r="BU243" s="416"/>
      <c r="BV243" s="416"/>
      <c r="BW243" s="416"/>
      <c r="BX243" s="416"/>
      <c r="BY243" s="416"/>
      <c r="BZ243" s="416"/>
      <c r="CA243" s="416"/>
      <c r="CB243" s="416"/>
      <c r="CC243" s="415"/>
      <c r="CD243" s="416"/>
      <c r="CE243" s="416"/>
      <c r="CF243" s="416"/>
      <c r="CG243" s="416"/>
      <c r="CH243" s="416"/>
      <c r="CI243" s="416"/>
      <c r="CJ243" s="416"/>
      <c r="CK243" s="416"/>
      <c r="CL243" s="416"/>
      <c r="CM243" s="415"/>
      <c r="CN243" s="416"/>
      <c r="CO243" s="416"/>
      <c r="CP243" s="416"/>
      <c r="CQ243" s="416"/>
      <c r="CR243" s="416"/>
      <c r="CS243" s="416"/>
      <c r="CT243" s="416"/>
      <c r="CU243" s="416"/>
      <c r="CV243" s="416"/>
      <c r="CW243" s="415"/>
      <c r="CX243" s="416"/>
      <c r="CY243" s="41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415"/>
      <c r="AZ244" s="415"/>
      <c r="BA244" s="415"/>
      <c r="BB244" s="415"/>
      <c r="BC244" s="415"/>
      <c r="BD244" s="415"/>
      <c r="BE244" s="415"/>
      <c r="BF244" s="415"/>
      <c r="BG244" s="416"/>
      <c r="BH244" s="416"/>
      <c r="BI244" s="415"/>
      <c r="BJ244" s="416"/>
      <c r="BK244" s="416"/>
      <c r="BL244" s="416"/>
      <c r="BM244" s="416"/>
      <c r="BN244" s="416"/>
      <c r="BO244" s="416"/>
      <c r="BP244" s="416"/>
      <c r="BQ244" s="416"/>
      <c r="BR244" s="416"/>
      <c r="BS244" s="415"/>
      <c r="BT244" s="416"/>
      <c r="BU244" s="416"/>
      <c r="BV244" s="416"/>
      <c r="BW244" s="416"/>
      <c r="BX244" s="416"/>
      <c r="BY244" s="416"/>
      <c r="BZ244" s="416"/>
      <c r="CA244" s="416"/>
      <c r="CB244" s="416"/>
      <c r="CC244" s="415"/>
      <c r="CD244" s="416"/>
      <c r="CE244" s="416"/>
      <c r="CF244" s="416"/>
      <c r="CG244" s="416"/>
      <c r="CH244" s="416"/>
      <c r="CI244" s="416"/>
      <c r="CJ244" s="416"/>
      <c r="CK244" s="416"/>
      <c r="CL244" s="416"/>
      <c r="CM244" s="415"/>
      <c r="CN244" s="416"/>
      <c r="CO244" s="416"/>
      <c r="CP244" s="416"/>
      <c r="CQ244" s="416"/>
      <c r="CR244" s="416"/>
      <c r="CS244" s="416"/>
      <c r="CT244" s="416"/>
      <c r="CU244" s="416"/>
      <c r="CV244" s="416"/>
      <c r="CW244" s="415"/>
      <c r="CX244" s="416"/>
      <c r="CY244" s="41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415"/>
      <c r="AZ245" s="415"/>
      <c r="BA245" s="415"/>
      <c r="BB245" s="415"/>
      <c r="BC245" s="415"/>
      <c r="BD245" s="415"/>
      <c r="BE245" s="415"/>
      <c r="BF245" s="415"/>
      <c r="BG245" s="416"/>
      <c r="BH245" s="416"/>
      <c r="BI245" s="415"/>
      <c r="BJ245" s="416"/>
      <c r="BK245" s="416"/>
      <c r="BL245" s="416"/>
      <c r="BM245" s="416"/>
      <c r="BN245" s="416"/>
      <c r="BO245" s="416"/>
      <c r="BP245" s="416"/>
      <c r="BQ245" s="416"/>
      <c r="BR245" s="416"/>
      <c r="BS245" s="415"/>
      <c r="BT245" s="416"/>
      <c r="BU245" s="416"/>
      <c r="BV245" s="416"/>
      <c r="BW245" s="416"/>
      <c r="BX245" s="416"/>
      <c r="BY245" s="416"/>
      <c r="BZ245" s="416"/>
      <c r="CA245" s="416"/>
      <c r="CB245" s="416"/>
      <c r="CC245" s="415"/>
      <c r="CD245" s="416"/>
      <c r="CE245" s="416"/>
      <c r="CF245" s="416"/>
      <c r="CG245" s="416"/>
      <c r="CH245" s="416"/>
      <c r="CI245" s="416"/>
      <c r="CJ245" s="416"/>
      <c r="CK245" s="416"/>
      <c r="CL245" s="416"/>
      <c r="CM245" s="415"/>
      <c r="CN245" s="416"/>
      <c r="CO245" s="416"/>
      <c r="CP245" s="416"/>
      <c r="CQ245" s="416"/>
      <c r="CR245" s="416"/>
      <c r="CS245" s="416"/>
      <c r="CT245" s="416"/>
      <c r="CU245" s="416"/>
      <c r="CV245" s="416"/>
      <c r="CW245" s="415"/>
      <c r="CX245" s="416"/>
      <c r="CY245" s="41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415"/>
      <c r="AZ246" s="415"/>
      <c r="BA246" s="415"/>
      <c r="BB246" s="415"/>
      <c r="BC246" s="415"/>
      <c r="BD246" s="415"/>
      <c r="BE246" s="415"/>
      <c r="BF246" s="415"/>
      <c r="BG246" s="416"/>
      <c r="BH246" s="416"/>
      <c r="BI246" s="415"/>
      <c r="BJ246" s="416"/>
      <c r="BK246" s="416"/>
      <c r="BL246" s="416"/>
      <c r="BM246" s="416"/>
      <c r="BN246" s="416"/>
      <c r="BO246" s="416"/>
      <c r="BP246" s="416"/>
      <c r="BQ246" s="416"/>
      <c r="BR246" s="416"/>
      <c r="BS246" s="415"/>
      <c r="BT246" s="416"/>
      <c r="BU246" s="416"/>
      <c r="BV246" s="416"/>
      <c r="BW246" s="416"/>
      <c r="BX246" s="416"/>
      <c r="BY246" s="416"/>
      <c r="BZ246" s="416"/>
      <c r="CA246" s="416"/>
      <c r="CB246" s="416"/>
      <c r="CC246" s="415"/>
      <c r="CD246" s="416"/>
      <c r="CE246" s="416"/>
      <c r="CF246" s="416"/>
      <c r="CG246" s="416"/>
      <c r="CH246" s="416"/>
      <c r="CI246" s="416"/>
      <c r="CJ246" s="416"/>
      <c r="CK246" s="416"/>
      <c r="CL246" s="416"/>
      <c r="CM246" s="415"/>
      <c r="CN246" s="416"/>
      <c r="CO246" s="416"/>
      <c r="CP246" s="416"/>
      <c r="CQ246" s="416"/>
      <c r="CR246" s="416"/>
      <c r="CS246" s="416"/>
      <c r="CT246" s="416"/>
      <c r="CU246" s="416"/>
      <c r="CV246" s="416"/>
      <c r="CW246" s="415"/>
      <c r="CX246" s="416"/>
      <c r="CY246" s="41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415"/>
      <c r="AZ247" s="415"/>
      <c r="BA247" s="415"/>
      <c r="BB247" s="415"/>
      <c r="BC247" s="415"/>
      <c r="BD247" s="415"/>
      <c r="BE247" s="415"/>
      <c r="BF247" s="415"/>
      <c r="BG247" s="416"/>
      <c r="BH247" s="416"/>
      <c r="BI247" s="415"/>
      <c r="BJ247" s="416"/>
      <c r="BK247" s="416"/>
      <c r="BL247" s="416"/>
      <c r="BM247" s="416"/>
      <c r="BN247" s="416"/>
      <c r="BO247" s="416"/>
      <c r="BP247" s="416"/>
      <c r="BQ247" s="416"/>
      <c r="BR247" s="416"/>
      <c r="BS247" s="415"/>
      <c r="BT247" s="416"/>
      <c r="BU247" s="416"/>
      <c r="BV247" s="416"/>
      <c r="BW247" s="416"/>
      <c r="BX247" s="416"/>
      <c r="BY247" s="416"/>
      <c r="BZ247" s="416"/>
      <c r="CA247" s="416"/>
      <c r="CB247" s="416"/>
      <c r="CC247" s="415"/>
      <c r="CD247" s="416"/>
      <c r="CE247" s="416"/>
      <c r="CF247" s="416"/>
      <c r="CG247" s="416"/>
      <c r="CH247" s="416"/>
      <c r="CI247" s="416"/>
      <c r="CJ247" s="416"/>
      <c r="CK247" s="416"/>
      <c r="CL247" s="416"/>
      <c r="CM247" s="415"/>
      <c r="CN247" s="416"/>
      <c r="CO247" s="416"/>
      <c r="CP247" s="416"/>
      <c r="CQ247" s="416"/>
      <c r="CR247" s="416"/>
      <c r="CS247" s="416"/>
      <c r="CT247" s="416"/>
      <c r="CU247" s="416"/>
      <c r="CV247" s="416"/>
      <c r="CW247" s="415"/>
      <c r="CX247" s="416"/>
      <c r="CY247" s="41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415"/>
      <c r="AZ248" s="415"/>
      <c r="BA248" s="415"/>
      <c r="BB248" s="415"/>
      <c r="BC248" s="415"/>
      <c r="BD248" s="415"/>
      <c r="BE248" s="415"/>
      <c r="BF248" s="415"/>
      <c r="BG248" s="416"/>
      <c r="BH248" s="416"/>
      <c r="BI248" s="415"/>
      <c r="BJ248" s="416"/>
      <c r="BK248" s="416"/>
      <c r="BL248" s="416"/>
      <c r="BM248" s="416"/>
      <c r="BN248" s="416"/>
      <c r="BO248" s="416"/>
      <c r="BP248" s="416"/>
      <c r="BQ248" s="416"/>
      <c r="BR248" s="416"/>
      <c r="BS248" s="415"/>
      <c r="BT248" s="416"/>
      <c r="BU248" s="416"/>
      <c r="BV248" s="416"/>
      <c r="BW248" s="416"/>
      <c r="BX248" s="416"/>
      <c r="BY248" s="416"/>
      <c r="BZ248" s="416"/>
      <c r="CA248" s="416"/>
      <c r="CB248" s="416"/>
      <c r="CC248" s="415"/>
      <c r="CD248" s="416"/>
      <c r="CE248" s="416"/>
      <c r="CF248" s="416"/>
      <c r="CG248" s="416"/>
      <c r="CH248" s="416"/>
      <c r="CI248" s="416"/>
      <c r="CJ248" s="416"/>
      <c r="CK248" s="416"/>
      <c r="CL248" s="416"/>
      <c r="CM248" s="415"/>
      <c r="CN248" s="416"/>
      <c r="CO248" s="416"/>
      <c r="CP248" s="416"/>
      <c r="CQ248" s="416"/>
      <c r="CR248" s="416"/>
      <c r="CS248" s="416"/>
      <c r="CT248" s="416"/>
      <c r="CU248" s="416"/>
      <c r="CV248" s="416"/>
      <c r="CW248" s="415"/>
      <c r="CX248" s="416"/>
      <c r="CY248" s="41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415"/>
      <c r="AZ249" s="415"/>
      <c r="BA249" s="415"/>
      <c r="BB249" s="415"/>
      <c r="BC249" s="415"/>
      <c r="BD249" s="415"/>
      <c r="BE249" s="415"/>
      <c r="BF249" s="415"/>
      <c r="BG249" s="416"/>
      <c r="BH249" s="416"/>
      <c r="BI249" s="415"/>
      <c r="BJ249" s="416"/>
      <c r="BK249" s="416"/>
      <c r="BL249" s="416"/>
      <c r="BM249" s="416"/>
      <c r="BN249" s="416"/>
      <c r="BO249" s="416"/>
      <c r="BP249" s="416"/>
      <c r="BQ249" s="416"/>
      <c r="BR249" s="416"/>
      <c r="BS249" s="415"/>
      <c r="BT249" s="416"/>
      <c r="BU249" s="416"/>
      <c r="BV249" s="416"/>
      <c r="BW249" s="416"/>
      <c r="BX249" s="416"/>
      <c r="BY249" s="416"/>
      <c r="BZ249" s="416"/>
      <c r="CA249" s="416"/>
      <c r="CB249" s="416"/>
      <c r="CC249" s="415"/>
      <c r="CD249" s="416"/>
      <c r="CE249" s="416"/>
      <c r="CF249" s="416"/>
      <c r="CG249" s="416"/>
      <c r="CH249" s="416"/>
      <c r="CI249" s="416"/>
      <c r="CJ249" s="416"/>
      <c r="CK249" s="416"/>
      <c r="CL249" s="416"/>
      <c r="CM249" s="415"/>
      <c r="CN249" s="416"/>
      <c r="CO249" s="416"/>
      <c r="CP249" s="416"/>
      <c r="CQ249" s="416"/>
      <c r="CR249" s="416"/>
      <c r="CS249" s="416"/>
      <c r="CT249" s="416"/>
      <c r="CU249" s="416"/>
      <c r="CV249" s="416"/>
      <c r="CW249" s="415"/>
      <c r="CX249" s="416"/>
      <c r="CY249" s="41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415"/>
      <c r="AZ250" s="415"/>
      <c r="BA250" s="415"/>
      <c r="BB250" s="415"/>
      <c r="BC250" s="415"/>
      <c r="BD250" s="415"/>
      <c r="BE250" s="415"/>
      <c r="BF250" s="415"/>
      <c r="BG250" s="416"/>
      <c r="BH250" s="416"/>
      <c r="BI250" s="415"/>
      <c r="BJ250" s="416"/>
      <c r="BK250" s="416"/>
      <c r="BL250" s="416"/>
      <c r="BM250" s="416"/>
      <c r="BN250" s="416"/>
      <c r="BO250" s="416"/>
      <c r="BP250" s="416"/>
      <c r="BQ250" s="416"/>
      <c r="BR250" s="416"/>
      <c r="BS250" s="415"/>
      <c r="BT250" s="416"/>
      <c r="BU250" s="416"/>
      <c r="BV250" s="416"/>
      <c r="BW250" s="416"/>
      <c r="BX250" s="416"/>
      <c r="BY250" s="416"/>
      <c r="BZ250" s="416"/>
      <c r="CA250" s="416"/>
      <c r="CB250" s="416"/>
      <c r="CC250" s="415"/>
      <c r="CD250" s="416"/>
      <c r="CE250" s="416"/>
      <c r="CF250" s="416"/>
      <c r="CG250" s="416"/>
      <c r="CH250" s="416"/>
      <c r="CI250" s="416"/>
      <c r="CJ250" s="416"/>
      <c r="CK250" s="416"/>
      <c r="CL250" s="416"/>
      <c r="CM250" s="415"/>
      <c r="CN250" s="416"/>
      <c r="CO250" s="416"/>
      <c r="CP250" s="416"/>
      <c r="CQ250" s="416"/>
      <c r="CR250" s="416"/>
      <c r="CS250" s="416"/>
      <c r="CT250" s="416"/>
      <c r="CU250" s="416"/>
      <c r="CV250" s="416"/>
      <c r="CW250" s="415"/>
      <c r="CX250" s="416"/>
      <c r="CY250" s="41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415"/>
      <c r="AZ251" s="415"/>
      <c r="BA251" s="415"/>
      <c r="BB251" s="415"/>
      <c r="BC251" s="415"/>
      <c r="BD251" s="415"/>
      <c r="BE251" s="415"/>
      <c r="BF251" s="415"/>
      <c r="BG251" s="416"/>
      <c r="BH251" s="416"/>
      <c r="BI251" s="415"/>
      <c r="BJ251" s="416"/>
      <c r="BK251" s="416"/>
      <c r="BL251" s="416"/>
      <c r="BM251" s="416"/>
      <c r="BN251" s="416"/>
      <c r="BO251" s="416"/>
      <c r="BP251" s="416"/>
      <c r="BQ251" s="416"/>
      <c r="BR251" s="416"/>
      <c r="BS251" s="415"/>
      <c r="BT251" s="416"/>
      <c r="BU251" s="416"/>
      <c r="BV251" s="416"/>
      <c r="BW251" s="416"/>
      <c r="BX251" s="416"/>
      <c r="BY251" s="416"/>
      <c r="BZ251" s="416"/>
      <c r="CA251" s="416"/>
      <c r="CB251" s="416"/>
      <c r="CC251" s="415"/>
      <c r="CD251" s="416"/>
      <c r="CE251" s="416"/>
      <c r="CF251" s="416"/>
      <c r="CG251" s="416"/>
      <c r="CH251" s="416"/>
      <c r="CI251" s="416"/>
      <c r="CJ251" s="416"/>
      <c r="CK251" s="416"/>
      <c r="CL251" s="416"/>
      <c r="CM251" s="415"/>
      <c r="CN251" s="416"/>
      <c r="CO251" s="416"/>
      <c r="CP251" s="416"/>
      <c r="CQ251" s="416"/>
      <c r="CR251" s="416"/>
      <c r="CS251" s="416"/>
      <c r="CT251" s="416"/>
      <c r="CU251" s="416"/>
      <c r="CV251" s="416"/>
      <c r="CW251" s="415"/>
      <c r="CX251" s="416"/>
      <c r="CY251" s="41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415"/>
      <c r="AZ252" s="415"/>
      <c r="BA252" s="415"/>
      <c r="BB252" s="415"/>
      <c r="BC252" s="415"/>
      <c r="BD252" s="415"/>
      <c r="BE252" s="415"/>
      <c r="BF252" s="415"/>
      <c r="BG252" s="416"/>
      <c r="BH252" s="416"/>
      <c r="BI252" s="415"/>
      <c r="BJ252" s="416"/>
      <c r="BK252" s="416"/>
      <c r="BL252" s="416"/>
      <c r="BM252" s="416"/>
      <c r="BN252" s="416"/>
      <c r="BO252" s="416"/>
      <c r="BP252" s="416"/>
      <c r="BQ252" s="416"/>
      <c r="BR252" s="416"/>
      <c r="BS252" s="415"/>
      <c r="BT252" s="416"/>
      <c r="BU252" s="416"/>
      <c r="BV252" s="416"/>
      <c r="BW252" s="416"/>
      <c r="BX252" s="416"/>
      <c r="BY252" s="416"/>
      <c r="BZ252" s="416"/>
      <c r="CA252" s="416"/>
      <c r="CB252" s="416"/>
      <c r="CC252" s="415"/>
      <c r="CD252" s="416"/>
      <c r="CE252" s="416"/>
      <c r="CF252" s="416"/>
      <c r="CG252" s="416"/>
      <c r="CH252" s="416"/>
      <c r="CI252" s="416"/>
      <c r="CJ252" s="416"/>
      <c r="CK252" s="416"/>
      <c r="CL252" s="416"/>
      <c r="CM252" s="415"/>
      <c r="CN252" s="416"/>
      <c r="CO252" s="416"/>
      <c r="CP252" s="416"/>
      <c r="CQ252" s="416"/>
      <c r="CR252" s="416"/>
      <c r="CS252" s="416"/>
      <c r="CT252" s="416"/>
      <c r="CU252" s="416"/>
      <c r="CV252" s="416"/>
      <c r="CW252" s="415"/>
      <c r="CX252" s="416"/>
      <c r="CY252" s="41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415"/>
      <c r="AZ253" s="415"/>
      <c r="BA253" s="415"/>
      <c r="BB253" s="415"/>
      <c r="BC253" s="415"/>
      <c r="BD253" s="415"/>
      <c r="BE253" s="415"/>
      <c r="BF253" s="415"/>
      <c r="BG253" s="416"/>
      <c r="BH253" s="416"/>
      <c r="BI253" s="415"/>
      <c r="BJ253" s="416"/>
      <c r="BK253" s="416"/>
      <c r="BL253" s="416"/>
      <c r="BM253" s="416"/>
      <c r="BN253" s="416"/>
      <c r="BO253" s="416"/>
      <c r="BP253" s="416"/>
      <c r="BQ253" s="416"/>
      <c r="BR253" s="416"/>
      <c r="BS253" s="415"/>
      <c r="BT253" s="416"/>
      <c r="BU253" s="416"/>
      <c r="BV253" s="416"/>
      <c r="BW253" s="416"/>
      <c r="BX253" s="416"/>
      <c r="BY253" s="416"/>
      <c r="BZ253" s="416"/>
      <c r="CA253" s="416"/>
      <c r="CB253" s="416"/>
      <c r="CC253" s="415"/>
      <c r="CD253" s="416"/>
      <c r="CE253" s="416"/>
      <c r="CF253" s="416"/>
      <c r="CG253" s="416"/>
      <c r="CH253" s="416"/>
      <c r="CI253" s="416"/>
      <c r="CJ253" s="416"/>
      <c r="CK253" s="416"/>
      <c r="CL253" s="416"/>
      <c r="CM253" s="415"/>
      <c r="CN253" s="416"/>
      <c r="CO253" s="416"/>
      <c r="CP253" s="416"/>
      <c r="CQ253" s="416"/>
      <c r="CR253" s="416"/>
      <c r="CS253" s="416"/>
      <c r="CT253" s="416"/>
      <c r="CU253" s="416"/>
      <c r="CV253" s="416"/>
      <c r="CW253" s="415"/>
      <c r="CX253" s="416"/>
      <c r="CY253" s="41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415"/>
      <c r="AZ254" s="415"/>
      <c r="BA254" s="415"/>
      <c r="BB254" s="415"/>
      <c r="BC254" s="415"/>
      <c r="BD254" s="415"/>
      <c r="BE254" s="415"/>
      <c r="BF254" s="415"/>
      <c r="BG254" s="416"/>
      <c r="BH254" s="416"/>
      <c r="BI254" s="415"/>
      <c r="BJ254" s="416"/>
      <c r="BK254" s="416"/>
      <c r="BL254" s="416"/>
      <c r="BM254" s="416"/>
      <c r="BN254" s="416"/>
      <c r="BO254" s="416"/>
      <c r="BP254" s="416"/>
      <c r="BQ254" s="416"/>
      <c r="BR254" s="416"/>
      <c r="BS254" s="415"/>
      <c r="BT254" s="416"/>
      <c r="BU254" s="416"/>
      <c r="BV254" s="416"/>
      <c r="BW254" s="416"/>
      <c r="BX254" s="416"/>
      <c r="BY254" s="416"/>
      <c r="BZ254" s="416"/>
      <c r="CA254" s="416"/>
      <c r="CB254" s="416"/>
      <c r="CC254" s="415"/>
      <c r="CD254" s="416"/>
      <c r="CE254" s="416"/>
      <c r="CF254" s="416"/>
      <c r="CG254" s="416"/>
      <c r="CH254" s="416"/>
      <c r="CI254" s="416"/>
      <c r="CJ254" s="416"/>
      <c r="CK254" s="416"/>
      <c r="CL254" s="416"/>
      <c r="CM254" s="415"/>
      <c r="CN254" s="416"/>
      <c r="CO254" s="416"/>
      <c r="CP254" s="416"/>
      <c r="CQ254" s="416"/>
      <c r="CR254" s="416"/>
      <c r="CS254" s="416"/>
      <c r="CT254" s="416"/>
      <c r="CU254" s="416"/>
      <c r="CV254" s="416"/>
      <c r="CW254" s="415"/>
      <c r="CX254" s="416"/>
      <c r="CY254" s="41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415"/>
      <c r="AZ255" s="415"/>
      <c r="BA255" s="415"/>
      <c r="BB255" s="415"/>
      <c r="BC255" s="415"/>
      <c r="BD255" s="415"/>
      <c r="BE255" s="415"/>
      <c r="BF255" s="415"/>
      <c r="BG255" s="416"/>
      <c r="BH255" s="416"/>
      <c r="BI255" s="415"/>
      <c r="BJ255" s="416"/>
      <c r="BK255" s="416"/>
      <c r="BL255" s="416"/>
      <c r="BM255" s="416"/>
      <c r="BN255" s="416"/>
      <c r="BO255" s="416"/>
      <c r="BP255" s="416"/>
      <c r="BQ255" s="416"/>
      <c r="BR255" s="416"/>
      <c r="BS255" s="415"/>
      <c r="BT255" s="416"/>
      <c r="BU255" s="416"/>
      <c r="BV255" s="416"/>
      <c r="BW255" s="416"/>
      <c r="BX255" s="416"/>
      <c r="BY255" s="416"/>
      <c r="BZ255" s="416"/>
      <c r="CA255" s="416"/>
      <c r="CB255" s="416"/>
      <c r="CC255" s="415"/>
      <c r="CD255" s="416"/>
      <c r="CE255" s="416"/>
      <c r="CF255" s="416"/>
      <c r="CG255" s="416"/>
      <c r="CH255" s="416"/>
      <c r="CI255" s="416"/>
      <c r="CJ255" s="416"/>
      <c r="CK255" s="416"/>
      <c r="CL255" s="416"/>
      <c r="CM255" s="415"/>
      <c r="CN255" s="416"/>
      <c r="CO255" s="416"/>
      <c r="CP255" s="416"/>
      <c r="CQ255" s="416"/>
      <c r="CR255" s="416"/>
      <c r="CS255" s="416"/>
      <c r="CT255" s="416"/>
      <c r="CU255" s="416"/>
      <c r="CV255" s="416"/>
      <c r="CW255" s="415"/>
      <c r="CX255" s="416"/>
      <c r="CY255" s="41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415"/>
      <c r="AZ256" s="415"/>
      <c r="BA256" s="415"/>
      <c r="BB256" s="415"/>
      <c r="BC256" s="415"/>
      <c r="BD256" s="415"/>
      <c r="BE256" s="415"/>
      <c r="BF256" s="415"/>
      <c r="BG256" s="416"/>
      <c r="BH256" s="416"/>
      <c r="BI256" s="415"/>
      <c r="BJ256" s="416"/>
      <c r="BK256" s="416"/>
      <c r="BL256" s="416"/>
      <c r="BM256" s="416"/>
      <c r="BN256" s="416"/>
      <c r="BO256" s="416"/>
      <c r="BP256" s="416"/>
      <c r="BQ256" s="416"/>
      <c r="BR256" s="416"/>
      <c r="BS256" s="415"/>
      <c r="BT256" s="416"/>
      <c r="BU256" s="416"/>
      <c r="BV256" s="416"/>
      <c r="BW256" s="416"/>
      <c r="BX256" s="416"/>
      <c r="BY256" s="416"/>
      <c r="BZ256" s="416"/>
      <c r="CA256" s="416"/>
      <c r="CB256" s="416"/>
      <c r="CC256" s="415"/>
      <c r="CD256" s="416"/>
      <c r="CE256" s="416"/>
      <c r="CF256" s="416"/>
      <c r="CG256" s="416"/>
      <c r="CH256" s="416"/>
      <c r="CI256" s="416"/>
      <c r="CJ256" s="416"/>
      <c r="CK256" s="416"/>
      <c r="CL256" s="416"/>
      <c r="CM256" s="415"/>
      <c r="CN256" s="416"/>
      <c r="CO256" s="416"/>
      <c r="CP256" s="416"/>
      <c r="CQ256" s="416"/>
      <c r="CR256" s="416"/>
      <c r="CS256" s="416"/>
      <c r="CT256" s="416"/>
      <c r="CU256" s="416"/>
      <c r="CV256" s="416"/>
      <c r="CW256" s="415"/>
      <c r="CX256" s="416"/>
      <c r="CY256" s="41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415"/>
      <c r="AZ257" s="415"/>
      <c r="BA257" s="415"/>
      <c r="BB257" s="415"/>
      <c r="BC257" s="415"/>
      <c r="BD257" s="415"/>
      <c r="BE257" s="415"/>
      <c r="BF257" s="415"/>
      <c r="BG257" s="416"/>
      <c r="BH257" s="416"/>
      <c r="BI257" s="415"/>
      <c r="BJ257" s="416"/>
      <c r="BK257" s="416"/>
      <c r="BL257" s="416"/>
      <c r="BM257" s="416"/>
      <c r="BN257" s="416"/>
      <c r="BO257" s="416"/>
      <c r="BP257" s="416"/>
      <c r="BQ257" s="416"/>
      <c r="BR257" s="416"/>
      <c r="BS257" s="415"/>
      <c r="BT257" s="416"/>
      <c r="BU257" s="416"/>
      <c r="BV257" s="416"/>
      <c r="BW257" s="416"/>
      <c r="BX257" s="416"/>
      <c r="BY257" s="416"/>
      <c r="BZ257" s="416"/>
      <c r="CA257" s="416"/>
      <c r="CB257" s="416"/>
      <c r="CC257" s="415"/>
      <c r="CD257" s="416"/>
      <c r="CE257" s="416"/>
      <c r="CF257" s="416"/>
      <c r="CG257" s="416"/>
      <c r="CH257" s="416"/>
      <c r="CI257" s="416"/>
      <c r="CJ257" s="416"/>
      <c r="CK257" s="416"/>
      <c r="CL257" s="416"/>
      <c r="CM257" s="415"/>
      <c r="CN257" s="416"/>
      <c r="CO257" s="416"/>
      <c r="CP257" s="416"/>
      <c r="CQ257" s="416"/>
      <c r="CR257" s="416"/>
      <c r="CS257" s="416"/>
      <c r="CT257" s="416"/>
      <c r="CU257" s="416"/>
      <c r="CV257" s="416"/>
      <c r="CW257" s="415"/>
      <c r="CX257" s="416"/>
      <c r="CY257" s="41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415"/>
      <c r="AZ258" s="415"/>
      <c r="BA258" s="415"/>
      <c r="BB258" s="415"/>
      <c r="BC258" s="415"/>
      <c r="BD258" s="415"/>
      <c r="BE258" s="415"/>
      <c r="BF258" s="415"/>
      <c r="BG258" s="416"/>
      <c r="BH258" s="416"/>
      <c r="BI258" s="415"/>
      <c r="BJ258" s="416"/>
      <c r="BK258" s="416"/>
      <c r="BL258" s="416"/>
      <c r="BM258" s="416"/>
      <c r="BN258" s="416"/>
      <c r="BO258" s="416"/>
      <c r="BP258" s="416"/>
      <c r="BQ258" s="416"/>
      <c r="BR258" s="416"/>
      <c r="BS258" s="415"/>
      <c r="BT258" s="416"/>
      <c r="BU258" s="416"/>
      <c r="BV258" s="416"/>
      <c r="BW258" s="416"/>
      <c r="BX258" s="416"/>
      <c r="BY258" s="416"/>
      <c r="BZ258" s="416"/>
      <c r="CA258" s="416"/>
      <c r="CB258" s="416"/>
      <c r="CC258" s="415"/>
      <c r="CD258" s="416"/>
      <c r="CE258" s="416"/>
      <c r="CF258" s="416"/>
      <c r="CG258" s="416"/>
      <c r="CH258" s="416"/>
      <c r="CI258" s="416"/>
      <c r="CJ258" s="416"/>
      <c r="CK258" s="416"/>
      <c r="CL258" s="416"/>
      <c r="CM258" s="415"/>
      <c r="CN258" s="416"/>
      <c r="CO258" s="416"/>
      <c r="CP258" s="416"/>
      <c r="CQ258" s="416"/>
      <c r="CR258" s="416"/>
      <c r="CS258" s="416"/>
      <c r="CT258" s="416"/>
      <c r="CU258" s="416"/>
      <c r="CV258" s="416"/>
      <c r="CW258" s="415"/>
      <c r="CX258" s="416"/>
      <c r="CY258" s="41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415"/>
      <c r="AZ259" s="415"/>
      <c r="BA259" s="415"/>
      <c r="BB259" s="415"/>
      <c r="BC259" s="415"/>
      <c r="BD259" s="415"/>
      <c r="BE259" s="415"/>
      <c r="BF259" s="415"/>
      <c r="BG259" s="416"/>
      <c r="BH259" s="416"/>
      <c r="BI259" s="415"/>
      <c r="BJ259" s="416"/>
      <c r="BK259" s="416"/>
      <c r="BL259" s="416"/>
      <c r="BM259" s="416"/>
      <c r="BN259" s="416"/>
      <c r="BO259" s="416"/>
      <c r="BP259" s="416"/>
      <c r="BQ259" s="416"/>
      <c r="BR259" s="416"/>
      <c r="BS259" s="415"/>
      <c r="BT259" s="416"/>
      <c r="BU259" s="416"/>
      <c r="BV259" s="416"/>
      <c r="BW259" s="416"/>
      <c r="BX259" s="416"/>
      <c r="BY259" s="416"/>
      <c r="BZ259" s="416"/>
      <c r="CA259" s="416"/>
      <c r="CB259" s="416"/>
      <c r="CC259" s="415"/>
      <c r="CD259" s="416"/>
      <c r="CE259" s="416"/>
      <c r="CF259" s="416"/>
      <c r="CG259" s="416"/>
      <c r="CH259" s="416"/>
      <c r="CI259" s="416"/>
      <c r="CJ259" s="416"/>
      <c r="CK259" s="416"/>
      <c r="CL259" s="416"/>
      <c r="CM259" s="415"/>
      <c r="CN259" s="416"/>
      <c r="CO259" s="416"/>
      <c r="CP259" s="416"/>
      <c r="CQ259" s="416"/>
      <c r="CR259" s="416"/>
      <c r="CS259" s="416"/>
      <c r="CT259" s="416"/>
      <c r="CU259" s="416"/>
      <c r="CV259" s="416"/>
      <c r="CW259" s="415"/>
      <c r="CX259" s="416"/>
      <c r="CY259" s="41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415"/>
      <c r="AZ260" s="415"/>
      <c r="BA260" s="415"/>
      <c r="BB260" s="415"/>
      <c r="BC260" s="415"/>
      <c r="BD260" s="415"/>
      <c r="BE260" s="415"/>
      <c r="BF260" s="415"/>
      <c r="BG260" s="416"/>
      <c r="BH260" s="416"/>
      <c r="BI260" s="415"/>
      <c r="BJ260" s="416"/>
      <c r="BK260" s="416"/>
      <c r="BL260" s="416"/>
      <c r="BM260" s="416"/>
      <c r="BN260" s="416"/>
      <c r="BO260" s="416"/>
      <c r="BP260" s="416"/>
      <c r="BQ260" s="416"/>
      <c r="BR260" s="416"/>
      <c r="BS260" s="415"/>
      <c r="BT260" s="416"/>
      <c r="BU260" s="416"/>
      <c r="BV260" s="416"/>
      <c r="BW260" s="416"/>
      <c r="BX260" s="416"/>
      <c r="BY260" s="416"/>
      <c r="BZ260" s="416"/>
      <c r="CA260" s="416"/>
      <c r="CB260" s="416"/>
      <c r="CC260" s="415"/>
      <c r="CD260" s="416"/>
      <c r="CE260" s="416"/>
      <c r="CF260" s="416"/>
      <c r="CG260" s="416"/>
      <c r="CH260" s="416"/>
      <c r="CI260" s="416"/>
      <c r="CJ260" s="416"/>
      <c r="CK260" s="416"/>
      <c r="CL260" s="416"/>
      <c r="CM260" s="415"/>
      <c r="CN260" s="416"/>
      <c r="CO260" s="416"/>
      <c r="CP260" s="416"/>
      <c r="CQ260" s="416"/>
      <c r="CR260" s="416"/>
      <c r="CS260" s="416"/>
      <c r="CT260" s="416"/>
      <c r="CU260" s="416"/>
      <c r="CV260" s="416"/>
      <c r="CW260" s="415"/>
      <c r="CX260" s="416"/>
      <c r="CY260" s="41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415"/>
      <c r="AZ261" s="415"/>
      <c r="BA261" s="415"/>
      <c r="BB261" s="415"/>
      <c r="BC261" s="415"/>
      <c r="BD261" s="415"/>
      <c r="BE261" s="415"/>
      <c r="BF261" s="415"/>
      <c r="BG261" s="416"/>
      <c r="BH261" s="416"/>
      <c r="BI261" s="415"/>
      <c r="BJ261" s="416"/>
      <c r="BK261" s="416"/>
      <c r="BL261" s="416"/>
      <c r="BM261" s="416"/>
      <c r="BN261" s="416"/>
      <c r="BO261" s="416"/>
      <c r="BP261" s="416"/>
      <c r="BQ261" s="416"/>
      <c r="BR261" s="416"/>
      <c r="BS261" s="415"/>
      <c r="BT261" s="416"/>
      <c r="BU261" s="416"/>
      <c r="BV261" s="416"/>
      <c r="BW261" s="416"/>
      <c r="BX261" s="416"/>
      <c r="BY261" s="416"/>
      <c r="BZ261" s="416"/>
      <c r="CA261" s="416"/>
      <c r="CB261" s="416"/>
      <c r="CC261" s="415"/>
      <c r="CD261" s="416"/>
      <c r="CE261" s="416"/>
      <c r="CF261" s="416"/>
      <c r="CG261" s="416"/>
      <c r="CH261" s="416"/>
      <c r="CI261" s="416"/>
      <c r="CJ261" s="416"/>
      <c r="CK261" s="416"/>
      <c r="CL261" s="416"/>
      <c r="CM261" s="415"/>
      <c r="CN261" s="416"/>
      <c r="CO261" s="416"/>
      <c r="CP261" s="416"/>
      <c r="CQ261" s="416"/>
      <c r="CR261" s="416"/>
      <c r="CS261" s="416"/>
      <c r="CT261" s="416"/>
      <c r="CU261" s="416"/>
      <c r="CV261" s="416"/>
      <c r="CW261" s="415"/>
      <c r="CX261" s="416"/>
      <c r="CY261" s="41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415"/>
      <c r="AZ262" s="415"/>
      <c r="BA262" s="415"/>
      <c r="BB262" s="415"/>
      <c r="BC262" s="415"/>
      <c r="BD262" s="415"/>
      <c r="BE262" s="415"/>
      <c r="BF262" s="415"/>
      <c r="BG262" s="416"/>
      <c r="BH262" s="416"/>
      <c r="BI262" s="415"/>
      <c r="BJ262" s="416"/>
      <c r="BK262" s="416"/>
      <c r="BL262" s="416"/>
      <c r="BM262" s="416"/>
      <c r="BN262" s="416"/>
      <c r="BO262" s="416"/>
      <c r="BP262" s="416"/>
      <c r="BQ262" s="416"/>
      <c r="BR262" s="416"/>
      <c r="BS262" s="415"/>
      <c r="BT262" s="416"/>
      <c r="BU262" s="416"/>
      <c r="BV262" s="416"/>
      <c r="BW262" s="416"/>
      <c r="BX262" s="416"/>
      <c r="BY262" s="416"/>
      <c r="BZ262" s="416"/>
      <c r="CA262" s="416"/>
      <c r="CB262" s="416"/>
      <c r="CC262" s="415"/>
      <c r="CD262" s="416"/>
      <c r="CE262" s="416"/>
      <c r="CF262" s="416"/>
      <c r="CG262" s="416"/>
      <c r="CH262" s="416"/>
      <c r="CI262" s="416"/>
      <c r="CJ262" s="416"/>
      <c r="CK262" s="416"/>
      <c r="CL262" s="416"/>
      <c r="CM262" s="415"/>
      <c r="CN262" s="416"/>
      <c r="CO262" s="416"/>
      <c r="CP262" s="416"/>
      <c r="CQ262" s="416"/>
      <c r="CR262" s="416"/>
      <c r="CS262" s="416"/>
      <c r="CT262" s="416"/>
      <c r="CU262" s="416"/>
      <c r="CV262" s="416"/>
      <c r="CW262" s="415"/>
      <c r="CX262" s="416"/>
      <c r="CY262" s="41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415"/>
      <c r="AZ263" s="415"/>
      <c r="BA263" s="415"/>
      <c r="BB263" s="415"/>
      <c r="BC263" s="415"/>
      <c r="BD263" s="415"/>
      <c r="BE263" s="415"/>
      <c r="BF263" s="415"/>
      <c r="BG263" s="416"/>
      <c r="BH263" s="416"/>
      <c r="BI263" s="415"/>
      <c r="BJ263" s="416"/>
      <c r="BK263" s="416"/>
      <c r="BL263" s="416"/>
      <c r="BM263" s="416"/>
      <c r="BN263" s="416"/>
      <c r="BO263" s="416"/>
      <c r="BP263" s="416"/>
      <c r="BQ263" s="416"/>
      <c r="BR263" s="416"/>
      <c r="BS263" s="415"/>
      <c r="BT263" s="416"/>
      <c r="BU263" s="416"/>
      <c r="BV263" s="416"/>
      <c r="BW263" s="416"/>
      <c r="BX263" s="416"/>
      <c r="BY263" s="416"/>
      <c r="BZ263" s="416"/>
      <c r="CA263" s="416"/>
      <c r="CB263" s="416"/>
      <c r="CC263" s="415"/>
      <c r="CD263" s="416"/>
      <c r="CE263" s="416"/>
      <c r="CF263" s="416"/>
      <c r="CG263" s="416"/>
      <c r="CH263" s="416"/>
      <c r="CI263" s="416"/>
      <c r="CJ263" s="416"/>
      <c r="CK263" s="416"/>
      <c r="CL263" s="416"/>
      <c r="CM263" s="415"/>
      <c r="CN263" s="416"/>
      <c r="CO263" s="416"/>
      <c r="CP263" s="416"/>
      <c r="CQ263" s="416"/>
      <c r="CR263" s="416"/>
      <c r="CS263" s="416"/>
      <c r="CT263" s="416"/>
      <c r="CU263" s="416"/>
      <c r="CV263" s="416"/>
      <c r="CW263" s="415"/>
      <c r="CX263" s="416"/>
      <c r="CY263" s="41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415"/>
      <c r="AZ264" s="415"/>
      <c r="BA264" s="415"/>
      <c r="BB264" s="415"/>
      <c r="BC264" s="415"/>
      <c r="BD264" s="415"/>
      <c r="BE264" s="415"/>
      <c r="BF264" s="415"/>
      <c r="BG264" s="416"/>
      <c r="BH264" s="416"/>
      <c r="BI264" s="415"/>
      <c r="BJ264" s="416"/>
      <c r="BK264" s="416"/>
      <c r="BL264" s="416"/>
      <c r="BM264" s="416"/>
      <c r="BN264" s="416"/>
      <c r="BO264" s="416"/>
      <c r="BP264" s="416"/>
      <c r="BQ264" s="416"/>
      <c r="BR264" s="416"/>
      <c r="BS264" s="415"/>
      <c r="BT264" s="416"/>
      <c r="BU264" s="416"/>
      <c r="BV264" s="416"/>
      <c r="BW264" s="416"/>
      <c r="BX264" s="416"/>
      <c r="BY264" s="416"/>
      <c r="BZ264" s="416"/>
      <c r="CA264" s="416"/>
      <c r="CB264" s="416"/>
      <c r="CC264" s="415"/>
      <c r="CD264" s="416"/>
      <c r="CE264" s="416"/>
      <c r="CF264" s="416"/>
      <c r="CG264" s="416"/>
      <c r="CH264" s="416"/>
      <c r="CI264" s="416"/>
      <c r="CJ264" s="416"/>
      <c r="CK264" s="416"/>
      <c r="CL264" s="416"/>
      <c r="CM264" s="415"/>
      <c r="CN264" s="416"/>
      <c r="CO264" s="416"/>
      <c r="CP264" s="416"/>
      <c r="CQ264" s="416"/>
      <c r="CR264" s="416"/>
      <c r="CS264" s="416"/>
      <c r="CT264" s="416"/>
      <c r="CU264" s="416"/>
      <c r="CV264" s="416"/>
      <c r="CW264" s="415"/>
      <c r="CX264" s="416"/>
      <c r="CY264" s="41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415"/>
      <c r="AZ265" s="415"/>
      <c r="BA265" s="415"/>
      <c r="BB265" s="415"/>
      <c r="BC265" s="415"/>
      <c r="BD265" s="415"/>
      <c r="BE265" s="415"/>
      <c r="BF265" s="415"/>
      <c r="BG265" s="416"/>
      <c r="BH265" s="416"/>
      <c r="BI265" s="415"/>
      <c r="BJ265" s="416"/>
      <c r="BK265" s="416"/>
      <c r="BL265" s="416"/>
      <c r="BM265" s="416"/>
      <c r="BN265" s="416"/>
      <c r="BO265" s="416"/>
      <c r="BP265" s="416"/>
      <c r="BQ265" s="416"/>
      <c r="BR265" s="416"/>
      <c r="BS265" s="415"/>
      <c r="BT265" s="416"/>
      <c r="BU265" s="416"/>
      <c r="BV265" s="416"/>
      <c r="BW265" s="416"/>
      <c r="BX265" s="416"/>
      <c r="BY265" s="416"/>
      <c r="BZ265" s="416"/>
      <c r="CA265" s="416"/>
      <c r="CB265" s="416"/>
      <c r="CC265" s="415"/>
      <c r="CD265" s="416"/>
      <c r="CE265" s="416"/>
      <c r="CF265" s="416"/>
      <c r="CG265" s="416"/>
      <c r="CH265" s="416"/>
      <c r="CI265" s="416"/>
      <c r="CJ265" s="416"/>
      <c r="CK265" s="416"/>
      <c r="CL265" s="416"/>
      <c r="CM265" s="415"/>
      <c r="CN265" s="416"/>
      <c r="CO265" s="416"/>
      <c r="CP265" s="416"/>
      <c r="CQ265" s="416"/>
      <c r="CR265" s="416"/>
      <c r="CS265" s="416"/>
      <c r="CT265" s="416"/>
      <c r="CU265" s="416"/>
      <c r="CV265" s="416"/>
      <c r="CW265" s="415"/>
      <c r="CX265" s="416"/>
      <c r="CY265" s="41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415"/>
      <c r="AZ266" s="415"/>
      <c r="BA266" s="415"/>
      <c r="BB266" s="415"/>
      <c r="BC266" s="415"/>
      <c r="BD266" s="415"/>
      <c r="BE266" s="415"/>
      <c r="BF266" s="415"/>
      <c r="BG266" s="416"/>
      <c r="BH266" s="416"/>
      <c r="BI266" s="415"/>
      <c r="BJ266" s="416"/>
      <c r="BK266" s="416"/>
      <c r="BL266" s="416"/>
      <c r="BM266" s="416"/>
      <c r="BN266" s="416"/>
      <c r="BO266" s="416"/>
      <c r="BP266" s="416"/>
      <c r="BQ266" s="416"/>
      <c r="BR266" s="416"/>
      <c r="BS266" s="415"/>
      <c r="BT266" s="416"/>
      <c r="BU266" s="416"/>
      <c r="BV266" s="416"/>
      <c r="BW266" s="416"/>
      <c r="BX266" s="416"/>
      <c r="BY266" s="416"/>
      <c r="BZ266" s="416"/>
      <c r="CA266" s="416"/>
      <c r="CB266" s="416"/>
      <c r="CC266" s="415"/>
      <c r="CD266" s="416"/>
      <c r="CE266" s="416"/>
      <c r="CF266" s="416"/>
      <c r="CG266" s="416"/>
      <c r="CH266" s="416"/>
      <c r="CI266" s="416"/>
      <c r="CJ266" s="416"/>
      <c r="CK266" s="416"/>
      <c r="CL266" s="416"/>
      <c r="CM266" s="415"/>
      <c r="CN266" s="416"/>
      <c r="CO266" s="416"/>
      <c r="CP266" s="416"/>
      <c r="CQ266" s="416"/>
      <c r="CR266" s="416"/>
      <c r="CS266" s="416"/>
      <c r="CT266" s="416"/>
      <c r="CU266" s="416"/>
      <c r="CV266" s="416"/>
      <c r="CW266" s="415"/>
      <c r="CX266" s="416"/>
      <c r="CY266" s="41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415"/>
      <c r="AZ267" s="415"/>
      <c r="BA267" s="415"/>
      <c r="BB267" s="415"/>
      <c r="BC267" s="415"/>
      <c r="BD267" s="415"/>
      <c r="BE267" s="415"/>
      <c r="BF267" s="415"/>
      <c r="BG267" s="416"/>
      <c r="BH267" s="416"/>
      <c r="BI267" s="415"/>
      <c r="BJ267" s="416"/>
      <c r="BK267" s="416"/>
      <c r="BL267" s="416"/>
      <c r="BM267" s="416"/>
      <c r="BN267" s="416"/>
      <c r="BO267" s="416"/>
      <c r="BP267" s="416"/>
      <c r="BQ267" s="416"/>
      <c r="BR267" s="416"/>
      <c r="BS267" s="415"/>
      <c r="BT267" s="416"/>
      <c r="BU267" s="416"/>
      <c r="BV267" s="416"/>
      <c r="BW267" s="416"/>
      <c r="BX267" s="416"/>
      <c r="BY267" s="416"/>
      <c r="BZ267" s="416"/>
      <c r="CA267" s="416"/>
      <c r="CB267" s="416"/>
      <c r="CC267" s="415"/>
      <c r="CD267" s="416"/>
      <c r="CE267" s="416"/>
      <c r="CF267" s="416"/>
      <c r="CG267" s="416"/>
      <c r="CH267" s="416"/>
      <c r="CI267" s="416"/>
      <c r="CJ267" s="416"/>
      <c r="CK267" s="416"/>
      <c r="CL267" s="416"/>
      <c r="CM267" s="415"/>
      <c r="CN267" s="416"/>
      <c r="CO267" s="416"/>
      <c r="CP267" s="416"/>
      <c r="CQ267" s="416"/>
      <c r="CR267" s="416"/>
      <c r="CS267" s="416"/>
      <c r="CT267" s="416"/>
      <c r="CU267" s="416"/>
      <c r="CV267" s="416"/>
      <c r="CW267" s="415"/>
      <c r="CX267" s="416"/>
      <c r="CY267" s="41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415"/>
      <c r="AZ268" s="415"/>
      <c r="BA268" s="415"/>
      <c r="BB268" s="415"/>
      <c r="BC268" s="415"/>
      <c r="BD268" s="415"/>
      <c r="BE268" s="415"/>
      <c r="BF268" s="415"/>
      <c r="BG268" s="416"/>
      <c r="BH268" s="416"/>
      <c r="BI268" s="415"/>
      <c r="BJ268" s="416"/>
      <c r="BK268" s="416"/>
      <c r="BL268" s="416"/>
      <c r="BM268" s="416"/>
      <c r="BN268" s="416"/>
      <c r="BO268" s="416"/>
      <c r="BP268" s="416"/>
      <c r="BQ268" s="416"/>
      <c r="BR268" s="416"/>
      <c r="BS268" s="415"/>
      <c r="BT268" s="416"/>
      <c r="BU268" s="416"/>
      <c r="BV268" s="416"/>
      <c r="BW268" s="416"/>
      <c r="BX268" s="416"/>
      <c r="BY268" s="416"/>
      <c r="BZ268" s="416"/>
      <c r="CA268" s="416"/>
      <c r="CB268" s="416"/>
      <c r="CC268" s="415"/>
      <c r="CD268" s="416"/>
      <c r="CE268" s="416"/>
      <c r="CF268" s="416"/>
      <c r="CG268" s="416"/>
      <c r="CH268" s="416"/>
      <c r="CI268" s="416"/>
      <c r="CJ268" s="416"/>
      <c r="CK268" s="416"/>
      <c r="CL268" s="416"/>
      <c r="CM268" s="415"/>
      <c r="CN268" s="416"/>
      <c r="CO268" s="416"/>
      <c r="CP268" s="416"/>
      <c r="CQ268" s="416"/>
      <c r="CR268" s="416"/>
      <c r="CS268" s="416"/>
      <c r="CT268" s="416"/>
      <c r="CU268" s="416"/>
      <c r="CV268" s="416"/>
      <c r="CW268" s="415"/>
      <c r="CX268" s="416"/>
      <c r="CY268" s="41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415"/>
      <c r="AZ269" s="415"/>
      <c r="BA269" s="415"/>
      <c r="BB269" s="415"/>
      <c r="BC269" s="415"/>
      <c r="BD269" s="415"/>
      <c r="BE269" s="415"/>
      <c r="BF269" s="415"/>
      <c r="BG269" s="416"/>
      <c r="BH269" s="416"/>
      <c r="BI269" s="415"/>
      <c r="BJ269" s="416"/>
      <c r="BK269" s="416"/>
      <c r="BL269" s="416"/>
      <c r="BM269" s="416"/>
      <c r="BN269" s="416"/>
      <c r="BO269" s="416"/>
      <c r="BP269" s="416"/>
      <c r="BQ269" s="416"/>
      <c r="BR269" s="416"/>
      <c r="BS269" s="415"/>
      <c r="BT269" s="416"/>
      <c r="BU269" s="416"/>
      <c r="BV269" s="416"/>
      <c r="BW269" s="416"/>
      <c r="BX269" s="416"/>
      <c r="BY269" s="416"/>
      <c r="BZ269" s="416"/>
      <c r="CA269" s="416"/>
      <c r="CB269" s="416"/>
      <c r="CC269" s="415"/>
      <c r="CD269" s="416"/>
      <c r="CE269" s="416"/>
      <c r="CF269" s="416"/>
      <c r="CG269" s="416"/>
      <c r="CH269" s="416"/>
      <c r="CI269" s="416"/>
      <c r="CJ269" s="416"/>
      <c r="CK269" s="416"/>
      <c r="CL269" s="416"/>
      <c r="CM269" s="415"/>
      <c r="CN269" s="416"/>
      <c r="CO269" s="416"/>
      <c r="CP269" s="416"/>
      <c r="CQ269" s="416"/>
      <c r="CR269" s="416"/>
      <c r="CS269" s="416"/>
      <c r="CT269" s="416"/>
      <c r="CU269" s="416"/>
      <c r="CV269" s="416"/>
      <c r="CW269" s="415"/>
      <c r="CX269" s="416"/>
      <c r="CY269" s="41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415"/>
      <c r="AZ270" s="415"/>
      <c r="BA270" s="415"/>
      <c r="BB270" s="415"/>
      <c r="BC270" s="415"/>
      <c r="BD270" s="415"/>
      <c r="BE270" s="415"/>
      <c r="BF270" s="415"/>
      <c r="BG270" s="416"/>
      <c r="BH270" s="416"/>
      <c r="BI270" s="415"/>
      <c r="BJ270" s="416"/>
      <c r="BK270" s="416"/>
      <c r="BL270" s="416"/>
      <c r="BM270" s="416"/>
      <c r="BN270" s="416"/>
      <c r="BO270" s="416"/>
      <c r="BP270" s="416"/>
      <c r="BQ270" s="416"/>
      <c r="BR270" s="416"/>
      <c r="BS270" s="415"/>
      <c r="BT270" s="416"/>
      <c r="BU270" s="416"/>
      <c r="BV270" s="416"/>
      <c r="BW270" s="416"/>
      <c r="BX270" s="416"/>
      <c r="BY270" s="416"/>
      <c r="BZ270" s="416"/>
      <c r="CA270" s="416"/>
      <c r="CB270" s="416"/>
      <c r="CC270" s="415"/>
      <c r="CD270" s="416"/>
      <c r="CE270" s="416"/>
      <c r="CF270" s="416"/>
      <c r="CG270" s="416"/>
      <c r="CH270" s="416"/>
      <c r="CI270" s="416"/>
      <c r="CJ270" s="416"/>
      <c r="CK270" s="416"/>
      <c r="CL270" s="416"/>
      <c r="CM270" s="415"/>
      <c r="CN270" s="416"/>
      <c r="CO270" s="416"/>
      <c r="CP270" s="416"/>
      <c r="CQ270" s="416"/>
      <c r="CR270" s="416"/>
      <c r="CS270" s="416"/>
      <c r="CT270" s="416"/>
      <c r="CU270" s="416"/>
      <c r="CV270" s="416"/>
      <c r="CW270" s="415"/>
      <c r="CX270" s="416"/>
      <c r="CY270" s="41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415"/>
      <c r="AZ271" s="415"/>
      <c r="BA271" s="415"/>
      <c r="BB271" s="415"/>
      <c r="BC271" s="415"/>
      <c r="BD271" s="415"/>
      <c r="BE271" s="415"/>
      <c r="BF271" s="415"/>
      <c r="BG271" s="416"/>
      <c r="BH271" s="416"/>
      <c r="BI271" s="415"/>
      <c r="BJ271" s="416"/>
      <c r="BK271" s="416"/>
      <c r="BL271" s="416"/>
      <c r="BM271" s="416"/>
      <c r="BN271" s="416"/>
      <c r="BO271" s="416"/>
      <c r="BP271" s="416"/>
      <c r="BQ271" s="416"/>
      <c r="BR271" s="416"/>
      <c r="BS271" s="415"/>
      <c r="BT271" s="416"/>
      <c r="BU271" s="416"/>
      <c r="BV271" s="416"/>
      <c r="BW271" s="416"/>
      <c r="BX271" s="416"/>
      <c r="BY271" s="416"/>
      <c r="BZ271" s="416"/>
      <c r="CA271" s="416"/>
      <c r="CB271" s="416"/>
      <c r="CC271" s="415"/>
      <c r="CD271" s="416"/>
      <c r="CE271" s="416"/>
      <c r="CF271" s="416"/>
      <c r="CG271" s="416"/>
      <c r="CH271" s="416"/>
      <c r="CI271" s="416"/>
      <c r="CJ271" s="416"/>
      <c r="CK271" s="416"/>
      <c r="CL271" s="416"/>
      <c r="CM271" s="415"/>
      <c r="CN271" s="416"/>
      <c r="CO271" s="416"/>
      <c r="CP271" s="416"/>
      <c r="CQ271" s="416"/>
      <c r="CR271" s="416"/>
      <c r="CS271" s="416"/>
      <c r="CT271" s="416"/>
      <c r="CU271" s="416"/>
      <c r="CV271" s="416"/>
      <c r="CW271" s="415"/>
      <c r="CX271" s="416"/>
      <c r="CY271" s="41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415"/>
      <c r="AZ272" s="415"/>
      <c r="BA272" s="415"/>
      <c r="BB272" s="415"/>
      <c r="BC272" s="415"/>
      <c r="BD272" s="415"/>
      <c r="BE272" s="415"/>
      <c r="BF272" s="415"/>
      <c r="BG272" s="416"/>
      <c r="BH272" s="416"/>
      <c r="BI272" s="415"/>
      <c r="BJ272" s="416"/>
      <c r="BK272" s="416"/>
      <c r="BL272" s="416"/>
      <c r="BM272" s="416"/>
      <c r="BN272" s="416"/>
      <c r="BO272" s="416"/>
      <c r="BP272" s="416"/>
      <c r="BQ272" s="416"/>
      <c r="BR272" s="416"/>
      <c r="BS272" s="415"/>
      <c r="BT272" s="416"/>
      <c r="BU272" s="416"/>
      <c r="BV272" s="416"/>
      <c r="BW272" s="416"/>
      <c r="BX272" s="416"/>
      <c r="BY272" s="416"/>
      <c r="BZ272" s="416"/>
      <c r="CA272" s="416"/>
      <c r="CB272" s="416"/>
      <c r="CC272" s="415"/>
      <c r="CD272" s="416"/>
      <c r="CE272" s="416"/>
      <c r="CF272" s="416"/>
      <c r="CG272" s="416"/>
      <c r="CH272" s="416"/>
      <c r="CI272" s="416"/>
      <c r="CJ272" s="416"/>
      <c r="CK272" s="416"/>
      <c r="CL272" s="416"/>
      <c r="CM272" s="415"/>
      <c r="CN272" s="416"/>
      <c r="CO272" s="416"/>
      <c r="CP272" s="416"/>
      <c r="CQ272" s="416"/>
      <c r="CR272" s="416"/>
      <c r="CS272" s="416"/>
      <c r="CT272" s="416"/>
      <c r="CU272" s="416"/>
      <c r="CV272" s="416"/>
      <c r="CW272" s="415"/>
      <c r="CX272" s="416"/>
      <c r="CY272" s="41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415"/>
      <c r="AZ273" s="415"/>
      <c r="BA273" s="415"/>
      <c r="BB273" s="415"/>
      <c r="BC273" s="415"/>
      <c r="BD273" s="415"/>
      <c r="BE273" s="415"/>
      <c r="BF273" s="415"/>
      <c r="BG273" s="416"/>
      <c r="BH273" s="416"/>
      <c r="BI273" s="415"/>
      <c r="BJ273" s="416"/>
      <c r="BK273" s="416"/>
      <c r="BL273" s="416"/>
      <c r="BM273" s="416"/>
      <c r="BN273" s="416"/>
      <c r="BO273" s="416"/>
      <c r="BP273" s="416"/>
      <c r="BQ273" s="416"/>
      <c r="BR273" s="416"/>
      <c r="BS273" s="415"/>
      <c r="BT273" s="416"/>
      <c r="BU273" s="416"/>
      <c r="BV273" s="416"/>
      <c r="BW273" s="416"/>
      <c r="BX273" s="416"/>
      <c r="BY273" s="416"/>
      <c r="BZ273" s="416"/>
      <c r="CA273" s="416"/>
      <c r="CB273" s="416"/>
      <c r="CC273" s="415"/>
      <c r="CD273" s="416"/>
      <c r="CE273" s="416"/>
      <c r="CF273" s="416"/>
      <c r="CG273" s="416"/>
      <c r="CH273" s="416"/>
      <c r="CI273" s="416"/>
      <c r="CJ273" s="416"/>
      <c r="CK273" s="416"/>
      <c r="CL273" s="416"/>
      <c r="CM273" s="415"/>
      <c r="CN273" s="416"/>
      <c r="CO273" s="416"/>
      <c r="CP273" s="416"/>
      <c r="CQ273" s="416"/>
      <c r="CR273" s="416"/>
      <c r="CS273" s="416"/>
      <c r="CT273" s="416"/>
      <c r="CU273" s="416"/>
      <c r="CV273" s="416"/>
      <c r="CW273" s="415"/>
      <c r="CX273" s="416"/>
      <c r="CY273" s="41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415"/>
      <c r="AZ274" s="415"/>
      <c r="BA274" s="415"/>
      <c r="BB274" s="415"/>
      <c r="BC274" s="415"/>
      <c r="BD274" s="415"/>
      <c r="BE274" s="415"/>
      <c r="BF274" s="415"/>
      <c r="BG274" s="416"/>
      <c r="BH274" s="416"/>
      <c r="BI274" s="415"/>
      <c r="BJ274" s="416"/>
      <c r="BK274" s="416"/>
      <c r="BL274" s="416"/>
      <c r="BM274" s="416"/>
      <c r="BN274" s="416"/>
      <c r="BO274" s="416"/>
      <c r="BP274" s="416"/>
      <c r="BQ274" s="416"/>
      <c r="BR274" s="416"/>
      <c r="BS274" s="415"/>
      <c r="BT274" s="416"/>
      <c r="BU274" s="416"/>
      <c r="BV274" s="416"/>
      <c r="BW274" s="416"/>
      <c r="BX274" s="416"/>
      <c r="BY274" s="416"/>
      <c r="BZ274" s="416"/>
      <c r="CA274" s="416"/>
      <c r="CB274" s="416"/>
      <c r="CC274" s="415"/>
      <c r="CD274" s="416"/>
      <c r="CE274" s="416"/>
      <c r="CF274" s="416"/>
      <c r="CG274" s="416"/>
      <c r="CH274" s="416"/>
      <c r="CI274" s="416"/>
      <c r="CJ274" s="416"/>
      <c r="CK274" s="416"/>
      <c r="CL274" s="416"/>
      <c r="CM274" s="415"/>
      <c r="CN274" s="416"/>
      <c r="CO274" s="416"/>
      <c r="CP274" s="416"/>
      <c r="CQ274" s="416"/>
      <c r="CR274" s="416"/>
      <c r="CS274" s="416"/>
      <c r="CT274" s="416"/>
      <c r="CU274" s="416"/>
      <c r="CV274" s="416"/>
      <c r="CW274" s="415"/>
      <c r="CX274" s="416"/>
      <c r="CY274" s="41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415"/>
      <c r="AZ275" s="415"/>
      <c r="BA275" s="415"/>
      <c r="BB275" s="415"/>
      <c r="BC275" s="415"/>
      <c r="BD275" s="415"/>
      <c r="BE275" s="415"/>
      <c r="BF275" s="415"/>
      <c r="BG275" s="416"/>
      <c r="BH275" s="416"/>
      <c r="BI275" s="415"/>
      <c r="BJ275" s="416"/>
      <c r="BK275" s="416"/>
      <c r="BL275" s="416"/>
      <c r="BM275" s="416"/>
      <c r="BN275" s="416"/>
      <c r="BO275" s="416"/>
      <c r="BP275" s="416"/>
      <c r="BQ275" s="416"/>
      <c r="BR275" s="416"/>
      <c r="BS275" s="415"/>
      <c r="BT275" s="416"/>
      <c r="BU275" s="416"/>
      <c r="BV275" s="416"/>
      <c r="BW275" s="416"/>
      <c r="BX275" s="416"/>
      <c r="BY275" s="416"/>
      <c r="BZ275" s="416"/>
      <c r="CA275" s="416"/>
      <c r="CB275" s="416"/>
      <c r="CC275" s="415"/>
      <c r="CD275" s="416"/>
      <c r="CE275" s="416"/>
      <c r="CF275" s="416"/>
      <c r="CG275" s="416"/>
      <c r="CH275" s="416"/>
      <c r="CI275" s="416"/>
      <c r="CJ275" s="416"/>
      <c r="CK275" s="416"/>
      <c r="CL275" s="416"/>
      <c r="CM275" s="415"/>
      <c r="CN275" s="416"/>
      <c r="CO275" s="416"/>
      <c r="CP275" s="416"/>
      <c r="CQ275" s="416"/>
      <c r="CR275" s="416"/>
      <c r="CS275" s="416"/>
      <c r="CT275" s="416"/>
      <c r="CU275" s="416"/>
      <c r="CV275" s="416"/>
      <c r="CW275" s="415"/>
      <c r="CX275" s="416"/>
      <c r="CY275" s="41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415"/>
      <c r="AZ276" s="415"/>
      <c r="BA276" s="415"/>
      <c r="BB276" s="415"/>
      <c r="BC276" s="415"/>
      <c r="BD276" s="415"/>
      <c r="BE276" s="415"/>
      <c r="BF276" s="415"/>
      <c r="BG276" s="416"/>
      <c r="BH276" s="416"/>
      <c r="BI276" s="415"/>
      <c r="BJ276" s="416"/>
      <c r="BK276" s="416"/>
      <c r="BL276" s="416"/>
      <c r="BM276" s="416"/>
      <c r="BN276" s="416"/>
      <c r="BO276" s="416"/>
      <c r="BP276" s="416"/>
      <c r="BQ276" s="416"/>
      <c r="BR276" s="416"/>
      <c r="BS276" s="415"/>
      <c r="BT276" s="416"/>
      <c r="BU276" s="416"/>
      <c r="BV276" s="416"/>
      <c r="BW276" s="416"/>
      <c r="BX276" s="416"/>
      <c r="BY276" s="416"/>
      <c r="BZ276" s="416"/>
      <c r="CA276" s="416"/>
      <c r="CB276" s="416"/>
      <c r="CC276" s="415"/>
      <c r="CD276" s="416"/>
      <c r="CE276" s="416"/>
      <c r="CF276" s="416"/>
      <c r="CG276" s="416"/>
      <c r="CH276" s="416"/>
      <c r="CI276" s="416"/>
      <c r="CJ276" s="416"/>
      <c r="CK276" s="416"/>
      <c r="CL276" s="416"/>
      <c r="CM276" s="415"/>
      <c r="CN276" s="416"/>
      <c r="CO276" s="416"/>
      <c r="CP276" s="416"/>
      <c r="CQ276" s="416"/>
      <c r="CR276" s="416"/>
      <c r="CS276" s="416"/>
      <c r="CT276" s="416"/>
      <c r="CU276" s="416"/>
      <c r="CV276" s="416"/>
      <c r="CW276" s="415"/>
      <c r="CX276" s="416"/>
      <c r="CY276" s="41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415"/>
      <c r="AZ277" s="415"/>
      <c r="BA277" s="415"/>
      <c r="BB277" s="415"/>
      <c r="BC277" s="415"/>
      <c r="BD277" s="415"/>
      <c r="BE277" s="415"/>
      <c r="BF277" s="415"/>
      <c r="BG277" s="416"/>
      <c r="BH277" s="416"/>
      <c r="BI277" s="415"/>
      <c r="BJ277" s="416"/>
      <c r="BK277" s="416"/>
      <c r="BL277" s="416"/>
      <c r="BM277" s="416"/>
      <c r="BN277" s="416"/>
      <c r="BO277" s="416"/>
      <c r="BP277" s="416"/>
      <c r="BQ277" s="416"/>
      <c r="BR277" s="416"/>
      <c r="BS277" s="415"/>
      <c r="BT277" s="416"/>
      <c r="BU277" s="416"/>
      <c r="BV277" s="416"/>
      <c r="BW277" s="416"/>
      <c r="BX277" s="416"/>
      <c r="BY277" s="416"/>
      <c r="BZ277" s="416"/>
      <c r="CA277" s="416"/>
      <c r="CB277" s="416"/>
      <c r="CC277" s="415"/>
      <c r="CD277" s="416"/>
      <c r="CE277" s="416"/>
      <c r="CF277" s="416"/>
      <c r="CG277" s="416"/>
      <c r="CH277" s="416"/>
      <c r="CI277" s="416"/>
      <c r="CJ277" s="416"/>
      <c r="CK277" s="416"/>
      <c r="CL277" s="416"/>
      <c r="CM277" s="415"/>
      <c r="CN277" s="416"/>
      <c r="CO277" s="416"/>
      <c r="CP277" s="416"/>
      <c r="CQ277" s="416"/>
      <c r="CR277" s="416"/>
      <c r="CS277" s="416"/>
      <c r="CT277" s="416"/>
      <c r="CU277" s="416"/>
      <c r="CV277" s="416"/>
      <c r="CW277" s="415"/>
      <c r="CX277" s="416"/>
      <c r="CY277" s="41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415"/>
      <c r="AZ278" s="415"/>
      <c r="BA278" s="415"/>
      <c r="BB278" s="415"/>
      <c r="BC278" s="415"/>
      <c r="BD278" s="415"/>
      <c r="BE278" s="415"/>
      <c r="BF278" s="415"/>
      <c r="BG278" s="416"/>
      <c r="BH278" s="416"/>
      <c r="BI278" s="415"/>
      <c r="BJ278" s="416"/>
      <c r="BK278" s="416"/>
      <c r="BL278" s="416"/>
      <c r="BM278" s="416"/>
      <c r="BN278" s="416"/>
      <c r="BO278" s="416"/>
      <c r="BP278" s="416"/>
      <c r="BQ278" s="416"/>
      <c r="BR278" s="416"/>
      <c r="BS278" s="415"/>
      <c r="BT278" s="416"/>
      <c r="BU278" s="416"/>
      <c r="BV278" s="416"/>
      <c r="BW278" s="416"/>
      <c r="BX278" s="416"/>
      <c r="BY278" s="416"/>
      <c r="BZ278" s="416"/>
      <c r="CA278" s="416"/>
      <c r="CB278" s="416"/>
      <c r="CC278" s="415"/>
      <c r="CD278" s="416"/>
      <c r="CE278" s="416"/>
      <c r="CF278" s="416"/>
      <c r="CG278" s="416"/>
      <c r="CH278" s="416"/>
      <c r="CI278" s="416"/>
      <c r="CJ278" s="416"/>
      <c r="CK278" s="416"/>
      <c r="CL278" s="416"/>
      <c r="CM278" s="415"/>
      <c r="CN278" s="416"/>
      <c r="CO278" s="416"/>
      <c r="CP278" s="416"/>
      <c r="CQ278" s="416"/>
      <c r="CR278" s="416"/>
      <c r="CS278" s="416"/>
      <c r="CT278" s="416"/>
      <c r="CU278" s="416"/>
      <c r="CV278" s="416"/>
      <c r="CW278" s="415"/>
      <c r="CX278" s="416"/>
      <c r="CY278" s="41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415"/>
      <c r="AZ279" s="415"/>
      <c r="BA279" s="415"/>
      <c r="BB279" s="415"/>
      <c r="BC279" s="415"/>
      <c r="BD279" s="415"/>
      <c r="BE279" s="415"/>
      <c r="BF279" s="415"/>
      <c r="BG279" s="416"/>
      <c r="BH279" s="416"/>
      <c r="BI279" s="415"/>
      <c r="BJ279" s="416"/>
      <c r="BK279" s="416"/>
      <c r="BL279" s="416"/>
      <c r="BM279" s="416"/>
      <c r="BN279" s="416"/>
      <c r="BO279" s="416"/>
      <c r="BP279" s="416"/>
      <c r="BQ279" s="416"/>
      <c r="BR279" s="416"/>
      <c r="BS279" s="415"/>
      <c r="BT279" s="416"/>
      <c r="BU279" s="416"/>
      <c r="BV279" s="416"/>
      <c r="BW279" s="416"/>
      <c r="BX279" s="416"/>
      <c r="BY279" s="416"/>
      <c r="BZ279" s="416"/>
      <c r="CA279" s="416"/>
      <c r="CB279" s="416"/>
      <c r="CC279" s="415"/>
      <c r="CD279" s="416"/>
      <c r="CE279" s="416"/>
      <c r="CF279" s="416"/>
      <c r="CG279" s="416"/>
      <c r="CH279" s="416"/>
      <c r="CI279" s="416"/>
      <c r="CJ279" s="416"/>
      <c r="CK279" s="416"/>
      <c r="CL279" s="416"/>
      <c r="CM279" s="415"/>
      <c r="CN279" s="416"/>
      <c r="CO279" s="416"/>
      <c r="CP279" s="416"/>
      <c r="CQ279" s="416"/>
      <c r="CR279" s="416"/>
      <c r="CS279" s="416"/>
      <c r="CT279" s="416"/>
      <c r="CU279" s="416"/>
      <c r="CV279" s="416"/>
      <c r="CW279" s="415"/>
      <c r="CX279" s="416"/>
      <c r="CY279" s="41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415"/>
      <c r="AZ280" s="415"/>
      <c r="BA280" s="415"/>
      <c r="BB280" s="415"/>
      <c r="BC280" s="415"/>
      <c r="BD280" s="415"/>
      <c r="BE280" s="415"/>
      <c r="BF280" s="415"/>
      <c r="BG280" s="416"/>
      <c r="BH280" s="416"/>
      <c r="BI280" s="415"/>
      <c r="BJ280" s="416"/>
      <c r="BK280" s="416"/>
      <c r="BL280" s="416"/>
      <c r="BM280" s="416"/>
      <c r="BN280" s="416"/>
      <c r="BO280" s="416"/>
      <c r="BP280" s="416"/>
      <c r="BQ280" s="416"/>
      <c r="BR280" s="416"/>
      <c r="BS280" s="415"/>
      <c r="BT280" s="416"/>
      <c r="BU280" s="416"/>
      <c r="BV280" s="416"/>
      <c r="BW280" s="416"/>
      <c r="BX280" s="416"/>
      <c r="BY280" s="416"/>
      <c r="BZ280" s="416"/>
      <c r="CA280" s="416"/>
      <c r="CB280" s="416"/>
      <c r="CC280" s="415"/>
      <c r="CD280" s="416"/>
      <c r="CE280" s="416"/>
      <c r="CF280" s="416"/>
      <c r="CG280" s="416"/>
      <c r="CH280" s="416"/>
      <c r="CI280" s="416"/>
      <c r="CJ280" s="416"/>
      <c r="CK280" s="416"/>
      <c r="CL280" s="416"/>
      <c r="CM280" s="415"/>
      <c r="CN280" s="416"/>
      <c r="CO280" s="416"/>
      <c r="CP280" s="416"/>
      <c r="CQ280" s="416"/>
      <c r="CR280" s="416"/>
      <c r="CS280" s="416"/>
      <c r="CT280" s="416"/>
      <c r="CU280" s="416"/>
      <c r="CV280" s="416"/>
      <c r="CW280" s="415"/>
      <c r="CX280" s="416"/>
      <c r="CY280" s="41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415"/>
      <c r="AZ281" s="415"/>
      <c r="BA281" s="415"/>
      <c r="BB281" s="415"/>
      <c r="BC281" s="415"/>
      <c r="BD281" s="415"/>
      <c r="BE281" s="415"/>
      <c r="BF281" s="415"/>
      <c r="BG281" s="416"/>
      <c r="BH281" s="416"/>
      <c r="BI281" s="415"/>
      <c r="BJ281" s="416"/>
      <c r="BK281" s="416"/>
      <c r="BL281" s="416"/>
      <c r="BM281" s="416"/>
      <c r="BN281" s="416"/>
      <c r="BO281" s="416"/>
      <c r="BP281" s="416"/>
      <c r="BQ281" s="416"/>
      <c r="BR281" s="416"/>
      <c r="BS281" s="415"/>
      <c r="BT281" s="416"/>
      <c r="BU281" s="416"/>
      <c r="BV281" s="416"/>
      <c r="BW281" s="416"/>
      <c r="BX281" s="416"/>
      <c r="BY281" s="416"/>
      <c r="BZ281" s="416"/>
      <c r="CA281" s="416"/>
      <c r="CB281" s="416"/>
      <c r="CC281" s="415"/>
      <c r="CD281" s="416"/>
      <c r="CE281" s="416"/>
      <c r="CF281" s="416"/>
      <c r="CG281" s="416"/>
      <c r="CH281" s="416"/>
      <c r="CI281" s="416"/>
      <c r="CJ281" s="416"/>
      <c r="CK281" s="416"/>
      <c r="CL281" s="416"/>
      <c r="CM281" s="415"/>
      <c r="CN281" s="416"/>
      <c r="CO281" s="416"/>
      <c r="CP281" s="416"/>
      <c r="CQ281" s="416"/>
      <c r="CR281" s="416"/>
      <c r="CS281" s="416"/>
      <c r="CT281" s="416"/>
      <c r="CU281" s="416"/>
      <c r="CV281" s="416"/>
      <c r="CW281" s="415"/>
      <c r="CX281" s="416"/>
      <c r="CY281" s="41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415"/>
      <c r="AZ282" s="415"/>
      <c r="BA282" s="415"/>
      <c r="BB282" s="415"/>
      <c r="BC282" s="415"/>
      <c r="BD282" s="415"/>
      <c r="BE282" s="415"/>
      <c r="BF282" s="415"/>
      <c r="BG282" s="416"/>
      <c r="BH282" s="416"/>
      <c r="BI282" s="415"/>
      <c r="BJ282" s="416"/>
      <c r="BK282" s="416"/>
      <c r="BL282" s="416"/>
      <c r="BM282" s="416"/>
      <c r="BN282" s="416"/>
      <c r="BO282" s="416"/>
      <c r="BP282" s="416"/>
      <c r="BQ282" s="416"/>
      <c r="BR282" s="416"/>
      <c r="BS282" s="415"/>
      <c r="BT282" s="416"/>
      <c r="BU282" s="416"/>
      <c r="BV282" s="416"/>
      <c r="BW282" s="416"/>
      <c r="BX282" s="416"/>
      <c r="BY282" s="416"/>
      <c r="BZ282" s="416"/>
      <c r="CA282" s="416"/>
      <c r="CB282" s="416"/>
      <c r="CC282" s="415"/>
      <c r="CD282" s="416"/>
      <c r="CE282" s="416"/>
      <c r="CF282" s="416"/>
      <c r="CG282" s="416"/>
      <c r="CH282" s="416"/>
      <c r="CI282" s="416"/>
      <c r="CJ282" s="416"/>
      <c r="CK282" s="416"/>
      <c r="CL282" s="416"/>
      <c r="CM282" s="415"/>
      <c r="CN282" s="416"/>
      <c r="CO282" s="416"/>
      <c r="CP282" s="416"/>
      <c r="CQ282" s="416"/>
      <c r="CR282" s="416"/>
      <c r="CS282" s="416"/>
      <c r="CT282" s="416"/>
      <c r="CU282" s="416"/>
      <c r="CV282" s="416"/>
      <c r="CW282" s="415"/>
      <c r="CX282" s="416"/>
      <c r="CY282" s="41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415"/>
      <c r="AZ283" s="415"/>
      <c r="BA283" s="415"/>
      <c r="BB283" s="415"/>
      <c r="BC283" s="415"/>
      <c r="BD283" s="415"/>
      <c r="BE283" s="415"/>
      <c r="BF283" s="415"/>
      <c r="BG283" s="416"/>
      <c r="BH283" s="416"/>
      <c r="BI283" s="415"/>
      <c r="BJ283" s="416"/>
      <c r="BK283" s="416"/>
      <c r="BL283" s="416"/>
      <c r="BM283" s="416"/>
      <c r="BN283" s="416"/>
      <c r="BO283" s="416"/>
      <c r="BP283" s="416"/>
      <c r="BQ283" s="416"/>
      <c r="BR283" s="416"/>
      <c r="BS283" s="415"/>
      <c r="BT283" s="416"/>
      <c r="BU283" s="416"/>
      <c r="BV283" s="416"/>
      <c r="BW283" s="416"/>
      <c r="BX283" s="416"/>
      <c r="BY283" s="416"/>
      <c r="BZ283" s="416"/>
      <c r="CA283" s="416"/>
      <c r="CB283" s="416"/>
      <c r="CC283" s="415"/>
      <c r="CD283" s="416"/>
      <c r="CE283" s="416"/>
      <c r="CF283" s="416"/>
      <c r="CG283" s="416"/>
      <c r="CH283" s="416"/>
      <c r="CI283" s="416"/>
      <c r="CJ283" s="416"/>
      <c r="CK283" s="416"/>
      <c r="CL283" s="416"/>
      <c r="CM283" s="415"/>
      <c r="CN283" s="416"/>
      <c r="CO283" s="416"/>
      <c r="CP283" s="416"/>
      <c r="CQ283" s="416"/>
      <c r="CR283" s="416"/>
      <c r="CS283" s="416"/>
      <c r="CT283" s="416"/>
      <c r="CU283" s="416"/>
      <c r="CV283" s="416"/>
      <c r="CW283" s="415"/>
      <c r="CX283" s="416"/>
      <c r="CY283" s="41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415"/>
      <c r="AZ284" s="415"/>
      <c r="BA284" s="415"/>
      <c r="BB284" s="415"/>
      <c r="BC284" s="415"/>
      <c r="BD284" s="415"/>
      <c r="BE284" s="415"/>
      <c r="BF284" s="415"/>
      <c r="BG284" s="416"/>
      <c r="BH284" s="416"/>
      <c r="BI284" s="415"/>
      <c r="BJ284" s="416"/>
      <c r="BK284" s="416"/>
      <c r="BL284" s="416"/>
      <c r="BM284" s="416"/>
      <c r="BN284" s="416"/>
      <c r="BO284" s="416"/>
      <c r="BP284" s="416"/>
      <c r="BQ284" s="416"/>
      <c r="BR284" s="416"/>
      <c r="BS284" s="415"/>
      <c r="BT284" s="416"/>
      <c r="BU284" s="416"/>
      <c r="BV284" s="416"/>
      <c r="BW284" s="416"/>
      <c r="BX284" s="416"/>
      <c r="BY284" s="416"/>
      <c r="BZ284" s="416"/>
      <c r="CA284" s="416"/>
      <c r="CB284" s="416"/>
      <c r="CC284" s="415"/>
      <c r="CD284" s="416"/>
      <c r="CE284" s="416"/>
      <c r="CF284" s="416"/>
      <c r="CG284" s="416"/>
      <c r="CH284" s="416"/>
      <c r="CI284" s="416"/>
      <c r="CJ284" s="416"/>
      <c r="CK284" s="416"/>
      <c r="CL284" s="416"/>
      <c r="CM284" s="415"/>
      <c r="CN284" s="416"/>
      <c r="CO284" s="416"/>
      <c r="CP284" s="416"/>
      <c r="CQ284" s="416"/>
      <c r="CR284" s="416"/>
      <c r="CS284" s="416"/>
      <c r="CT284" s="416"/>
      <c r="CU284" s="416"/>
      <c r="CV284" s="416"/>
      <c r="CW284" s="415"/>
      <c r="CX284" s="416"/>
      <c r="CY284" s="41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415"/>
      <c r="AZ285" s="415"/>
      <c r="BA285" s="415"/>
      <c r="BB285" s="415"/>
      <c r="BC285" s="415"/>
      <c r="BD285" s="415"/>
      <c r="BE285" s="415"/>
      <c r="BF285" s="415"/>
      <c r="BG285" s="416"/>
      <c r="BH285" s="416"/>
      <c r="BI285" s="415"/>
      <c r="BJ285" s="416"/>
      <c r="BK285" s="416"/>
      <c r="BL285" s="416"/>
      <c r="BM285" s="416"/>
      <c r="BN285" s="416"/>
      <c r="BO285" s="416"/>
      <c r="BP285" s="416"/>
      <c r="BQ285" s="416"/>
      <c r="BR285" s="416"/>
      <c r="BS285" s="415"/>
      <c r="BT285" s="416"/>
      <c r="BU285" s="416"/>
      <c r="BV285" s="416"/>
      <c r="BW285" s="416"/>
      <c r="BX285" s="416"/>
      <c r="BY285" s="416"/>
      <c r="BZ285" s="416"/>
      <c r="CA285" s="416"/>
      <c r="CB285" s="416"/>
      <c r="CC285" s="415"/>
      <c r="CD285" s="416"/>
      <c r="CE285" s="416"/>
      <c r="CF285" s="416"/>
      <c r="CG285" s="416"/>
      <c r="CH285" s="416"/>
      <c r="CI285" s="416"/>
      <c r="CJ285" s="416"/>
      <c r="CK285" s="416"/>
      <c r="CL285" s="416"/>
      <c r="CM285" s="415"/>
      <c r="CN285" s="416"/>
      <c r="CO285" s="416"/>
      <c r="CP285" s="416"/>
      <c r="CQ285" s="416"/>
      <c r="CR285" s="416"/>
      <c r="CS285" s="416"/>
      <c r="CT285" s="416"/>
      <c r="CU285" s="416"/>
      <c r="CV285" s="416"/>
      <c r="CW285" s="415"/>
      <c r="CX285" s="416"/>
      <c r="CY285" s="41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415"/>
      <c r="AZ286" s="415"/>
      <c r="BA286" s="415"/>
      <c r="BB286" s="415"/>
      <c r="BC286" s="415"/>
      <c r="BD286" s="415"/>
      <c r="BE286" s="415"/>
      <c r="BF286" s="415"/>
      <c r="BG286" s="416"/>
      <c r="BH286" s="416"/>
      <c r="BI286" s="415"/>
      <c r="BJ286" s="416"/>
      <c r="BK286" s="416"/>
      <c r="BL286" s="416"/>
      <c r="BM286" s="416"/>
      <c r="BN286" s="416"/>
      <c r="BO286" s="416"/>
      <c r="BP286" s="416"/>
      <c r="BQ286" s="416"/>
      <c r="BR286" s="416"/>
      <c r="BS286" s="415"/>
      <c r="BT286" s="416"/>
      <c r="BU286" s="416"/>
      <c r="BV286" s="416"/>
      <c r="BW286" s="416"/>
      <c r="BX286" s="416"/>
      <c r="BY286" s="416"/>
      <c r="BZ286" s="416"/>
      <c r="CA286" s="416"/>
      <c r="CB286" s="416"/>
      <c r="CC286" s="415"/>
      <c r="CD286" s="416"/>
      <c r="CE286" s="416"/>
      <c r="CF286" s="416"/>
      <c r="CG286" s="416"/>
      <c r="CH286" s="416"/>
      <c r="CI286" s="416"/>
      <c r="CJ286" s="416"/>
      <c r="CK286" s="416"/>
      <c r="CL286" s="416"/>
      <c r="CM286" s="415"/>
      <c r="CN286" s="416"/>
      <c r="CO286" s="416"/>
      <c r="CP286" s="416"/>
      <c r="CQ286" s="416"/>
      <c r="CR286" s="416"/>
      <c r="CS286" s="416"/>
      <c r="CT286" s="416"/>
      <c r="CU286" s="416"/>
      <c r="CV286" s="416"/>
      <c r="CW286" s="415"/>
      <c r="CX286" s="416"/>
      <c r="CY286" s="41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415"/>
      <c r="AZ287" s="415"/>
      <c r="BA287" s="415"/>
      <c r="BB287" s="415"/>
      <c r="BC287" s="415"/>
      <c r="BD287" s="415"/>
      <c r="BE287" s="415"/>
      <c r="BF287" s="415"/>
      <c r="BG287" s="416"/>
      <c r="BH287" s="416"/>
      <c r="BI287" s="415"/>
      <c r="BJ287" s="416"/>
      <c r="BK287" s="416"/>
      <c r="BL287" s="416"/>
      <c r="BM287" s="416"/>
      <c r="BN287" s="416"/>
      <c r="BO287" s="416"/>
      <c r="BP287" s="416"/>
      <c r="BQ287" s="416"/>
      <c r="BR287" s="416"/>
      <c r="BS287" s="415"/>
      <c r="BT287" s="416"/>
      <c r="BU287" s="416"/>
      <c r="BV287" s="416"/>
      <c r="BW287" s="416"/>
      <c r="BX287" s="416"/>
      <c r="BY287" s="416"/>
      <c r="BZ287" s="416"/>
      <c r="CA287" s="416"/>
      <c r="CB287" s="416"/>
      <c r="CC287" s="415"/>
      <c r="CD287" s="416"/>
      <c r="CE287" s="416"/>
      <c r="CF287" s="416"/>
      <c r="CG287" s="416"/>
      <c r="CH287" s="416"/>
      <c r="CI287" s="416"/>
      <c r="CJ287" s="416"/>
      <c r="CK287" s="416"/>
      <c r="CL287" s="416"/>
      <c r="CM287" s="415"/>
      <c r="CN287" s="416"/>
      <c r="CO287" s="416"/>
      <c r="CP287" s="416"/>
      <c r="CQ287" s="416"/>
      <c r="CR287" s="416"/>
      <c r="CS287" s="416"/>
      <c r="CT287" s="416"/>
      <c r="CU287" s="416"/>
      <c r="CV287" s="416"/>
      <c r="CW287" s="415"/>
      <c r="CX287" s="416"/>
      <c r="CY287" s="41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415"/>
      <c r="AZ288" s="415"/>
      <c r="BA288" s="415"/>
      <c r="BB288" s="415"/>
      <c r="BC288" s="415"/>
      <c r="BD288" s="415"/>
      <c r="BE288" s="415"/>
      <c r="BF288" s="415"/>
      <c r="BG288" s="416"/>
      <c r="BH288" s="416"/>
      <c r="BI288" s="415"/>
      <c r="BJ288" s="416"/>
      <c r="BK288" s="416"/>
      <c r="BL288" s="416"/>
      <c r="BM288" s="416"/>
      <c r="BN288" s="416"/>
      <c r="BO288" s="416"/>
      <c r="BP288" s="416"/>
      <c r="BQ288" s="416"/>
      <c r="BR288" s="416"/>
      <c r="BS288" s="415"/>
      <c r="BT288" s="416"/>
      <c r="BU288" s="416"/>
      <c r="BV288" s="416"/>
      <c r="BW288" s="416"/>
      <c r="BX288" s="416"/>
      <c r="BY288" s="416"/>
      <c r="BZ288" s="416"/>
      <c r="CA288" s="416"/>
      <c r="CB288" s="416"/>
      <c r="CC288" s="415"/>
      <c r="CD288" s="416"/>
      <c r="CE288" s="416"/>
      <c r="CF288" s="416"/>
      <c r="CG288" s="416"/>
      <c r="CH288" s="416"/>
      <c r="CI288" s="416"/>
      <c r="CJ288" s="416"/>
      <c r="CK288" s="416"/>
      <c r="CL288" s="416"/>
      <c r="CM288" s="415"/>
      <c r="CN288" s="416"/>
      <c r="CO288" s="416"/>
      <c r="CP288" s="416"/>
      <c r="CQ288" s="416"/>
      <c r="CR288" s="416"/>
      <c r="CS288" s="416"/>
      <c r="CT288" s="416"/>
      <c r="CU288" s="416"/>
      <c r="CV288" s="416"/>
      <c r="CW288" s="415"/>
      <c r="CX288" s="416"/>
      <c r="CY288" s="41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415"/>
      <c r="AZ289" s="415"/>
      <c r="BA289" s="415"/>
      <c r="BB289" s="415"/>
      <c r="BC289" s="415"/>
      <c r="BD289" s="415"/>
      <c r="BE289" s="415"/>
      <c r="BF289" s="415"/>
      <c r="BG289" s="416"/>
      <c r="BH289" s="416"/>
      <c r="BI289" s="415"/>
      <c r="BJ289" s="416"/>
      <c r="BK289" s="416"/>
      <c r="BL289" s="416"/>
      <c r="BM289" s="416"/>
      <c r="BN289" s="416"/>
      <c r="BO289" s="416"/>
      <c r="BP289" s="416"/>
      <c r="BQ289" s="416"/>
      <c r="BR289" s="416"/>
      <c r="BS289" s="415"/>
      <c r="BT289" s="416"/>
      <c r="BU289" s="416"/>
      <c r="BV289" s="416"/>
      <c r="BW289" s="416"/>
      <c r="BX289" s="416"/>
      <c r="BY289" s="416"/>
      <c r="BZ289" s="416"/>
      <c r="CA289" s="416"/>
      <c r="CB289" s="416"/>
      <c r="CC289" s="415"/>
      <c r="CD289" s="416"/>
      <c r="CE289" s="416"/>
      <c r="CF289" s="416"/>
      <c r="CG289" s="416"/>
      <c r="CH289" s="416"/>
      <c r="CI289" s="416"/>
      <c r="CJ289" s="416"/>
      <c r="CK289" s="416"/>
      <c r="CL289" s="416"/>
      <c r="CM289" s="415"/>
      <c r="CN289" s="416"/>
      <c r="CO289" s="416"/>
      <c r="CP289" s="416"/>
      <c r="CQ289" s="416"/>
      <c r="CR289" s="416"/>
      <c r="CS289" s="416"/>
      <c r="CT289" s="416"/>
      <c r="CU289" s="416"/>
      <c r="CV289" s="416"/>
      <c r="CW289" s="415"/>
      <c r="CX289" s="416"/>
      <c r="CY289" s="41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415"/>
      <c r="AZ290" s="415"/>
      <c r="BA290" s="415"/>
      <c r="BB290" s="415"/>
      <c r="BC290" s="415"/>
      <c r="BD290" s="415"/>
      <c r="BE290" s="415"/>
      <c r="BF290" s="415"/>
      <c r="BG290" s="416"/>
      <c r="BH290" s="416"/>
      <c r="BI290" s="415"/>
      <c r="BJ290" s="416"/>
      <c r="BK290" s="416"/>
      <c r="BL290" s="416"/>
      <c r="BM290" s="416"/>
      <c r="BN290" s="416"/>
      <c r="BO290" s="416"/>
      <c r="BP290" s="416"/>
      <c r="BQ290" s="416"/>
      <c r="BR290" s="416"/>
      <c r="BS290" s="415"/>
      <c r="BT290" s="416"/>
      <c r="BU290" s="416"/>
      <c r="BV290" s="416"/>
      <c r="BW290" s="416"/>
      <c r="BX290" s="416"/>
      <c r="BY290" s="416"/>
      <c r="BZ290" s="416"/>
      <c r="CA290" s="416"/>
      <c r="CB290" s="416"/>
      <c r="CC290" s="415"/>
      <c r="CD290" s="416"/>
      <c r="CE290" s="416"/>
      <c r="CF290" s="416"/>
      <c r="CG290" s="416"/>
      <c r="CH290" s="416"/>
      <c r="CI290" s="416"/>
      <c r="CJ290" s="416"/>
      <c r="CK290" s="416"/>
      <c r="CL290" s="416"/>
      <c r="CM290" s="415"/>
      <c r="CN290" s="416"/>
      <c r="CO290" s="416"/>
      <c r="CP290" s="416"/>
      <c r="CQ290" s="416"/>
      <c r="CR290" s="416"/>
      <c r="CS290" s="416"/>
      <c r="CT290" s="416"/>
      <c r="CU290" s="416"/>
      <c r="CV290" s="416"/>
      <c r="CW290" s="415"/>
      <c r="CX290" s="416"/>
      <c r="CY290" s="41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415"/>
      <c r="AZ291" s="415"/>
      <c r="BA291" s="415"/>
      <c r="BB291" s="415"/>
      <c r="BC291" s="415"/>
      <c r="BD291" s="415"/>
      <c r="BE291" s="415"/>
      <c r="BF291" s="415"/>
      <c r="BG291" s="416"/>
      <c r="BH291" s="416"/>
      <c r="BI291" s="415"/>
      <c r="BJ291" s="416"/>
      <c r="BK291" s="416"/>
      <c r="BL291" s="416"/>
      <c r="BM291" s="416"/>
      <c r="BN291" s="416"/>
      <c r="BO291" s="416"/>
      <c r="BP291" s="416"/>
      <c r="BQ291" s="416"/>
      <c r="BR291" s="416"/>
      <c r="BS291" s="415"/>
      <c r="BT291" s="416"/>
      <c r="BU291" s="416"/>
      <c r="BV291" s="416"/>
      <c r="BW291" s="416"/>
      <c r="BX291" s="416"/>
      <c r="BY291" s="416"/>
      <c r="BZ291" s="416"/>
      <c r="CA291" s="416"/>
      <c r="CB291" s="416"/>
      <c r="CC291" s="415"/>
      <c r="CD291" s="416"/>
      <c r="CE291" s="416"/>
      <c r="CF291" s="416"/>
      <c r="CG291" s="416"/>
      <c r="CH291" s="416"/>
      <c r="CI291" s="416"/>
      <c r="CJ291" s="416"/>
      <c r="CK291" s="416"/>
      <c r="CL291" s="416"/>
      <c r="CM291" s="415"/>
      <c r="CN291" s="416"/>
      <c r="CO291" s="416"/>
      <c r="CP291" s="416"/>
      <c r="CQ291" s="416"/>
      <c r="CR291" s="416"/>
      <c r="CS291" s="416"/>
      <c r="CT291" s="416"/>
      <c r="CU291" s="416"/>
      <c r="CV291" s="416"/>
      <c r="CW291" s="415"/>
      <c r="CX291" s="416"/>
      <c r="CY291" s="41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415"/>
      <c r="AZ292" s="415"/>
      <c r="BA292" s="415"/>
      <c r="BB292" s="415"/>
      <c r="BC292" s="415"/>
      <c r="BD292" s="415"/>
      <c r="BE292" s="415"/>
      <c r="BF292" s="415"/>
      <c r="BG292" s="416"/>
      <c r="BH292" s="416"/>
      <c r="BI292" s="415"/>
      <c r="BJ292" s="416"/>
      <c r="BK292" s="416"/>
      <c r="BL292" s="416"/>
      <c r="BM292" s="416"/>
      <c r="BN292" s="416"/>
      <c r="BO292" s="416"/>
      <c r="BP292" s="416"/>
      <c r="BQ292" s="416"/>
      <c r="BR292" s="416"/>
      <c r="BS292" s="415"/>
      <c r="BT292" s="416"/>
      <c r="BU292" s="416"/>
      <c r="BV292" s="416"/>
      <c r="BW292" s="416"/>
      <c r="BX292" s="416"/>
      <c r="BY292" s="416"/>
      <c r="BZ292" s="416"/>
      <c r="CA292" s="416"/>
      <c r="CB292" s="416"/>
      <c r="CC292" s="415"/>
      <c r="CD292" s="416"/>
      <c r="CE292" s="416"/>
      <c r="CF292" s="416"/>
      <c r="CG292" s="416"/>
      <c r="CH292" s="416"/>
      <c r="CI292" s="416"/>
      <c r="CJ292" s="416"/>
      <c r="CK292" s="416"/>
      <c r="CL292" s="416"/>
      <c r="CM292" s="415"/>
      <c r="CN292" s="416"/>
      <c r="CO292" s="416"/>
      <c r="CP292" s="416"/>
      <c r="CQ292" s="416"/>
      <c r="CR292" s="416"/>
      <c r="CS292" s="416"/>
      <c r="CT292" s="416"/>
      <c r="CU292" s="416"/>
      <c r="CV292" s="416"/>
      <c r="CW292" s="415"/>
      <c r="CX292" s="416"/>
      <c r="CY292" s="41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415"/>
      <c r="AZ293" s="415"/>
      <c r="BA293" s="415"/>
      <c r="BB293" s="415"/>
      <c r="BC293" s="415"/>
      <c r="BD293" s="415"/>
      <c r="BE293" s="415"/>
      <c r="BF293" s="415"/>
      <c r="BG293" s="416"/>
      <c r="BH293" s="416"/>
      <c r="BI293" s="415"/>
      <c r="BJ293" s="416"/>
      <c r="BK293" s="416"/>
      <c r="BL293" s="416"/>
      <c r="BM293" s="416"/>
      <c r="BN293" s="416"/>
      <c r="BO293" s="416"/>
      <c r="BP293" s="416"/>
      <c r="BQ293" s="416"/>
      <c r="BR293" s="416"/>
      <c r="BS293" s="415"/>
      <c r="BT293" s="416"/>
      <c r="BU293" s="416"/>
      <c r="BV293" s="416"/>
      <c r="BW293" s="416"/>
      <c r="BX293" s="416"/>
      <c r="BY293" s="416"/>
      <c r="BZ293" s="416"/>
      <c r="CA293" s="416"/>
      <c r="CB293" s="416"/>
      <c r="CC293" s="415"/>
      <c r="CD293" s="416"/>
      <c r="CE293" s="416"/>
      <c r="CF293" s="416"/>
      <c r="CG293" s="416"/>
      <c r="CH293" s="416"/>
      <c r="CI293" s="416"/>
      <c r="CJ293" s="416"/>
      <c r="CK293" s="416"/>
      <c r="CL293" s="416"/>
      <c r="CM293" s="415"/>
      <c r="CN293" s="416"/>
      <c r="CO293" s="416"/>
      <c r="CP293" s="416"/>
      <c r="CQ293" s="416"/>
      <c r="CR293" s="416"/>
      <c r="CS293" s="416"/>
      <c r="CT293" s="416"/>
      <c r="CU293" s="416"/>
      <c r="CV293" s="416"/>
      <c r="CW293" s="415"/>
      <c r="CX293" s="416"/>
      <c r="CY293" s="41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415"/>
      <c r="AZ294" s="415"/>
      <c r="BA294" s="415"/>
      <c r="BB294" s="415"/>
      <c r="BC294" s="415"/>
      <c r="BD294" s="415"/>
      <c r="BE294" s="415"/>
      <c r="BF294" s="415"/>
      <c r="BG294" s="416"/>
      <c r="BH294" s="416"/>
      <c r="BI294" s="415"/>
      <c r="BJ294" s="416"/>
      <c r="BK294" s="416"/>
      <c r="BL294" s="416"/>
      <c r="BM294" s="416"/>
      <c r="BN294" s="416"/>
      <c r="BO294" s="416"/>
      <c r="BP294" s="416"/>
      <c r="BQ294" s="416"/>
      <c r="BR294" s="416"/>
      <c r="BS294" s="415"/>
      <c r="BT294" s="416"/>
      <c r="BU294" s="416"/>
      <c r="BV294" s="416"/>
      <c r="BW294" s="416"/>
      <c r="BX294" s="416"/>
      <c r="BY294" s="416"/>
      <c r="BZ294" s="416"/>
      <c r="CA294" s="416"/>
      <c r="CB294" s="416"/>
      <c r="CC294" s="415"/>
      <c r="CD294" s="416"/>
      <c r="CE294" s="416"/>
      <c r="CF294" s="416"/>
      <c r="CG294" s="416"/>
      <c r="CH294" s="416"/>
      <c r="CI294" s="416"/>
      <c r="CJ294" s="416"/>
      <c r="CK294" s="416"/>
      <c r="CL294" s="416"/>
      <c r="CM294" s="415"/>
      <c r="CN294" s="416"/>
      <c r="CO294" s="416"/>
      <c r="CP294" s="416"/>
      <c r="CQ294" s="416"/>
      <c r="CR294" s="416"/>
      <c r="CS294" s="416"/>
      <c r="CT294" s="416"/>
      <c r="CU294" s="416"/>
      <c r="CV294" s="416"/>
      <c r="CW294" s="415"/>
      <c r="CX294" s="416"/>
      <c r="CY294" s="41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415"/>
      <c r="AZ295" s="415"/>
      <c r="BA295" s="415"/>
      <c r="BB295" s="415"/>
      <c r="BC295" s="415"/>
      <c r="BD295" s="415"/>
      <c r="BE295" s="415"/>
      <c r="BF295" s="415"/>
      <c r="BG295" s="416"/>
      <c r="BH295" s="416"/>
      <c r="BI295" s="415"/>
      <c r="BJ295" s="416"/>
      <c r="BK295" s="416"/>
      <c r="BL295" s="416"/>
      <c r="BM295" s="416"/>
      <c r="BN295" s="416"/>
      <c r="BO295" s="416"/>
      <c r="BP295" s="416"/>
      <c r="BQ295" s="416"/>
      <c r="BR295" s="416"/>
      <c r="BS295" s="415"/>
      <c r="BT295" s="416"/>
      <c r="BU295" s="416"/>
      <c r="BV295" s="416"/>
      <c r="BW295" s="416"/>
      <c r="BX295" s="416"/>
      <c r="BY295" s="416"/>
      <c r="BZ295" s="416"/>
      <c r="CA295" s="416"/>
      <c r="CB295" s="416"/>
      <c r="CC295" s="415"/>
      <c r="CD295" s="416"/>
      <c r="CE295" s="416"/>
      <c r="CF295" s="416"/>
      <c r="CG295" s="416"/>
      <c r="CH295" s="416"/>
      <c r="CI295" s="416"/>
      <c r="CJ295" s="416"/>
      <c r="CK295" s="416"/>
      <c r="CL295" s="416"/>
      <c r="CM295" s="415"/>
      <c r="CN295" s="416"/>
      <c r="CO295" s="416"/>
      <c r="CP295" s="416"/>
      <c r="CQ295" s="416"/>
      <c r="CR295" s="416"/>
      <c r="CS295" s="416"/>
      <c r="CT295" s="416"/>
      <c r="CU295" s="416"/>
      <c r="CV295" s="416"/>
      <c r="CW295" s="415"/>
      <c r="CX295" s="416"/>
      <c r="CY295" s="41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415"/>
      <c r="AZ296" s="415"/>
      <c r="BA296" s="415"/>
      <c r="BB296" s="415"/>
      <c r="BC296" s="415"/>
      <c r="BD296" s="415"/>
      <c r="BE296" s="415"/>
      <c r="BF296" s="415"/>
      <c r="BG296" s="416"/>
      <c r="BH296" s="416"/>
      <c r="BI296" s="415"/>
      <c r="BJ296" s="416"/>
      <c r="BK296" s="416"/>
      <c r="BL296" s="416"/>
      <c r="BM296" s="416"/>
      <c r="BN296" s="416"/>
      <c r="BO296" s="416"/>
      <c r="BP296" s="416"/>
      <c r="BQ296" s="416"/>
      <c r="BR296" s="416"/>
      <c r="BS296" s="415"/>
      <c r="BT296" s="416"/>
      <c r="BU296" s="416"/>
      <c r="BV296" s="416"/>
      <c r="BW296" s="416"/>
      <c r="BX296" s="416"/>
      <c r="BY296" s="416"/>
      <c r="BZ296" s="416"/>
      <c r="CA296" s="416"/>
      <c r="CB296" s="416"/>
      <c r="CC296" s="415"/>
      <c r="CD296" s="416"/>
      <c r="CE296" s="416"/>
      <c r="CF296" s="416"/>
      <c r="CG296" s="416"/>
      <c r="CH296" s="416"/>
      <c r="CI296" s="416"/>
      <c r="CJ296" s="416"/>
      <c r="CK296" s="416"/>
      <c r="CL296" s="416"/>
      <c r="CM296" s="415"/>
      <c r="CN296" s="416"/>
      <c r="CO296" s="416"/>
      <c r="CP296" s="416"/>
      <c r="CQ296" s="416"/>
      <c r="CR296" s="416"/>
      <c r="CS296" s="416"/>
      <c r="CT296" s="416"/>
      <c r="CU296" s="416"/>
      <c r="CV296" s="416"/>
      <c r="CW296" s="415"/>
      <c r="CX296" s="416"/>
      <c r="CY296" s="41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415"/>
      <c r="AZ297" s="415"/>
      <c r="BA297" s="415"/>
      <c r="BB297" s="415"/>
      <c r="BC297" s="415"/>
      <c r="BD297" s="415"/>
      <c r="BE297" s="415"/>
      <c r="BF297" s="415"/>
      <c r="BG297" s="416"/>
      <c r="BH297" s="416"/>
      <c r="BI297" s="415"/>
      <c r="BJ297" s="416"/>
      <c r="BK297" s="416"/>
      <c r="BL297" s="416"/>
      <c r="BM297" s="416"/>
      <c r="BN297" s="416"/>
      <c r="BO297" s="416"/>
      <c r="BP297" s="416"/>
      <c r="BQ297" s="416"/>
      <c r="BR297" s="416"/>
      <c r="BS297" s="415"/>
      <c r="BT297" s="416"/>
      <c r="BU297" s="416"/>
      <c r="BV297" s="416"/>
      <c r="BW297" s="416"/>
      <c r="BX297" s="416"/>
      <c r="BY297" s="416"/>
      <c r="BZ297" s="416"/>
      <c r="CA297" s="416"/>
      <c r="CB297" s="416"/>
      <c r="CC297" s="415"/>
      <c r="CD297" s="416"/>
      <c r="CE297" s="416"/>
      <c r="CF297" s="416"/>
      <c r="CG297" s="416"/>
      <c r="CH297" s="416"/>
      <c r="CI297" s="416"/>
      <c r="CJ297" s="416"/>
      <c r="CK297" s="416"/>
      <c r="CL297" s="416"/>
      <c r="CM297" s="415"/>
      <c r="CN297" s="416"/>
      <c r="CO297" s="416"/>
      <c r="CP297" s="416"/>
      <c r="CQ297" s="416"/>
      <c r="CR297" s="416"/>
      <c r="CS297" s="416"/>
      <c r="CT297" s="416"/>
      <c r="CU297" s="416"/>
      <c r="CV297" s="416"/>
      <c r="CW297" s="415"/>
      <c r="CX297" s="416"/>
      <c r="CY297" s="41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415"/>
      <c r="AZ298" s="415"/>
      <c r="BA298" s="415"/>
      <c r="BB298" s="415"/>
      <c r="BC298" s="415"/>
      <c r="BD298" s="415"/>
      <c r="BE298" s="415"/>
      <c r="BF298" s="415"/>
      <c r="BG298" s="416"/>
      <c r="BH298" s="416"/>
      <c r="BI298" s="415"/>
      <c r="BJ298" s="416"/>
      <c r="BK298" s="416"/>
      <c r="BL298" s="416"/>
      <c r="BM298" s="416"/>
      <c r="BN298" s="416"/>
      <c r="BO298" s="416"/>
      <c r="BP298" s="416"/>
      <c r="BQ298" s="416"/>
      <c r="BR298" s="416"/>
      <c r="BS298" s="415"/>
      <c r="BT298" s="416"/>
      <c r="BU298" s="416"/>
      <c r="BV298" s="416"/>
      <c r="BW298" s="416"/>
      <c r="BX298" s="416"/>
      <c r="BY298" s="416"/>
      <c r="BZ298" s="416"/>
      <c r="CA298" s="416"/>
      <c r="CB298" s="416"/>
      <c r="CC298" s="415"/>
      <c r="CD298" s="416"/>
      <c r="CE298" s="416"/>
      <c r="CF298" s="416"/>
      <c r="CG298" s="416"/>
      <c r="CH298" s="416"/>
      <c r="CI298" s="416"/>
      <c r="CJ298" s="416"/>
      <c r="CK298" s="416"/>
      <c r="CL298" s="416"/>
      <c r="CM298" s="415"/>
      <c r="CN298" s="416"/>
      <c r="CO298" s="416"/>
      <c r="CP298" s="416"/>
      <c r="CQ298" s="416"/>
      <c r="CR298" s="416"/>
      <c r="CS298" s="416"/>
      <c r="CT298" s="416"/>
      <c r="CU298" s="416"/>
      <c r="CV298" s="416"/>
      <c r="CW298" s="415"/>
      <c r="CX298" s="416"/>
      <c r="CY298" s="41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415"/>
      <c r="AZ299" s="415"/>
      <c r="BA299" s="415"/>
      <c r="BB299" s="415"/>
      <c r="BC299" s="415"/>
      <c r="BD299" s="415"/>
      <c r="BE299" s="415"/>
      <c r="BF299" s="415"/>
      <c r="BG299" s="416"/>
      <c r="BH299" s="416"/>
      <c r="BI299" s="415"/>
      <c r="BJ299" s="416"/>
      <c r="BK299" s="416"/>
      <c r="BL299" s="416"/>
      <c r="BM299" s="416"/>
      <c r="BN299" s="416"/>
      <c r="BO299" s="416"/>
      <c r="BP299" s="416"/>
      <c r="BQ299" s="416"/>
      <c r="BR299" s="416"/>
      <c r="BS299" s="415"/>
      <c r="BT299" s="416"/>
      <c r="BU299" s="416"/>
      <c r="BV299" s="416"/>
      <c r="BW299" s="416"/>
      <c r="BX299" s="416"/>
      <c r="BY299" s="416"/>
      <c r="BZ299" s="416"/>
      <c r="CA299" s="416"/>
      <c r="CB299" s="416"/>
      <c r="CC299" s="415"/>
      <c r="CD299" s="416"/>
      <c r="CE299" s="416"/>
      <c r="CF299" s="416"/>
      <c r="CG299" s="416"/>
      <c r="CH299" s="416"/>
      <c r="CI299" s="416"/>
      <c r="CJ299" s="416"/>
      <c r="CK299" s="416"/>
      <c r="CL299" s="416"/>
      <c r="CM299" s="415"/>
      <c r="CN299" s="416"/>
      <c r="CO299" s="416"/>
      <c r="CP299" s="416"/>
      <c r="CQ299" s="416"/>
      <c r="CR299" s="416"/>
      <c r="CS299" s="416"/>
      <c r="CT299" s="416"/>
      <c r="CU299" s="416"/>
      <c r="CV299" s="416"/>
      <c r="CW299" s="415"/>
      <c r="CX299" s="416"/>
      <c r="CY299" s="41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415"/>
      <c r="AZ300" s="415"/>
      <c r="BA300" s="415"/>
      <c r="BB300" s="415"/>
      <c r="BC300" s="415"/>
      <c r="BD300" s="415"/>
      <c r="BE300" s="415"/>
      <c r="BF300" s="415"/>
      <c r="BG300" s="416"/>
      <c r="BH300" s="416"/>
      <c r="BI300" s="415"/>
      <c r="BJ300" s="416"/>
      <c r="BK300" s="416"/>
      <c r="BL300" s="416"/>
      <c r="BM300" s="416"/>
      <c r="BN300" s="416"/>
      <c r="BO300" s="416"/>
      <c r="BP300" s="416"/>
      <c r="BQ300" s="416"/>
      <c r="BR300" s="416"/>
      <c r="BS300" s="415"/>
      <c r="BT300" s="416"/>
      <c r="BU300" s="416"/>
      <c r="BV300" s="416"/>
      <c r="BW300" s="416"/>
      <c r="BX300" s="416"/>
      <c r="BY300" s="416"/>
      <c r="BZ300" s="416"/>
      <c r="CA300" s="416"/>
      <c r="CB300" s="416"/>
      <c r="CC300" s="415"/>
      <c r="CD300" s="416"/>
      <c r="CE300" s="416"/>
      <c r="CF300" s="416"/>
      <c r="CG300" s="416"/>
      <c r="CH300" s="416"/>
      <c r="CI300" s="416"/>
      <c r="CJ300" s="416"/>
      <c r="CK300" s="416"/>
      <c r="CL300" s="416"/>
      <c r="CM300" s="415"/>
      <c r="CN300" s="416"/>
      <c r="CO300" s="416"/>
      <c r="CP300" s="416"/>
      <c r="CQ300" s="416"/>
      <c r="CR300" s="416"/>
      <c r="CS300" s="416"/>
      <c r="CT300" s="416"/>
      <c r="CU300" s="416"/>
      <c r="CV300" s="416"/>
      <c r="CW300" s="415"/>
      <c r="CX300" s="416"/>
      <c r="CY300" s="41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415"/>
      <c r="AZ301" s="415"/>
      <c r="BA301" s="415"/>
      <c r="BB301" s="415"/>
      <c r="BC301" s="415"/>
      <c r="BD301" s="415"/>
      <c r="BE301" s="415"/>
      <c r="BF301" s="415"/>
      <c r="BG301" s="416"/>
      <c r="BH301" s="416"/>
      <c r="BI301" s="415"/>
      <c r="BJ301" s="416"/>
      <c r="BK301" s="416"/>
      <c r="BL301" s="416"/>
      <c r="BM301" s="416"/>
      <c r="BN301" s="416"/>
      <c r="BO301" s="416"/>
      <c r="BP301" s="416"/>
      <c r="BQ301" s="416"/>
      <c r="BR301" s="416"/>
      <c r="BS301" s="415"/>
      <c r="BT301" s="416"/>
      <c r="BU301" s="416"/>
      <c r="BV301" s="416"/>
      <c r="BW301" s="416"/>
      <c r="BX301" s="416"/>
      <c r="BY301" s="416"/>
      <c r="BZ301" s="416"/>
      <c r="CA301" s="416"/>
      <c r="CB301" s="416"/>
      <c r="CC301" s="415"/>
      <c r="CD301" s="416"/>
      <c r="CE301" s="416"/>
      <c r="CF301" s="416"/>
      <c r="CG301" s="416"/>
      <c r="CH301" s="416"/>
      <c r="CI301" s="416"/>
      <c r="CJ301" s="416"/>
      <c r="CK301" s="416"/>
      <c r="CL301" s="416"/>
      <c r="CM301" s="415"/>
      <c r="CN301" s="416"/>
      <c r="CO301" s="416"/>
      <c r="CP301" s="416"/>
      <c r="CQ301" s="416"/>
      <c r="CR301" s="416"/>
      <c r="CS301" s="416"/>
      <c r="CT301" s="416"/>
      <c r="CU301" s="416"/>
      <c r="CV301" s="416"/>
      <c r="CW301" s="415"/>
      <c r="CX301" s="416"/>
      <c r="CY301" s="41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415"/>
      <c r="AZ302" s="415"/>
      <c r="BA302" s="415"/>
      <c r="BB302" s="415"/>
      <c r="BC302" s="415"/>
      <c r="BD302" s="415"/>
      <c r="BE302" s="415"/>
      <c r="BF302" s="415"/>
      <c r="BG302" s="416"/>
      <c r="BH302" s="416"/>
      <c r="BI302" s="415"/>
      <c r="BJ302" s="416"/>
      <c r="BK302" s="416"/>
      <c r="BL302" s="416"/>
      <c r="BM302" s="416"/>
      <c r="BN302" s="416"/>
      <c r="BO302" s="416"/>
      <c r="BP302" s="416"/>
      <c r="BQ302" s="416"/>
      <c r="BR302" s="416"/>
      <c r="BS302" s="415"/>
      <c r="BT302" s="416"/>
      <c r="BU302" s="416"/>
      <c r="BV302" s="416"/>
      <c r="BW302" s="416"/>
      <c r="BX302" s="416"/>
      <c r="BY302" s="416"/>
      <c r="BZ302" s="416"/>
      <c r="CA302" s="416"/>
      <c r="CB302" s="416"/>
      <c r="CC302" s="415"/>
      <c r="CD302" s="416"/>
      <c r="CE302" s="416"/>
      <c r="CF302" s="416"/>
      <c r="CG302" s="416"/>
      <c r="CH302" s="416"/>
      <c r="CI302" s="416"/>
      <c r="CJ302" s="416"/>
      <c r="CK302" s="416"/>
      <c r="CL302" s="416"/>
      <c r="CM302" s="415"/>
      <c r="CN302" s="416"/>
      <c r="CO302" s="416"/>
      <c r="CP302" s="416"/>
      <c r="CQ302" s="416"/>
      <c r="CR302" s="416"/>
      <c r="CS302" s="416"/>
      <c r="CT302" s="416"/>
      <c r="CU302" s="416"/>
      <c r="CV302" s="416"/>
      <c r="CW302" s="415"/>
      <c r="CX302" s="416"/>
      <c r="CY302" s="41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415"/>
      <c r="AZ303" s="415"/>
      <c r="BA303" s="415"/>
      <c r="BB303" s="415"/>
      <c r="BC303" s="415"/>
      <c r="BD303" s="415"/>
      <c r="BE303" s="415"/>
      <c r="BF303" s="415"/>
      <c r="BG303" s="416"/>
      <c r="BH303" s="416"/>
      <c r="BI303" s="415"/>
      <c r="BJ303" s="416"/>
      <c r="BK303" s="416"/>
      <c r="BL303" s="416"/>
      <c r="BM303" s="416"/>
      <c r="BN303" s="416"/>
      <c r="BO303" s="416"/>
      <c r="BP303" s="416"/>
      <c r="BQ303" s="416"/>
      <c r="BR303" s="416"/>
      <c r="BS303" s="415"/>
      <c r="BT303" s="416"/>
      <c r="BU303" s="416"/>
      <c r="BV303" s="416"/>
      <c r="BW303" s="416"/>
      <c r="BX303" s="416"/>
      <c r="BY303" s="416"/>
      <c r="BZ303" s="416"/>
      <c r="CA303" s="416"/>
      <c r="CB303" s="416"/>
      <c r="CC303" s="415"/>
      <c r="CD303" s="416"/>
      <c r="CE303" s="416"/>
      <c r="CF303" s="416"/>
      <c r="CG303" s="416"/>
      <c r="CH303" s="416"/>
      <c r="CI303" s="416"/>
      <c r="CJ303" s="416"/>
      <c r="CK303" s="416"/>
      <c r="CL303" s="416"/>
      <c r="CM303" s="415"/>
      <c r="CN303" s="416"/>
      <c r="CO303" s="416"/>
      <c r="CP303" s="416"/>
      <c r="CQ303" s="416"/>
      <c r="CR303" s="416"/>
      <c r="CS303" s="416"/>
      <c r="CT303" s="416"/>
      <c r="CU303" s="416"/>
      <c r="CV303" s="416"/>
      <c r="CW303" s="415"/>
      <c r="CX303" s="416"/>
      <c r="CY303" s="41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415"/>
      <c r="AZ304" s="415"/>
      <c r="BA304" s="415"/>
      <c r="BB304" s="415"/>
      <c r="BC304" s="415"/>
      <c r="BD304" s="415"/>
      <c r="BE304" s="415"/>
      <c r="BF304" s="415"/>
      <c r="BG304" s="416"/>
      <c r="BH304" s="416"/>
      <c r="BI304" s="415"/>
      <c r="BJ304" s="416"/>
      <c r="BK304" s="416"/>
      <c r="BL304" s="416"/>
      <c r="BM304" s="416"/>
      <c r="BN304" s="416"/>
      <c r="BO304" s="416"/>
      <c r="BP304" s="416"/>
      <c r="BQ304" s="416"/>
      <c r="BR304" s="416"/>
      <c r="BS304" s="415"/>
      <c r="BT304" s="416"/>
      <c r="BU304" s="416"/>
      <c r="BV304" s="416"/>
      <c r="BW304" s="416"/>
      <c r="BX304" s="416"/>
      <c r="BY304" s="416"/>
      <c r="BZ304" s="416"/>
      <c r="CA304" s="416"/>
      <c r="CB304" s="416"/>
      <c r="CC304" s="415"/>
      <c r="CD304" s="416"/>
      <c r="CE304" s="416"/>
      <c r="CF304" s="416"/>
      <c r="CG304" s="416"/>
      <c r="CH304" s="416"/>
      <c r="CI304" s="416"/>
      <c r="CJ304" s="416"/>
      <c r="CK304" s="416"/>
      <c r="CL304" s="416"/>
      <c r="CM304" s="415"/>
      <c r="CN304" s="416"/>
      <c r="CO304" s="416"/>
      <c r="CP304" s="416"/>
      <c r="CQ304" s="416"/>
      <c r="CR304" s="416"/>
      <c r="CS304" s="416"/>
      <c r="CT304" s="416"/>
      <c r="CU304" s="416"/>
      <c r="CV304" s="416"/>
      <c r="CW304" s="415"/>
      <c r="CX304" s="416"/>
      <c r="CY304" s="41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415"/>
      <c r="AZ305" s="415"/>
      <c r="BA305" s="415"/>
      <c r="BB305" s="415"/>
      <c r="BC305" s="415"/>
      <c r="BD305" s="415"/>
      <c r="BE305" s="415"/>
      <c r="BF305" s="415"/>
      <c r="BG305" s="416"/>
      <c r="BH305" s="416"/>
      <c r="BI305" s="415"/>
      <c r="BJ305" s="416"/>
      <c r="BK305" s="416"/>
      <c r="BL305" s="416"/>
      <c r="BM305" s="416"/>
      <c r="BN305" s="416"/>
      <c r="BO305" s="416"/>
      <c r="BP305" s="416"/>
      <c r="BQ305" s="416"/>
      <c r="BR305" s="416"/>
      <c r="BS305" s="415"/>
      <c r="BT305" s="416"/>
      <c r="BU305" s="416"/>
      <c r="BV305" s="416"/>
      <c r="BW305" s="416"/>
      <c r="BX305" s="416"/>
      <c r="BY305" s="416"/>
      <c r="BZ305" s="416"/>
      <c r="CA305" s="416"/>
      <c r="CB305" s="416"/>
      <c r="CC305" s="415"/>
      <c r="CD305" s="416"/>
      <c r="CE305" s="416"/>
      <c r="CF305" s="416"/>
      <c r="CG305" s="416"/>
      <c r="CH305" s="416"/>
      <c r="CI305" s="416"/>
      <c r="CJ305" s="416"/>
      <c r="CK305" s="416"/>
      <c r="CL305" s="416"/>
      <c r="CM305" s="415"/>
      <c r="CN305" s="416"/>
      <c r="CO305" s="416"/>
      <c r="CP305" s="416"/>
      <c r="CQ305" s="416"/>
      <c r="CR305" s="416"/>
      <c r="CS305" s="416"/>
      <c r="CT305" s="416"/>
      <c r="CU305" s="416"/>
      <c r="CV305" s="416"/>
      <c r="CW305" s="415"/>
      <c r="CX305" s="416"/>
      <c r="CY305" s="41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415"/>
      <c r="AZ306" s="415"/>
      <c r="BA306" s="415"/>
      <c r="BB306" s="415"/>
      <c r="BC306" s="415"/>
      <c r="BD306" s="415"/>
      <c r="BE306" s="415"/>
      <c r="BF306" s="415"/>
      <c r="BG306" s="416"/>
      <c r="BH306" s="416"/>
      <c r="BI306" s="415"/>
      <c r="BJ306" s="416"/>
      <c r="BK306" s="416"/>
      <c r="BL306" s="416"/>
      <c r="BM306" s="416"/>
      <c r="BN306" s="416"/>
      <c r="BO306" s="416"/>
      <c r="BP306" s="416"/>
      <c r="BQ306" s="416"/>
      <c r="BR306" s="416"/>
      <c r="BS306" s="415"/>
      <c r="BT306" s="416"/>
      <c r="BU306" s="416"/>
      <c r="BV306" s="416"/>
      <c r="BW306" s="416"/>
      <c r="BX306" s="416"/>
      <c r="BY306" s="416"/>
      <c r="BZ306" s="416"/>
      <c r="CA306" s="416"/>
      <c r="CB306" s="416"/>
      <c r="CC306" s="415"/>
      <c r="CD306" s="416"/>
      <c r="CE306" s="416"/>
      <c r="CF306" s="416"/>
      <c r="CG306" s="416"/>
      <c r="CH306" s="416"/>
      <c r="CI306" s="416"/>
      <c r="CJ306" s="416"/>
      <c r="CK306" s="416"/>
      <c r="CL306" s="416"/>
      <c r="CM306" s="415"/>
      <c r="CN306" s="416"/>
      <c r="CO306" s="416"/>
      <c r="CP306" s="416"/>
      <c r="CQ306" s="416"/>
      <c r="CR306" s="416"/>
      <c r="CS306" s="416"/>
      <c r="CT306" s="416"/>
      <c r="CU306" s="416"/>
      <c r="CV306" s="416"/>
      <c r="CW306" s="415"/>
      <c r="CX306" s="416"/>
      <c r="CY306" s="41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415"/>
      <c r="AZ307" s="415"/>
      <c r="BA307" s="415"/>
      <c r="BB307" s="415"/>
      <c r="BC307" s="415"/>
      <c r="BD307" s="415"/>
      <c r="BE307" s="415"/>
      <c r="BF307" s="415"/>
      <c r="BG307" s="416"/>
      <c r="BH307" s="416"/>
      <c r="BI307" s="415"/>
      <c r="BJ307" s="416"/>
      <c r="BK307" s="416"/>
      <c r="BL307" s="416"/>
      <c r="BM307" s="416"/>
      <c r="BN307" s="416"/>
      <c r="BO307" s="416"/>
      <c r="BP307" s="416"/>
      <c r="BQ307" s="416"/>
      <c r="BR307" s="416"/>
      <c r="BS307" s="415"/>
      <c r="BT307" s="416"/>
      <c r="BU307" s="416"/>
      <c r="BV307" s="416"/>
      <c r="BW307" s="416"/>
      <c r="BX307" s="416"/>
      <c r="BY307" s="416"/>
      <c r="BZ307" s="416"/>
      <c r="CA307" s="416"/>
      <c r="CB307" s="416"/>
      <c r="CC307" s="415"/>
      <c r="CD307" s="416"/>
      <c r="CE307" s="416"/>
      <c r="CF307" s="416"/>
      <c r="CG307" s="416"/>
      <c r="CH307" s="416"/>
      <c r="CI307" s="416"/>
      <c r="CJ307" s="416"/>
      <c r="CK307" s="416"/>
      <c r="CL307" s="416"/>
      <c r="CM307" s="415"/>
      <c r="CN307" s="416"/>
      <c r="CO307" s="416"/>
      <c r="CP307" s="416"/>
      <c r="CQ307" s="416"/>
      <c r="CR307" s="416"/>
      <c r="CS307" s="416"/>
      <c r="CT307" s="416"/>
      <c r="CU307" s="416"/>
      <c r="CV307" s="416"/>
      <c r="CW307" s="415"/>
      <c r="CX307" s="416"/>
      <c r="CY307" s="41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415"/>
      <c r="AZ308" s="415"/>
      <c r="BA308" s="415"/>
      <c r="BB308" s="415"/>
      <c r="BC308" s="415"/>
      <c r="BD308" s="415"/>
      <c r="BE308" s="415"/>
      <c r="BF308" s="415"/>
      <c r="BG308" s="416"/>
      <c r="BH308" s="416"/>
      <c r="BI308" s="415"/>
      <c r="BJ308" s="416"/>
      <c r="BK308" s="416"/>
      <c r="BL308" s="416"/>
      <c r="BM308" s="416"/>
      <c r="BN308" s="416"/>
      <c r="BO308" s="416"/>
      <c r="BP308" s="416"/>
      <c r="BQ308" s="416"/>
      <c r="BR308" s="416"/>
      <c r="BS308" s="415"/>
      <c r="BT308" s="416"/>
      <c r="BU308" s="416"/>
      <c r="BV308" s="416"/>
      <c r="BW308" s="416"/>
      <c r="BX308" s="416"/>
      <c r="BY308" s="416"/>
      <c r="BZ308" s="416"/>
      <c r="CA308" s="416"/>
      <c r="CB308" s="416"/>
      <c r="CC308" s="415"/>
      <c r="CD308" s="416"/>
      <c r="CE308" s="416"/>
      <c r="CF308" s="416"/>
      <c r="CG308" s="416"/>
      <c r="CH308" s="416"/>
      <c r="CI308" s="416"/>
      <c r="CJ308" s="416"/>
      <c r="CK308" s="416"/>
      <c r="CL308" s="416"/>
      <c r="CM308" s="415"/>
      <c r="CN308" s="416"/>
      <c r="CO308" s="416"/>
      <c r="CP308" s="416"/>
      <c r="CQ308" s="416"/>
      <c r="CR308" s="416"/>
      <c r="CS308" s="416"/>
      <c r="CT308" s="416"/>
      <c r="CU308" s="416"/>
      <c r="CV308" s="416"/>
      <c r="CW308" s="415"/>
      <c r="CX308" s="416"/>
      <c r="CY308" s="41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415"/>
      <c r="AZ309" s="415"/>
      <c r="BA309" s="415"/>
      <c r="BB309" s="415"/>
      <c r="BC309" s="415"/>
      <c r="BD309" s="415"/>
      <c r="BE309" s="415"/>
      <c r="BF309" s="415"/>
      <c r="BG309" s="416"/>
      <c r="BH309" s="416"/>
      <c r="BI309" s="415"/>
      <c r="BJ309" s="416"/>
      <c r="BK309" s="416"/>
      <c r="BL309" s="416"/>
      <c r="BM309" s="416"/>
      <c r="BN309" s="416"/>
      <c r="BO309" s="416"/>
      <c r="BP309" s="416"/>
      <c r="BQ309" s="416"/>
      <c r="BR309" s="416"/>
      <c r="BS309" s="415"/>
      <c r="BT309" s="416"/>
      <c r="BU309" s="416"/>
      <c r="BV309" s="416"/>
      <c r="BW309" s="416"/>
      <c r="BX309" s="416"/>
      <c r="BY309" s="416"/>
      <c r="BZ309" s="416"/>
      <c r="CA309" s="416"/>
      <c r="CB309" s="416"/>
      <c r="CC309" s="415"/>
      <c r="CD309" s="416"/>
      <c r="CE309" s="416"/>
      <c r="CF309" s="416"/>
      <c r="CG309" s="416"/>
      <c r="CH309" s="416"/>
      <c r="CI309" s="416"/>
      <c r="CJ309" s="416"/>
      <c r="CK309" s="416"/>
      <c r="CL309" s="416"/>
      <c r="CM309" s="415"/>
      <c r="CN309" s="416"/>
      <c r="CO309" s="416"/>
      <c r="CP309" s="416"/>
      <c r="CQ309" s="416"/>
      <c r="CR309" s="416"/>
      <c r="CS309" s="416"/>
      <c r="CT309" s="416"/>
      <c r="CU309" s="416"/>
      <c r="CV309" s="416"/>
      <c r="CW309" s="415"/>
      <c r="CX309" s="416"/>
      <c r="CY309" s="41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415"/>
      <c r="AZ310" s="415"/>
      <c r="BA310" s="415"/>
      <c r="BB310" s="415"/>
      <c r="BC310" s="415"/>
      <c r="BD310" s="415"/>
      <c r="BE310" s="415"/>
      <c r="BF310" s="415"/>
      <c r="BG310" s="416"/>
      <c r="BH310" s="416"/>
      <c r="BI310" s="415"/>
      <c r="BJ310" s="416"/>
      <c r="BK310" s="416"/>
      <c r="BL310" s="416"/>
      <c r="BM310" s="416"/>
      <c r="BN310" s="416"/>
      <c r="BO310" s="416"/>
      <c r="BP310" s="416"/>
      <c r="BQ310" s="416"/>
      <c r="BR310" s="416"/>
      <c r="BS310" s="415"/>
      <c r="BT310" s="416"/>
      <c r="BU310" s="416"/>
      <c r="BV310" s="416"/>
      <c r="BW310" s="416"/>
      <c r="BX310" s="416"/>
      <c r="BY310" s="416"/>
      <c r="BZ310" s="416"/>
      <c r="CA310" s="416"/>
      <c r="CB310" s="416"/>
      <c r="CC310" s="415"/>
      <c r="CD310" s="416"/>
      <c r="CE310" s="416"/>
      <c r="CF310" s="416"/>
      <c r="CG310" s="416"/>
      <c r="CH310" s="416"/>
      <c r="CI310" s="416"/>
      <c r="CJ310" s="416"/>
      <c r="CK310" s="416"/>
      <c r="CL310" s="416"/>
      <c r="CM310" s="415"/>
      <c r="CN310" s="416"/>
      <c r="CO310" s="416"/>
      <c r="CP310" s="416"/>
      <c r="CQ310" s="416"/>
      <c r="CR310" s="416"/>
      <c r="CS310" s="416"/>
      <c r="CT310" s="416"/>
      <c r="CU310" s="416"/>
      <c r="CV310" s="416"/>
      <c r="CW310" s="415"/>
      <c r="CX310" s="416"/>
      <c r="CY310" s="41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415"/>
      <c r="AZ311" s="415"/>
      <c r="BA311" s="415"/>
      <c r="BB311" s="415"/>
      <c r="BC311" s="415"/>
      <c r="BD311" s="415"/>
      <c r="BE311" s="415"/>
      <c r="BF311" s="415"/>
      <c r="BG311" s="416"/>
      <c r="BH311" s="416"/>
      <c r="BI311" s="415"/>
      <c r="BJ311" s="416"/>
      <c r="BK311" s="416"/>
      <c r="BL311" s="416"/>
      <c r="BM311" s="416"/>
      <c r="BN311" s="416"/>
      <c r="BO311" s="416"/>
      <c r="BP311" s="416"/>
      <c r="BQ311" s="416"/>
      <c r="BR311" s="416"/>
      <c r="BS311" s="415"/>
      <c r="BT311" s="416"/>
      <c r="BU311" s="416"/>
      <c r="BV311" s="416"/>
      <c r="BW311" s="416"/>
      <c r="BX311" s="416"/>
      <c r="BY311" s="416"/>
      <c r="BZ311" s="416"/>
      <c r="CA311" s="416"/>
      <c r="CB311" s="416"/>
      <c r="CC311" s="415"/>
      <c r="CD311" s="416"/>
      <c r="CE311" s="416"/>
      <c r="CF311" s="416"/>
      <c r="CG311" s="416"/>
      <c r="CH311" s="416"/>
      <c r="CI311" s="416"/>
      <c r="CJ311" s="416"/>
      <c r="CK311" s="416"/>
      <c r="CL311" s="416"/>
      <c r="CM311" s="415"/>
      <c r="CN311" s="416"/>
      <c r="CO311" s="416"/>
      <c r="CP311" s="416"/>
      <c r="CQ311" s="416"/>
      <c r="CR311" s="416"/>
      <c r="CS311" s="416"/>
      <c r="CT311" s="416"/>
      <c r="CU311" s="416"/>
      <c r="CV311" s="416"/>
      <c r="CW311" s="415"/>
      <c r="CX311" s="416"/>
      <c r="CY311" s="41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415"/>
      <c r="AZ312" s="415"/>
      <c r="BA312" s="415"/>
      <c r="BB312" s="415"/>
      <c r="BC312" s="415"/>
      <c r="BD312" s="415"/>
      <c r="BE312" s="415"/>
      <c r="BF312" s="415"/>
      <c r="BG312" s="416"/>
      <c r="BH312" s="416"/>
      <c r="BI312" s="415"/>
      <c r="BJ312" s="416"/>
      <c r="BK312" s="416"/>
      <c r="BL312" s="416"/>
      <c r="BM312" s="416"/>
      <c r="BN312" s="416"/>
      <c r="BO312" s="416"/>
      <c r="BP312" s="416"/>
      <c r="BQ312" s="416"/>
      <c r="BR312" s="416"/>
      <c r="BS312" s="415"/>
      <c r="BT312" s="416"/>
      <c r="BU312" s="416"/>
      <c r="BV312" s="416"/>
      <c r="BW312" s="416"/>
      <c r="BX312" s="416"/>
      <c r="BY312" s="416"/>
      <c r="BZ312" s="416"/>
      <c r="CA312" s="416"/>
      <c r="CB312" s="416"/>
      <c r="CC312" s="415"/>
      <c r="CD312" s="416"/>
      <c r="CE312" s="416"/>
      <c r="CF312" s="416"/>
      <c r="CG312" s="416"/>
      <c r="CH312" s="416"/>
      <c r="CI312" s="416"/>
      <c r="CJ312" s="416"/>
      <c r="CK312" s="416"/>
      <c r="CL312" s="416"/>
      <c r="CM312" s="415"/>
      <c r="CN312" s="416"/>
      <c r="CO312" s="416"/>
      <c r="CP312" s="416"/>
      <c r="CQ312" s="416"/>
      <c r="CR312" s="416"/>
      <c r="CS312" s="416"/>
      <c r="CT312" s="416"/>
      <c r="CU312" s="416"/>
      <c r="CV312" s="416"/>
      <c r="CW312" s="415"/>
      <c r="CX312" s="416"/>
      <c r="CY312" s="41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415"/>
      <c r="AZ313" s="415"/>
      <c r="BA313" s="415"/>
      <c r="BB313" s="415"/>
      <c r="BC313" s="415"/>
      <c r="BD313" s="415"/>
      <c r="BE313" s="415"/>
      <c r="BF313" s="415"/>
      <c r="BG313" s="416"/>
      <c r="BH313" s="416"/>
      <c r="BI313" s="415"/>
      <c r="BJ313" s="416"/>
      <c r="BK313" s="416"/>
      <c r="BL313" s="416"/>
      <c r="BM313" s="416"/>
      <c r="BN313" s="416"/>
      <c r="BO313" s="416"/>
      <c r="BP313" s="416"/>
      <c r="BQ313" s="416"/>
      <c r="BR313" s="416"/>
      <c r="BS313" s="415"/>
      <c r="BT313" s="416"/>
      <c r="BU313" s="416"/>
      <c r="BV313" s="416"/>
      <c r="BW313" s="416"/>
      <c r="BX313" s="416"/>
      <c r="BY313" s="416"/>
      <c r="BZ313" s="416"/>
      <c r="CA313" s="416"/>
      <c r="CB313" s="416"/>
      <c r="CC313" s="415"/>
      <c r="CD313" s="416"/>
      <c r="CE313" s="416"/>
      <c r="CF313" s="416"/>
      <c r="CG313" s="416"/>
      <c r="CH313" s="416"/>
      <c r="CI313" s="416"/>
      <c r="CJ313" s="416"/>
      <c r="CK313" s="416"/>
      <c r="CL313" s="416"/>
      <c r="CM313" s="415"/>
      <c r="CN313" s="416"/>
      <c r="CO313" s="416"/>
      <c r="CP313" s="416"/>
      <c r="CQ313" s="416"/>
      <c r="CR313" s="416"/>
      <c r="CS313" s="416"/>
      <c r="CT313" s="416"/>
      <c r="CU313" s="416"/>
      <c r="CV313" s="416"/>
      <c r="CW313" s="415"/>
      <c r="CX313" s="416"/>
      <c r="CY313" s="41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415"/>
      <c r="AZ314" s="415"/>
      <c r="BA314" s="415"/>
      <c r="BB314" s="415"/>
      <c r="BC314" s="415"/>
      <c r="BD314" s="415"/>
      <c r="BE314" s="415"/>
      <c r="BF314" s="415"/>
      <c r="BG314" s="416"/>
      <c r="BH314" s="416"/>
      <c r="BI314" s="415"/>
      <c r="BJ314" s="416"/>
      <c r="BK314" s="416"/>
      <c r="BL314" s="416"/>
      <c r="BM314" s="416"/>
      <c r="BN314" s="416"/>
      <c r="BO314" s="416"/>
      <c r="BP314" s="416"/>
      <c r="BQ314" s="416"/>
      <c r="BR314" s="416"/>
      <c r="BS314" s="415"/>
      <c r="BT314" s="416"/>
      <c r="BU314" s="416"/>
      <c r="BV314" s="416"/>
      <c r="BW314" s="416"/>
      <c r="BX314" s="416"/>
      <c r="BY314" s="416"/>
      <c r="BZ314" s="416"/>
      <c r="CA314" s="416"/>
      <c r="CB314" s="416"/>
      <c r="CC314" s="415"/>
      <c r="CD314" s="416"/>
      <c r="CE314" s="416"/>
      <c r="CF314" s="416"/>
      <c r="CG314" s="416"/>
      <c r="CH314" s="416"/>
      <c r="CI314" s="416"/>
      <c r="CJ314" s="416"/>
      <c r="CK314" s="416"/>
      <c r="CL314" s="416"/>
      <c r="CM314" s="415"/>
      <c r="CN314" s="416"/>
      <c r="CO314" s="416"/>
      <c r="CP314" s="416"/>
      <c r="CQ314" s="416"/>
      <c r="CR314" s="416"/>
      <c r="CS314" s="416"/>
      <c r="CT314" s="416"/>
      <c r="CU314" s="416"/>
      <c r="CV314" s="416"/>
      <c r="CW314" s="415"/>
      <c r="CX314" s="416"/>
      <c r="CY314" s="41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415"/>
      <c r="AZ315" s="415"/>
      <c r="BA315" s="415"/>
      <c r="BB315" s="415"/>
      <c r="BC315" s="415"/>
      <c r="BD315" s="415"/>
      <c r="BE315" s="415"/>
      <c r="BF315" s="415"/>
      <c r="BG315" s="416"/>
      <c r="BH315" s="416"/>
      <c r="BI315" s="415"/>
      <c r="BJ315" s="416"/>
      <c r="BK315" s="416"/>
      <c r="BL315" s="416"/>
      <c r="BM315" s="416"/>
      <c r="BN315" s="416"/>
      <c r="BO315" s="416"/>
      <c r="BP315" s="416"/>
      <c r="BQ315" s="416"/>
      <c r="BR315" s="416"/>
      <c r="BS315" s="415"/>
      <c r="BT315" s="416"/>
      <c r="BU315" s="416"/>
      <c r="BV315" s="416"/>
      <c r="BW315" s="416"/>
      <c r="BX315" s="416"/>
      <c r="BY315" s="416"/>
      <c r="BZ315" s="416"/>
      <c r="CA315" s="416"/>
      <c r="CB315" s="416"/>
      <c r="CC315" s="415"/>
      <c r="CD315" s="416"/>
      <c r="CE315" s="416"/>
      <c r="CF315" s="416"/>
      <c r="CG315" s="416"/>
      <c r="CH315" s="416"/>
      <c r="CI315" s="416"/>
      <c r="CJ315" s="416"/>
      <c r="CK315" s="416"/>
      <c r="CL315" s="416"/>
      <c r="CM315" s="415"/>
      <c r="CN315" s="416"/>
      <c r="CO315" s="416"/>
      <c r="CP315" s="416"/>
      <c r="CQ315" s="416"/>
      <c r="CR315" s="416"/>
      <c r="CS315" s="416"/>
      <c r="CT315" s="416"/>
      <c r="CU315" s="416"/>
      <c r="CV315" s="416"/>
      <c r="CW315" s="415"/>
      <c r="CX315" s="416"/>
      <c r="CY315" s="41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415"/>
      <c r="AZ316" s="415"/>
      <c r="BA316" s="415"/>
      <c r="BB316" s="415"/>
      <c r="BC316" s="415"/>
      <c r="BD316" s="415"/>
      <c r="BE316" s="415"/>
      <c r="BF316" s="415"/>
      <c r="BG316" s="416"/>
      <c r="BH316" s="416"/>
      <c r="BI316" s="415"/>
      <c r="BJ316" s="416"/>
      <c r="BK316" s="416"/>
      <c r="BL316" s="416"/>
      <c r="BM316" s="416"/>
      <c r="BN316" s="416"/>
      <c r="BO316" s="416"/>
      <c r="BP316" s="416"/>
      <c r="BQ316" s="416"/>
      <c r="BR316" s="416"/>
      <c r="BS316" s="415"/>
      <c r="BT316" s="416"/>
      <c r="BU316" s="416"/>
      <c r="BV316" s="416"/>
      <c r="BW316" s="416"/>
      <c r="BX316" s="416"/>
      <c r="BY316" s="416"/>
      <c r="BZ316" s="416"/>
      <c r="CA316" s="416"/>
      <c r="CB316" s="416"/>
      <c r="CC316" s="415"/>
      <c r="CD316" s="416"/>
      <c r="CE316" s="416"/>
      <c r="CF316" s="416"/>
      <c r="CG316" s="416"/>
      <c r="CH316" s="416"/>
      <c r="CI316" s="416"/>
      <c r="CJ316" s="416"/>
      <c r="CK316" s="416"/>
      <c r="CL316" s="416"/>
      <c r="CM316" s="415"/>
      <c r="CN316" s="416"/>
      <c r="CO316" s="416"/>
      <c r="CP316" s="416"/>
      <c r="CQ316" s="416"/>
      <c r="CR316" s="416"/>
      <c r="CS316" s="416"/>
      <c r="CT316" s="416"/>
      <c r="CU316" s="416"/>
      <c r="CV316" s="416"/>
      <c r="CW316" s="415"/>
      <c r="CX316" s="416"/>
      <c r="CY316" s="41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415"/>
      <c r="AZ317" s="415"/>
      <c r="BA317" s="415"/>
      <c r="BB317" s="415"/>
      <c r="BC317" s="415"/>
      <c r="BD317" s="415"/>
      <c r="BE317" s="415"/>
      <c r="BF317" s="415"/>
      <c r="BG317" s="416"/>
      <c r="BH317" s="416"/>
      <c r="BI317" s="415"/>
      <c r="BJ317" s="416"/>
      <c r="BK317" s="416"/>
      <c r="BL317" s="416"/>
      <c r="BM317" s="416"/>
      <c r="BN317" s="416"/>
      <c r="BO317" s="416"/>
      <c r="BP317" s="416"/>
      <c r="BQ317" s="416"/>
      <c r="BR317" s="416"/>
      <c r="BS317" s="415"/>
      <c r="BT317" s="416"/>
      <c r="BU317" s="416"/>
      <c r="BV317" s="416"/>
      <c r="BW317" s="416"/>
      <c r="BX317" s="416"/>
      <c r="BY317" s="416"/>
      <c r="BZ317" s="416"/>
      <c r="CA317" s="416"/>
      <c r="CB317" s="416"/>
      <c r="CC317" s="415"/>
      <c r="CD317" s="416"/>
      <c r="CE317" s="416"/>
      <c r="CF317" s="416"/>
      <c r="CG317" s="416"/>
      <c r="CH317" s="416"/>
      <c r="CI317" s="416"/>
      <c r="CJ317" s="416"/>
      <c r="CK317" s="416"/>
      <c r="CL317" s="416"/>
      <c r="CM317" s="415"/>
      <c r="CN317" s="416"/>
      <c r="CO317" s="416"/>
      <c r="CP317" s="416"/>
      <c r="CQ317" s="416"/>
      <c r="CR317" s="416"/>
      <c r="CS317" s="416"/>
      <c r="CT317" s="416"/>
      <c r="CU317" s="416"/>
      <c r="CV317" s="416"/>
      <c r="CW317" s="415"/>
      <c r="CX317" s="416"/>
      <c r="CY317" s="41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415"/>
      <c r="AZ318" s="415"/>
      <c r="BA318" s="415"/>
      <c r="BB318" s="415"/>
      <c r="BC318" s="415"/>
      <c r="BD318" s="415"/>
      <c r="BE318" s="415"/>
      <c r="BF318" s="415"/>
      <c r="BG318" s="416"/>
      <c r="BH318" s="416"/>
      <c r="BI318" s="415"/>
      <c r="BJ318" s="416"/>
      <c r="BK318" s="416"/>
      <c r="BL318" s="416"/>
      <c r="BM318" s="416"/>
      <c r="BN318" s="416"/>
      <c r="BO318" s="416"/>
      <c r="BP318" s="416"/>
      <c r="BQ318" s="416"/>
      <c r="BR318" s="416"/>
      <c r="BS318" s="415"/>
      <c r="BT318" s="416"/>
      <c r="BU318" s="416"/>
      <c r="BV318" s="416"/>
      <c r="BW318" s="416"/>
      <c r="BX318" s="416"/>
      <c r="BY318" s="416"/>
      <c r="BZ318" s="416"/>
      <c r="CA318" s="416"/>
      <c r="CB318" s="416"/>
      <c r="CC318" s="415"/>
      <c r="CD318" s="416"/>
      <c r="CE318" s="416"/>
      <c r="CF318" s="416"/>
      <c r="CG318" s="416"/>
      <c r="CH318" s="416"/>
      <c r="CI318" s="416"/>
      <c r="CJ318" s="416"/>
      <c r="CK318" s="416"/>
      <c r="CL318" s="416"/>
      <c r="CM318" s="415"/>
      <c r="CN318" s="416"/>
      <c r="CO318" s="416"/>
      <c r="CP318" s="416"/>
      <c r="CQ318" s="416"/>
      <c r="CR318" s="416"/>
      <c r="CS318" s="416"/>
      <c r="CT318" s="416"/>
      <c r="CU318" s="416"/>
      <c r="CV318" s="416"/>
      <c r="CW318" s="415"/>
      <c r="CX318" s="416"/>
      <c r="CY318" s="41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415"/>
      <c r="AZ319" s="415"/>
      <c r="BA319" s="415"/>
      <c r="BB319" s="415"/>
      <c r="BC319" s="415"/>
      <c r="BD319" s="415"/>
      <c r="BE319" s="415"/>
      <c r="BF319" s="415"/>
      <c r="BG319" s="416"/>
      <c r="BH319" s="416"/>
      <c r="BI319" s="415"/>
      <c r="BJ319" s="416"/>
      <c r="BK319" s="416"/>
      <c r="BL319" s="416"/>
      <c r="BM319" s="416"/>
      <c r="BN319" s="416"/>
      <c r="BO319" s="416"/>
      <c r="BP319" s="416"/>
      <c r="BQ319" s="416"/>
      <c r="BR319" s="416"/>
      <c r="BS319" s="415"/>
      <c r="BT319" s="416"/>
      <c r="BU319" s="416"/>
      <c r="BV319" s="416"/>
      <c r="BW319" s="416"/>
      <c r="BX319" s="416"/>
      <c r="BY319" s="416"/>
      <c r="BZ319" s="416"/>
      <c r="CA319" s="416"/>
      <c r="CB319" s="416"/>
      <c r="CC319" s="415"/>
      <c r="CD319" s="416"/>
      <c r="CE319" s="416"/>
      <c r="CF319" s="416"/>
      <c r="CG319" s="416"/>
      <c r="CH319" s="416"/>
      <c r="CI319" s="416"/>
      <c r="CJ319" s="416"/>
      <c r="CK319" s="416"/>
      <c r="CL319" s="416"/>
      <c r="CM319" s="415"/>
      <c r="CN319" s="416"/>
      <c r="CO319" s="416"/>
      <c r="CP319" s="416"/>
      <c r="CQ319" s="416"/>
      <c r="CR319" s="416"/>
      <c r="CS319" s="416"/>
      <c r="CT319" s="416"/>
      <c r="CU319" s="416"/>
      <c r="CV319" s="416"/>
      <c r="CW319" s="415"/>
      <c r="CX319" s="416"/>
      <c r="CY319" s="41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415"/>
      <c r="AZ320" s="415"/>
      <c r="BA320" s="415"/>
      <c r="BB320" s="415"/>
      <c r="BC320" s="415"/>
      <c r="BD320" s="415"/>
      <c r="BE320" s="415"/>
      <c r="BF320" s="415"/>
      <c r="BG320" s="416"/>
      <c r="BH320" s="416"/>
      <c r="BI320" s="415"/>
      <c r="BJ320" s="416"/>
      <c r="BK320" s="416"/>
      <c r="BL320" s="416"/>
      <c r="BM320" s="416"/>
      <c r="BN320" s="416"/>
      <c r="BO320" s="416"/>
      <c r="BP320" s="416"/>
      <c r="BQ320" s="416"/>
      <c r="BR320" s="416"/>
      <c r="BS320" s="415"/>
      <c r="BT320" s="416"/>
      <c r="BU320" s="416"/>
      <c r="BV320" s="416"/>
      <c r="BW320" s="416"/>
      <c r="BX320" s="416"/>
      <c r="BY320" s="416"/>
      <c r="BZ320" s="416"/>
      <c r="CA320" s="416"/>
      <c r="CB320" s="416"/>
      <c r="CC320" s="415"/>
      <c r="CD320" s="416"/>
      <c r="CE320" s="416"/>
      <c r="CF320" s="416"/>
      <c r="CG320" s="416"/>
      <c r="CH320" s="416"/>
      <c r="CI320" s="416"/>
      <c r="CJ320" s="416"/>
      <c r="CK320" s="416"/>
      <c r="CL320" s="416"/>
      <c r="CM320" s="415"/>
      <c r="CN320" s="416"/>
      <c r="CO320" s="416"/>
      <c r="CP320" s="416"/>
      <c r="CQ320" s="416"/>
      <c r="CR320" s="416"/>
      <c r="CS320" s="416"/>
      <c r="CT320" s="416"/>
      <c r="CU320" s="416"/>
      <c r="CV320" s="416"/>
      <c r="CW320" s="415"/>
      <c r="CX320" s="416"/>
      <c r="CY320" s="41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415"/>
      <c r="AZ321" s="415"/>
      <c r="BA321" s="415"/>
      <c r="BB321" s="415"/>
      <c r="BC321" s="415"/>
      <c r="BD321" s="415"/>
      <c r="BE321" s="415"/>
      <c r="BF321" s="415"/>
      <c r="BG321" s="416"/>
      <c r="BH321" s="416"/>
      <c r="BI321" s="415"/>
      <c r="BJ321" s="416"/>
      <c r="BK321" s="416"/>
      <c r="BL321" s="416"/>
      <c r="BM321" s="416"/>
      <c r="BN321" s="416"/>
      <c r="BO321" s="416"/>
      <c r="BP321" s="416"/>
      <c r="BQ321" s="416"/>
      <c r="BR321" s="416"/>
      <c r="BS321" s="415"/>
      <c r="BT321" s="416"/>
      <c r="BU321" s="416"/>
      <c r="BV321" s="416"/>
      <c r="BW321" s="416"/>
      <c r="BX321" s="416"/>
      <c r="BY321" s="416"/>
      <c r="BZ321" s="416"/>
      <c r="CA321" s="416"/>
      <c r="CB321" s="416"/>
      <c r="CC321" s="415"/>
      <c r="CD321" s="416"/>
      <c r="CE321" s="416"/>
      <c r="CF321" s="416"/>
      <c r="CG321" s="416"/>
      <c r="CH321" s="416"/>
      <c r="CI321" s="416"/>
      <c r="CJ321" s="416"/>
      <c r="CK321" s="416"/>
      <c r="CL321" s="416"/>
      <c r="CM321" s="415"/>
      <c r="CN321" s="416"/>
      <c r="CO321" s="416"/>
      <c r="CP321" s="416"/>
      <c r="CQ321" s="416"/>
      <c r="CR321" s="416"/>
      <c r="CS321" s="416"/>
      <c r="CT321" s="416"/>
      <c r="CU321" s="416"/>
      <c r="CV321" s="416"/>
      <c r="CW321" s="415"/>
      <c r="CX321" s="416"/>
      <c r="CY321" s="41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415"/>
      <c r="AZ322" s="415"/>
      <c r="BA322" s="415"/>
      <c r="BB322" s="415"/>
      <c r="BC322" s="415"/>
      <c r="BD322" s="415"/>
      <c r="BE322" s="415"/>
      <c r="BF322" s="415"/>
      <c r="BG322" s="416"/>
      <c r="BH322" s="416"/>
      <c r="BI322" s="415"/>
      <c r="BJ322" s="416"/>
      <c r="BK322" s="416"/>
      <c r="BL322" s="416"/>
      <c r="BM322" s="416"/>
      <c r="BN322" s="416"/>
      <c r="BO322" s="416"/>
      <c r="BP322" s="416"/>
      <c r="BQ322" s="416"/>
      <c r="BR322" s="416"/>
      <c r="BS322" s="415"/>
      <c r="BT322" s="416"/>
      <c r="BU322" s="416"/>
      <c r="BV322" s="416"/>
      <c r="BW322" s="416"/>
      <c r="BX322" s="416"/>
      <c r="BY322" s="416"/>
      <c r="BZ322" s="416"/>
      <c r="CA322" s="416"/>
      <c r="CB322" s="416"/>
      <c r="CC322" s="415"/>
      <c r="CD322" s="416"/>
      <c r="CE322" s="416"/>
      <c r="CF322" s="416"/>
      <c r="CG322" s="416"/>
      <c r="CH322" s="416"/>
      <c r="CI322" s="416"/>
      <c r="CJ322" s="416"/>
      <c r="CK322" s="416"/>
      <c r="CL322" s="416"/>
      <c r="CM322" s="415"/>
      <c r="CN322" s="416"/>
      <c r="CO322" s="416"/>
      <c r="CP322" s="416"/>
      <c r="CQ322" s="416"/>
      <c r="CR322" s="416"/>
      <c r="CS322" s="416"/>
      <c r="CT322" s="416"/>
      <c r="CU322" s="416"/>
      <c r="CV322" s="416"/>
      <c r="CW322" s="415"/>
      <c r="CX322" s="416"/>
      <c r="CY322" s="41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415"/>
      <c r="AZ323" s="415"/>
      <c r="BA323" s="415"/>
      <c r="BB323" s="415"/>
      <c r="BC323" s="415"/>
      <c r="BD323" s="415"/>
      <c r="BE323" s="415"/>
      <c r="BF323" s="415"/>
      <c r="BG323" s="416"/>
      <c r="BH323" s="416"/>
      <c r="BI323" s="415"/>
      <c r="BJ323" s="416"/>
      <c r="BK323" s="416"/>
      <c r="BL323" s="416"/>
      <c r="BM323" s="416"/>
      <c r="BN323" s="416"/>
      <c r="BO323" s="416"/>
      <c r="BP323" s="416"/>
      <c r="BQ323" s="416"/>
      <c r="BR323" s="416"/>
      <c r="BS323" s="415"/>
      <c r="BT323" s="416"/>
      <c r="BU323" s="416"/>
      <c r="BV323" s="416"/>
      <c r="BW323" s="416"/>
      <c r="BX323" s="416"/>
      <c r="BY323" s="416"/>
      <c r="BZ323" s="416"/>
      <c r="CA323" s="416"/>
      <c r="CB323" s="416"/>
      <c r="CC323" s="415"/>
      <c r="CD323" s="416"/>
      <c r="CE323" s="416"/>
      <c r="CF323" s="416"/>
      <c r="CG323" s="416"/>
      <c r="CH323" s="416"/>
      <c r="CI323" s="416"/>
      <c r="CJ323" s="416"/>
      <c r="CK323" s="416"/>
      <c r="CL323" s="416"/>
      <c r="CM323" s="415"/>
      <c r="CN323" s="416"/>
      <c r="CO323" s="416"/>
      <c r="CP323" s="416"/>
      <c r="CQ323" s="416"/>
      <c r="CR323" s="416"/>
      <c r="CS323" s="416"/>
      <c r="CT323" s="416"/>
      <c r="CU323" s="416"/>
      <c r="CV323" s="416"/>
      <c r="CW323" s="415"/>
      <c r="CX323" s="416"/>
      <c r="CY323" s="41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415"/>
      <c r="AZ324" s="415"/>
      <c r="BA324" s="415"/>
      <c r="BB324" s="415"/>
      <c r="BC324" s="415"/>
      <c r="BD324" s="415"/>
      <c r="BE324" s="415"/>
      <c r="BF324" s="415"/>
      <c r="BG324" s="416"/>
      <c r="BH324" s="416"/>
      <c r="BI324" s="415"/>
      <c r="BJ324" s="416"/>
      <c r="BK324" s="416"/>
      <c r="BL324" s="416"/>
      <c r="BM324" s="416"/>
      <c r="BN324" s="416"/>
      <c r="BO324" s="416"/>
      <c r="BP324" s="416"/>
      <c r="BQ324" s="416"/>
      <c r="BR324" s="416"/>
      <c r="BS324" s="415"/>
      <c r="BT324" s="416"/>
      <c r="BU324" s="416"/>
      <c r="BV324" s="416"/>
      <c r="BW324" s="416"/>
      <c r="BX324" s="416"/>
      <c r="BY324" s="416"/>
      <c r="BZ324" s="416"/>
      <c r="CA324" s="416"/>
      <c r="CB324" s="416"/>
      <c r="CC324" s="415"/>
      <c r="CD324" s="416"/>
      <c r="CE324" s="416"/>
      <c r="CF324" s="416"/>
      <c r="CG324" s="416"/>
      <c r="CH324" s="416"/>
      <c r="CI324" s="416"/>
      <c r="CJ324" s="416"/>
      <c r="CK324" s="416"/>
      <c r="CL324" s="416"/>
      <c r="CM324" s="415"/>
      <c r="CN324" s="416"/>
      <c r="CO324" s="416"/>
      <c r="CP324" s="416"/>
      <c r="CQ324" s="416"/>
      <c r="CR324" s="416"/>
      <c r="CS324" s="416"/>
      <c r="CT324" s="416"/>
      <c r="CU324" s="416"/>
      <c r="CV324" s="416"/>
      <c r="CW324" s="415"/>
      <c r="CX324" s="416"/>
      <c r="CY324" s="41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415"/>
      <c r="AZ325" s="415"/>
      <c r="BA325" s="415"/>
      <c r="BB325" s="415"/>
      <c r="BC325" s="415"/>
      <c r="BD325" s="415"/>
      <c r="BE325" s="415"/>
      <c r="BF325" s="415"/>
      <c r="BG325" s="416"/>
      <c r="BH325" s="416"/>
      <c r="BI325" s="415"/>
      <c r="BJ325" s="416"/>
      <c r="BK325" s="416"/>
      <c r="BL325" s="416"/>
      <c r="BM325" s="416"/>
      <c r="BN325" s="416"/>
      <c r="BO325" s="416"/>
      <c r="BP325" s="416"/>
      <c r="BQ325" s="416"/>
      <c r="BR325" s="416"/>
      <c r="BS325" s="415"/>
      <c r="BT325" s="416"/>
      <c r="BU325" s="416"/>
      <c r="BV325" s="416"/>
      <c r="BW325" s="416"/>
      <c r="BX325" s="416"/>
      <c r="BY325" s="416"/>
      <c r="BZ325" s="416"/>
      <c r="CA325" s="416"/>
      <c r="CB325" s="416"/>
      <c r="CC325" s="415"/>
      <c r="CD325" s="416"/>
      <c r="CE325" s="416"/>
      <c r="CF325" s="416"/>
      <c r="CG325" s="416"/>
      <c r="CH325" s="416"/>
      <c r="CI325" s="416"/>
      <c r="CJ325" s="416"/>
      <c r="CK325" s="416"/>
      <c r="CL325" s="416"/>
      <c r="CM325" s="415"/>
      <c r="CN325" s="416"/>
      <c r="CO325" s="416"/>
      <c r="CP325" s="416"/>
      <c r="CQ325" s="416"/>
      <c r="CR325" s="416"/>
      <c r="CS325" s="416"/>
      <c r="CT325" s="416"/>
      <c r="CU325" s="416"/>
      <c r="CV325" s="416"/>
      <c r="CW325" s="415"/>
      <c r="CX325" s="416"/>
      <c r="CY325" s="41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415"/>
      <c r="AZ326" s="415"/>
      <c r="BA326" s="415"/>
      <c r="BB326" s="415"/>
      <c r="BC326" s="415"/>
      <c r="BD326" s="415"/>
      <c r="BE326" s="415"/>
      <c r="BF326" s="415"/>
      <c r="BG326" s="416"/>
      <c r="BH326" s="416"/>
      <c r="BI326" s="415"/>
      <c r="BJ326" s="416"/>
      <c r="BK326" s="416"/>
      <c r="BL326" s="416"/>
      <c r="BM326" s="416"/>
      <c r="BN326" s="416"/>
      <c r="BO326" s="416"/>
      <c r="BP326" s="416"/>
      <c r="BQ326" s="416"/>
      <c r="BR326" s="416"/>
      <c r="BS326" s="415"/>
      <c r="BT326" s="416"/>
      <c r="BU326" s="416"/>
      <c r="BV326" s="416"/>
      <c r="BW326" s="416"/>
      <c r="BX326" s="416"/>
      <c r="BY326" s="416"/>
      <c r="BZ326" s="416"/>
      <c r="CA326" s="416"/>
      <c r="CB326" s="416"/>
      <c r="CC326" s="415"/>
      <c r="CD326" s="416"/>
      <c r="CE326" s="416"/>
      <c r="CF326" s="416"/>
      <c r="CG326" s="416"/>
      <c r="CH326" s="416"/>
      <c r="CI326" s="416"/>
      <c r="CJ326" s="416"/>
      <c r="CK326" s="416"/>
      <c r="CL326" s="416"/>
      <c r="CM326" s="415"/>
      <c r="CN326" s="416"/>
      <c r="CO326" s="416"/>
      <c r="CP326" s="416"/>
      <c r="CQ326" s="416"/>
      <c r="CR326" s="416"/>
      <c r="CS326" s="416"/>
      <c r="CT326" s="416"/>
      <c r="CU326" s="416"/>
      <c r="CV326" s="416"/>
      <c r="CW326" s="415"/>
      <c r="CX326" s="416"/>
      <c r="CY326" s="41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415"/>
      <c r="AZ327" s="415"/>
      <c r="BA327" s="415"/>
      <c r="BB327" s="415"/>
      <c r="BC327" s="415"/>
      <c r="BD327" s="415"/>
      <c r="BE327" s="415"/>
      <c r="BF327" s="415"/>
      <c r="BG327" s="416"/>
      <c r="BH327" s="416"/>
      <c r="BI327" s="415"/>
      <c r="BJ327" s="416"/>
      <c r="BK327" s="416"/>
      <c r="BL327" s="416"/>
      <c r="BM327" s="416"/>
      <c r="BN327" s="416"/>
      <c r="BO327" s="416"/>
      <c r="BP327" s="416"/>
      <c r="BQ327" s="416"/>
      <c r="BR327" s="416"/>
      <c r="BS327" s="415"/>
      <c r="BT327" s="416"/>
      <c r="BU327" s="416"/>
      <c r="BV327" s="416"/>
      <c r="BW327" s="416"/>
      <c r="BX327" s="416"/>
      <c r="BY327" s="416"/>
      <c r="BZ327" s="416"/>
      <c r="CA327" s="416"/>
      <c r="CB327" s="416"/>
      <c r="CC327" s="415"/>
      <c r="CD327" s="416"/>
      <c r="CE327" s="416"/>
      <c r="CF327" s="416"/>
      <c r="CG327" s="416"/>
      <c r="CH327" s="416"/>
      <c r="CI327" s="416"/>
      <c r="CJ327" s="416"/>
      <c r="CK327" s="416"/>
      <c r="CL327" s="416"/>
      <c r="CM327" s="415"/>
      <c r="CN327" s="416"/>
      <c r="CO327" s="416"/>
      <c r="CP327" s="416"/>
      <c r="CQ327" s="416"/>
      <c r="CR327" s="416"/>
      <c r="CS327" s="416"/>
      <c r="CT327" s="416"/>
      <c r="CU327" s="416"/>
      <c r="CV327" s="416"/>
      <c r="CW327" s="415"/>
      <c r="CX327" s="416"/>
      <c r="CY327" s="41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415"/>
      <c r="AZ328" s="415"/>
      <c r="BA328" s="415"/>
      <c r="BB328" s="415"/>
      <c r="BC328" s="415"/>
      <c r="BD328" s="415"/>
      <c r="BE328" s="415"/>
      <c r="BF328" s="415"/>
      <c r="BG328" s="416"/>
      <c r="BH328" s="416"/>
      <c r="BI328" s="415"/>
      <c r="BJ328" s="416"/>
      <c r="BK328" s="416"/>
      <c r="BL328" s="416"/>
      <c r="BM328" s="416"/>
      <c r="BN328" s="416"/>
      <c r="BO328" s="416"/>
      <c r="BP328" s="416"/>
      <c r="BQ328" s="416"/>
      <c r="BR328" s="416"/>
      <c r="BS328" s="415"/>
      <c r="BT328" s="416"/>
      <c r="BU328" s="416"/>
      <c r="BV328" s="416"/>
      <c r="BW328" s="416"/>
      <c r="BX328" s="416"/>
      <c r="BY328" s="416"/>
      <c r="BZ328" s="416"/>
      <c r="CA328" s="416"/>
      <c r="CB328" s="416"/>
      <c r="CC328" s="415"/>
      <c r="CD328" s="416"/>
      <c r="CE328" s="416"/>
      <c r="CF328" s="416"/>
      <c r="CG328" s="416"/>
      <c r="CH328" s="416"/>
      <c r="CI328" s="416"/>
      <c r="CJ328" s="416"/>
      <c r="CK328" s="416"/>
      <c r="CL328" s="416"/>
      <c r="CM328" s="415"/>
      <c r="CN328" s="416"/>
      <c r="CO328" s="416"/>
      <c r="CP328" s="416"/>
      <c r="CQ328" s="416"/>
      <c r="CR328" s="416"/>
      <c r="CS328" s="416"/>
      <c r="CT328" s="416"/>
      <c r="CU328" s="416"/>
      <c r="CV328" s="416"/>
      <c r="CW328" s="415"/>
      <c r="CX328" s="416"/>
      <c r="CY328" s="41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415"/>
      <c r="AZ329" s="415"/>
      <c r="BA329" s="415"/>
      <c r="BB329" s="415"/>
      <c r="BC329" s="415"/>
      <c r="BD329" s="415"/>
      <c r="BE329" s="415"/>
      <c r="BF329" s="415"/>
      <c r="BG329" s="416"/>
      <c r="BH329" s="416"/>
      <c r="BI329" s="415"/>
      <c r="BJ329" s="416"/>
      <c r="BK329" s="416"/>
      <c r="BL329" s="416"/>
      <c r="BM329" s="416"/>
      <c r="BN329" s="416"/>
      <c r="BO329" s="416"/>
      <c r="BP329" s="416"/>
      <c r="BQ329" s="416"/>
      <c r="BR329" s="416"/>
      <c r="BS329" s="415"/>
      <c r="BT329" s="416"/>
      <c r="BU329" s="416"/>
      <c r="BV329" s="416"/>
      <c r="BW329" s="416"/>
      <c r="BX329" s="416"/>
      <c r="BY329" s="416"/>
      <c r="BZ329" s="416"/>
      <c r="CA329" s="416"/>
      <c r="CB329" s="416"/>
      <c r="CC329" s="415"/>
      <c r="CD329" s="416"/>
      <c r="CE329" s="416"/>
      <c r="CF329" s="416"/>
      <c r="CG329" s="416"/>
      <c r="CH329" s="416"/>
      <c r="CI329" s="416"/>
      <c r="CJ329" s="416"/>
      <c r="CK329" s="416"/>
      <c r="CL329" s="416"/>
      <c r="CM329" s="415"/>
      <c r="CN329" s="416"/>
      <c r="CO329" s="416"/>
      <c r="CP329" s="416"/>
      <c r="CQ329" s="416"/>
      <c r="CR329" s="416"/>
      <c r="CS329" s="416"/>
      <c r="CT329" s="416"/>
      <c r="CU329" s="416"/>
      <c r="CV329" s="416"/>
      <c r="CW329" s="415"/>
      <c r="CX329" s="416"/>
      <c r="CY329" s="41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415"/>
      <c r="AZ330" s="415"/>
      <c r="BA330" s="415"/>
      <c r="BB330" s="415"/>
      <c r="BC330" s="415"/>
      <c r="BD330" s="415"/>
      <c r="BE330" s="415"/>
      <c r="BF330" s="415"/>
      <c r="BG330" s="416"/>
      <c r="BH330" s="416"/>
      <c r="BI330" s="415"/>
      <c r="BJ330" s="416"/>
      <c r="BK330" s="416"/>
      <c r="BL330" s="416"/>
      <c r="BM330" s="416"/>
      <c r="BN330" s="416"/>
      <c r="BO330" s="416"/>
      <c r="BP330" s="416"/>
      <c r="BQ330" s="416"/>
      <c r="BR330" s="416"/>
      <c r="BS330" s="415"/>
      <c r="BT330" s="416"/>
      <c r="BU330" s="416"/>
      <c r="BV330" s="416"/>
      <c r="BW330" s="416"/>
      <c r="BX330" s="416"/>
      <c r="BY330" s="416"/>
      <c r="BZ330" s="416"/>
      <c r="CA330" s="416"/>
      <c r="CB330" s="416"/>
      <c r="CC330" s="415"/>
      <c r="CD330" s="416"/>
      <c r="CE330" s="416"/>
      <c r="CF330" s="416"/>
      <c r="CG330" s="416"/>
      <c r="CH330" s="416"/>
      <c r="CI330" s="416"/>
      <c r="CJ330" s="416"/>
      <c r="CK330" s="416"/>
      <c r="CL330" s="416"/>
      <c r="CM330" s="415"/>
      <c r="CN330" s="416"/>
      <c r="CO330" s="416"/>
      <c r="CP330" s="416"/>
      <c r="CQ330" s="416"/>
      <c r="CR330" s="416"/>
      <c r="CS330" s="416"/>
      <c r="CT330" s="416"/>
      <c r="CU330" s="416"/>
      <c r="CV330" s="416"/>
      <c r="CW330" s="415"/>
      <c r="CX330" s="416"/>
      <c r="CY330" s="41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415"/>
      <c r="AZ331" s="415"/>
      <c r="BA331" s="415"/>
      <c r="BB331" s="415"/>
      <c r="BC331" s="415"/>
      <c r="BD331" s="415"/>
      <c r="BE331" s="415"/>
      <c r="BF331" s="415"/>
      <c r="BG331" s="416"/>
      <c r="BH331" s="416"/>
      <c r="BI331" s="415"/>
      <c r="BJ331" s="416"/>
      <c r="BK331" s="416"/>
      <c r="BL331" s="416"/>
      <c r="BM331" s="416"/>
      <c r="BN331" s="416"/>
      <c r="BO331" s="416"/>
      <c r="BP331" s="416"/>
      <c r="BQ331" s="416"/>
      <c r="BR331" s="416"/>
      <c r="BS331" s="415"/>
      <c r="BT331" s="416"/>
      <c r="BU331" s="416"/>
      <c r="BV331" s="416"/>
      <c r="BW331" s="416"/>
      <c r="BX331" s="416"/>
      <c r="BY331" s="416"/>
      <c r="BZ331" s="416"/>
      <c r="CA331" s="416"/>
      <c r="CB331" s="416"/>
      <c r="CC331" s="415"/>
      <c r="CD331" s="416"/>
      <c r="CE331" s="416"/>
      <c r="CF331" s="416"/>
      <c r="CG331" s="416"/>
      <c r="CH331" s="416"/>
      <c r="CI331" s="416"/>
      <c r="CJ331" s="416"/>
      <c r="CK331" s="416"/>
      <c r="CL331" s="416"/>
      <c r="CM331" s="415"/>
      <c r="CN331" s="416"/>
      <c r="CO331" s="416"/>
      <c r="CP331" s="416"/>
      <c r="CQ331" s="416"/>
      <c r="CR331" s="416"/>
      <c r="CS331" s="416"/>
      <c r="CT331" s="416"/>
      <c r="CU331" s="416"/>
      <c r="CV331" s="416"/>
      <c r="CW331" s="415"/>
      <c r="CX331" s="416"/>
      <c r="CY331" s="41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415"/>
      <c r="AZ332" s="415"/>
      <c r="BA332" s="415"/>
      <c r="BB332" s="415"/>
      <c r="BC332" s="415"/>
      <c r="BD332" s="415"/>
      <c r="BE332" s="415"/>
      <c r="BF332" s="415"/>
      <c r="BG332" s="416"/>
      <c r="BH332" s="416"/>
      <c r="BI332" s="415"/>
      <c r="BJ332" s="416"/>
      <c r="BK332" s="416"/>
      <c r="BL332" s="416"/>
      <c r="BM332" s="416"/>
      <c r="BN332" s="416"/>
      <c r="BO332" s="416"/>
      <c r="BP332" s="416"/>
      <c r="BQ332" s="416"/>
      <c r="BR332" s="416"/>
      <c r="BS332" s="415"/>
      <c r="BT332" s="416"/>
      <c r="BU332" s="416"/>
      <c r="BV332" s="416"/>
      <c r="BW332" s="416"/>
      <c r="BX332" s="416"/>
      <c r="BY332" s="416"/>
      <c r="BZ332" s="416"/>
      <c r="CA332" s="416"/>
      <c r="CB332" s="416"/>
      <c r="CC332" s="415"/>
      <c r="CD332" s="416"/>
      <c r="CE332" s="416"/>
      <c r="CF332" s="416"/>
      <c r="CG332" s="416"/>
      <c r="CH332" s="416"/>
      <c r="CI332" s="416"/>
      <c r="CJ332" s="416"/>
      <c r="CK332" s="416"/>
      <c r="CL332" s="416"/>
      <c r="CM332" s="415"/>
      <c r="CN332" s="416"/>
      <c r="CO332" s="416"/>
      <c r="CP332" s="416"/>
      <c r="CQ332" s="416"/>
      <c r="CR332" s="416"/>
      <c r="CS332" s="416"/>
      <c r="CT332" s="416"/>
      <c r="CU332" s="416"/>
      <c r="CV332" s="416"/>
      <c r="CW332" s="415"/>
      <c r="CX332" s="416"/>
      <c r="CY332" s="41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415"/>
      <c r="AZ333" s="415"/>
      <c r="BA333" s="415"/>
      <c r="BB333" s="415"/>
      <c r="BC333" s="415"/>
      <c r="BD333" s="415"/>
      <c r="BE333" s="415"/>
      <c r="BF333" s="415"/>
      <c r="BG333" s="416"/>
      <c r="BH333" s="416"/>
      <c r="BI333" s="415"/>
      <c r="BJ333" s="416"/>
      <c r="BK333" s="416"/>
      <c r="BL333" s="416"/>
      <c r="BM333" s="416"/>
      <c r="BN333" s="416"/>
      <c r="BO333" s="416"/>
      <c r="BP333" s="416"/>
      <c r="BQ333" s="416"/>
      <c r="BR333" s="416"/>
      <c r="BS333" s="415"/>
      <c r="BT333" s="416"/>
      <c r="BU333" s="416"/>
      <c r="BV333" s="416"/>
      <c r="BW333" s="416"/>
      <c r="BX333" s="416"/>
      <c r="BY333" s="416"/>
      <c r="BZ333" s="416"/>
      <c r="CA333" s="416"/>
      <c r="CB333" s="416"/>
      <c r="CC333" s="415"/>
      <c r="CD333" s="416"/>
      <c r="CE333" s="416"/>
      <c r="CF333" s="416"/>
      <c r="CG333" s="416"/>
      <c r="CH333" s="416"/>
      <c r="CI333" s="416"/>
      <c r="CJ333" s="416"/>
      <c r="CK333" s="416"/>
      <c r="CL333" s="416"/>
      <c r="CM333" s="415"/>
      <c r="CN333" s="416"/>
      <c r="CO333" s="416"/>
      <c r="CP333" s="416"/>
      <c r="CQ333" s="416"/>
      <c r="CR333" s="416"/>
      <c r="CS333" s="416"/>
      <c r="CT333" s="416"/>
      <c r="CU333" s="416"/>
      <c r="CV333" s="416"/>
      <c r="CW333" s="415"/>
      <c r="CX333" s="416"/>
      <c r="CY333" s="41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415"/>
      <c r="AZ334" s="415"/>
      <c r="BA334" s="415"/>
      <c r="BB334" s="415"/>
      <c r="BC334" s="415"/>
      <c r="BD334" s="415"/>
      <c r="BE334" s="415"/>
      <c r="BF334" s="415"/>
      <c r="BG334" s="416"/>
      <c r="BH334" s="416"/>
      <c r="BI334" s="415"/>
      <c r="BJ334" s="416"/>
      <c r="BK334" s="416"/>
      <c r="BL334" s="416"/>
      <c r="BM334" s="416"/>
      <c r="BN334" s="416"/>
      <c r="BO334" s="416"/>
      <c r="BP334" s="416"/>
      <c r="BQ334" s="416"/>
      <c r="BR334" s="416"/>
      <c r="BS334" s="415"/>
      <c r="BT334" s="416"/>
      <c r="BU334" s="416"/>
      <c r="BV334" s="416"/>
      <c r="BW334" s="416"/>
      <c r="BX334" s="416"/>
      <c r="BY334" s="416"/>
      <c r="BZ334" s="416"/>
      <c r="CA334" s="416"/>
      <c r="CB334" s="416"/>
      <c r="CC334" s="415"/>
      <c r="CD334" s="416"/>
      <c r="CE334" s="416"/>
      <c r="CF334" s="416"/>
      <c r="CG334" s="416"/>
      <c r="CH334" s="416"/>
      <c r="CI334" s="416"/>
      <c r="CJ334" s="416"/>
      <c r="CK334" s="416"/>
      <c r="CL334" s="416"/>
      <c r="CM334" s="415"/>
      <c r="CN334" s="416"/>
      <c r="CO334" s="416"/>
      <c r="CP334" s="416"/>
      <c r="CQ334" s="416"/>
      <c r="CR334" s="416"/>
      <c r="CS334" s="416"/>
      <c r="CT334" s="416"/>
      <c r="CU334" s="416"/>
      <c r="CV334" s="416"/>
      <c r="CW334" s="415"/>
      <c r="CX334" s="416"/>
      <c r="CY334" s="41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415"/>
      <c r="AZ335" s="415"/>
      <c r="BA335" s="415"/>
      <c r="BB335" s="415"/>
      <c r="BC335" s="415"/>
      <c r="BD335" s="415"/>
      <c r="BE335" s="415"/>
      <c r="BF335" s="415"/>
      <c r="BG335" s="416"/>
      <c r="BH335" s="416"/>
      <c r="BI335" s="415"/>
      <c r="BJ335" s="416"/>
      <c r="BK335" s="416"/>
      <c r="BL335" s="416"/>
      <c r="BM335" s="416"/>
      <c r="BN335" s="416"/>
      <c r="BO335" s="416"/>
      <c r="BP335" s="416"/>
      <c r="BQ335" s="416"/>
      <c r="BR335" s="416"/>
      <c r="BS335" s="415"/>
      <c r="BT335" s="416"/>
      <c r="BU335" s="416"/>
      <c r="BV335" s="416"/>
      <c r="BW335" s="416"/>
      <c r="BX335" s="416"/>
      <c r="BY335" s="416"/>
      <c r="BZ335" s="416"/>
      <c r="CA335" s="416"/>
      <c r="CB335" s="416"/>
      <c r="CC335" s="415"/>
      <c r="CD335" s="416"/>
      <c r="CE335" s="416"/>
      <c r="CF335" s="416"/>
      <c r="CG335" s="416"/>
      <c r="CH335" s="416"/>
      <c r="CI335" s="416"/>
      <c r="CJ335" s="416"/>
      <c r="CK335" s="416"/>
      <c r="CL335" s="416"/>
      <c r="CM335" s="415"/>
      <c r="CN335" s="416"/>
      <c r="CO335" s="416"/>
      <c r="CP335" s="416"/>
      <c r="CQ335" s="416"/>
      <c r="CR335" s="416"/>
      <c r="CS335" s="416"/>
      <c r="CT335" s="416"/>
      <c r="CU335" s="416"/>
      <c r="CV335" s="416"/>
      <c r="CW335" s="415"/>
      <c r="CX335" s="416"/>
      <c r="CY335" s="41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415"/>
      <c r="AZ336" s="415"/>
      <c r="BA336" s="415"/>
      <c r="BB336" s="415"/>
      <c r="BC336" s="415"/>
      <c r="BD336" s="415"/>
      <c r="BE336" s="415"/>
      <c r="BF336" s="415"/>
      <c r="BG336" s="416"/>
      <c r="BH336" s="416"/>
      <c r="BI336" s="415"/>
      <c r="BJ336" s="416"/>
      <c r="BK336" s="416"/>
      <c r="BL336" s="416"/>
      <c r="BM336" s="416"/>
      <c r="BN336" s="416"/>
      <c r="BO336" s="416"/>
      <c r="BP336" s="416"/>
      <c r="BQ336" s="416"/>
      <c r="BR336" s="416"/>
      <c r="BS336" s="415"/>
      <c r="BT336" s="416"/>
      <c r="BU336" s="416"/>
      <c r="BV336" s="416"/>
      <c r="BW336" s="416"/>
      <c r="BX336" s="416"/>
      <c r="BY336" s="416"/>
      <c r="BZ336" s="416"/>
      <c r="CA336" s="416"/>
      <c r="CB336" s="416"/>
      <c r="CC336" s="415"/>
      <c r="CD336" s="416"/>
      <c r="CE336" s="416"/>
      <c r="CF336" s="416"/>
      <c r="CG336" s="416"/>
      <c r="CH336" s="416"/>
      <c r="CI336" s="416"/>
      <c r="CJ336" s="416"/>
      <c r="CK336" s="416"/>
      <c r="CL336" s="416"/>
      <c r="CM336" s="415"/>
      <c r="CN336" s="416"/>
      <c r="CO336" s="416"/>
      <c r="CP336" s="416"/>
      <c r="CQ336" s="416"/>
      <c r="CR336" s="416"/>
      <c r="CS336" s="416"/>
      <c r="CT336" s="416"/>
      <c r="CU336" s="416"/>
      <c r="CV336" s="416"/>
      <c r="CW336" s="415"/>
      <c r="CX336" s="416"/>
      <c r="CY336" s="41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415"/>
      <c r="AZ337" s="415"/>
      <c r="BA337" s="415"/>
      <c r="BB337" s="415"/>
      <c r="BC337" s="415"/>
      <c r="BD337" s="415"/>
      <c r="BE337" s="415"/>
      <c r="BF337" s="415"/>
      <c r="BG337" s="416"/>
      <c r="BH337" s="416"/>
      <c r="BI337" s="415"/>
      <c r="BJ337" s="416"/>
      <c r="BK337" s="416"/>
      <c r="BL337" s="416"/>
      <c r="BM337" s="416"/>
      <c r="BN337" s="416"/>
      <c r="BO337" s="416"/>
      <c r="BP337" s="416"/>
      <c r="BQ337" s="416"/>
      <c r="BR337" s="416"/>
      <c r="BS337" s="415"/>
      <c r="BT337" s="416"/>
      <c r="BU337" s="416"/>
      <c r="BV337" s="416"/>
      <c r="BW337" s="416"/>
      <c r="BX337" s="416"/>
      <c r="BY337" s="416"/>
      <c r="BZ337" s="416"/>
      <c r="CA337" s="416"/>
      <c r="CB337" s="416"/>
      <c r="CC337" s="415"/>
      <c r="CD337" s="416"/>
      <c r="CE337" s="416"/>
      <c r="CF337" s="416"/>
      <c r="CG337" s="416"/>
      <c r="CH337" s="416"/>
      <c r="CI337" s="416"/>
      <c r="CJ337" s="416"/>
      <c r="CK337" s="416"/>
      <c r="CL337" s="416"/>
      <c r="CM337" s="415"/>
      <c r="CN337" s="416"/>
      <c r="CO337" s="416"/>
      <c r="CP337" s="416"/>
      <c r="CQ337" s="416"/>
      <c r="CR337" s="416"/>
      <c r="CS337" s="416"/>
      <c r="CT337" s="416"/>
      <c r="CU337" s="416"/>
      <c r="CV337" s="416"/>
      <c r="CW337" s="415"/>
      <c r="CX337" s="416"/>
      <c r="CY337" s="41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415"/>
      <c r="AZ338" s="415"/>
      <c r="BA338" s="415"/>
      <c r="BB338" s="415"/>
      <c r="BC338" s="415"/>
      <c r="BD338" s="415"/>
      <c r="BE338" s="415"/>
      <c r="BF338" s="415"/>
      <c r="BG338" s="416"/>
      <c r="BH338" s="416"/>
      <c r="BI338" s="415"/>
      <c r="BJ338" s="416"/>
      <c r="BK338" s="416"/>
      <c r="BL338" s="416"/>
      <c r="BM338" s="416"/>
      <c r="BN338" s="416"/>
      <c r="BO338" s="416"/>
      <c r="BP338" s="416"/>
      <c r="BQ338" s="416"/>
      <c r="BR338" s="416"/>
      <c r="BS338" s="415"/>
      <c r="BT338" s="416"/>
      <c r="BU338" s="416"/>
      <c r="BV338" s="416"/>
      <c r="BW338" s="416"/>
      <c r="BX338" s="416"/>
      <c r="BY338" s="416"/>
      <c r="BZ338" s="416"/>
      <c r="CA338" s="416"/>
      <c r="CB338" s="416"/>
      <c r="CC338" s="415"/>
      <c r="CD338" s="416"/>
      <c r="CE338" s="416"/>
      <c r="CF338" s="416"/>
      <c r="CG338" s="416"/>
      <c r="CH338" s="416"/>
      <c r="CI338" s="416"/>
      <c r="CJ338" s="416"/>
      <c r="CK338" s="416"/>
      <c r="CL338" s="416"/>
      <c r="CM338" s="415"/>
      <c r="CN338" s="416"/>
      <c r="CO338" s="416"/>
      <c r="CP338" s="416"/>
      <c r="CQ338" s="416"/>
      <c r="CR338" s="416"/>
      <c r="CS338" s="416"/>
      <c r="CT338" s="416"/>
      <c r="CU338" s="416"/>
      <c r="CV338" s="416"/>
      <c r="CW338" s="415"/>
      <c r="CX338" s="416"/>
      <c r="CY338" s="41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415"/>
      <c r="AZ339" s="415"/>
      <c r="BA339" s="415"/>
      <c r="BB339" s="415"/>
      <c r="BC339" s="415"/>
      <c r="BD339" s="415"/>
      <c r="BE339" s="415"/>
      <c r="BF339" s="415"/>
      <c r="BG339" s="416"/>
      <c r="BH339" s="416"/>
      <c r="BI339" s="415"/>
      <c r="BJ339" s="416"/>
      <c r="BK339" s="416"/>
      <c r="BL339" s="416"/>
      <c r="BM339" s="416"/>
      <c r="BN339" s="416"/>
      <c r="BO339" s="416"/>
      <c r="BP339" s="416"/>
      <c r="BQ339" s="416"/>
      <c r="BR339" s="416"/>
      <c r="BS339" s="415"/>
      <c r="BT339" s="416"/>
      <c r="BU339" s="416"/>
      <c r="BV339" s="416"/>
      <c r="BW339" s="416"/>
      <c r="BX339" s="416"/>
      <c r="BY339" s="416"/>
      <c r="BZ339" s="416"/>
      <c r="CA339" s="416"/>
      <c r="CB339" s="416"/>
      <c r="CC339" s="415"/>
      <c r="CD339" s="416"/>
      <c r="CE339" s="416"/>
      <c r="CF339" s="416"/>
      <c r="CG339" s="416"/>
      <c r="CH339" s="416"/>
      <c r="CI339" s="416"/>
      <c r="CJ339" s="416"/>
      <c r="CK339" s="416"/>
      <c r="CL339" s="416"/>
      <c r="CM339" s="415"/>
      <c r="CN339" s="416"/>
      <c r="CO339" s="416"/>
      <c r="CP339" s="416"/>
      <c r="CQ339" s="416"/>
      <c r="CR339" s="416"/>
      <c r="CS339" s="416"/>
      <c r="CT339" s="416"/>
      <c r="CU339" s="416"/>
      <c r="CV339" s="416"/>
      <c r="CW339" s="415"/>
      <c r="CX339" s="416"/>
      <c r="CY339" s="41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415"/>
      <c r="AZ340" s="415"/>
      <c r="BA340" s="415"/>
      <c r="BB340" s="415"/>
      <c r="BC340" s="415"/>
      <c r="BD340" s="415"/>
      <c r="BE340" s="415"/>
      <c r="BF340" s="415"/>
      <c r="BG340" s="416"/>
      <c r="BH340" s="416"/>
      <c r="BI340" s="415"/>
      <c r="BJ340" s="416"/>
      <c r="BK340" s="416"/>
      <c r="BL340" s="416"/>
      <c r="BM340" s="416"/>
      <c r="BN340" s="416"/>
      <c r="BO340" s="416"/>
      <c r="BP340" s="416"/>
      <c r="BQ340" s="416"/>
      <c r="BR340" s="416"/>
      <c r="BS340" s="415"/>
      <c r="BT340" s="416"/>
      <c r="BU340" s="416"/>
      <c r="BV340" s="416"/>
      <c r="BW340" s="416"/>
      <c r="BX340" s="416"/>
      <c r="BY340" s="416"/>
      <c r="BZ340" s="416"/>
      <c r="CA340" s="416"/>
      <c r="CB340" s="416"/>
      <c r="CC340" s="415"/>
      <c r="CD340" s="416"/>
      <c r="CE340" s="416"/>
      <c r="CF340" s="416"/>
      <c r="CG340" s="416"/>
      <c r="CH340" s="416"/>
      <c r="CI340" s="416"/>
      <c r="CJ340" s="416"/>
      <c r="CK340" s="416"/>
      <c r="CL340" s="416"/>
      <c r="CM340" s="415"/>
      <c r="CN340" s="416"/>
      <c r="CO340" s="416"/>
      <c r="CP340" s="416"/>
      <c r="CQ340" s="416"/>
      <c r="CR340" s="416"/>
      <c r="CS340" s="416"/>
      <c r="CT340" s="416"/>
      <c r="CU340" s="416"/>
      <c r="CV340" s="416"/>
      <c r="CW340" s="415"/>
      <c r="CX340" s="416"/>
      <c r="CY340" s="41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415"/>
      <c r="AZ341" s="415"/>
      <c r="BA341" s="415"/>
      <c r="BB341" s="415"/>
      <c r="BC341" s="415"/>
      <c r="BD341" s="415"/>
      <c r="BE341" s="415"/>
      <c r="BF341" s="415"/>
      <c r="BG341" s="416"/>
      <c r="BH341" s="416"/>
      <c r="BI341" s="415"/>
      <c r="BJ341" s="416"/>
      <c r="BK341" s="416"/>
      <c r="BL341" s="416"/>
      <c r="BM341" s="416"/>
      <c r="BN341" s="416"/>
      <c r="BO341" s="416"/>
      <c r="BP341" s="416"/>
      <c r="BQ341" s="416"/>
      <c r="BR341" s="416"/>
      <c r="BS341" s="415"/>
      <c r="BT341" s="416"/>
      <c r="BU341" s="416"/>
      <c r="BV341" s="416"/>
      <c r="BW341" s="416"/>
      <c r="BX341" s="416"/>
      <c r="BY341" s="416"/>
      <c r="BZ341" s="416"/>
      <c r="CA341" s="416"/>
      <c r="CB341" s="416"/>
      <c r="CC341" s="415"/>
      <c r="CD341" s="416"/>
      <c r="CE341" s="416"/>
      <c r="CF341" s="416"/>
      <c r="CG341" s="416"/>
      <c r="CH341" s="416"/>
      <c r="CI341" s="416"/>
      <c r="CJ341" s="416"/>
      <c r="CK341" s="416"/>
      <c r="CL341" s="416"/>
      <c r="CM341" s="415"/>
      <c r="CN341" s="416"/>
      <c r="CO341" s="416"/>
      <c r="CP341" s="416"/>
      <c r="CQ341" s="416"/>
      <c r="CR341" s="416"/>
      <c r="CS341" s="416"/>
      <c r="CT341" s="416"/>
      <c r="CU341" s="416"/>
      <c r="CV341" s="416"/>
      <c r="CW341" s="415"/>
      <c r="CX341" s="416"/>
      <c r="CY341" s="41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415"/>
      <c r="AZ342" s="415"/>
      <c r="BA342" s="415"/>
      <c r="BB342" s="415"/>
      <c r="BC342" s="415"/>
      <c r="BD342" s="415"/>
      <c r="BE342" s="415"/>
      <c r="BF342" s="415"/>
      <c r="BG342" s="416"/>
      <c r="BH342" s="416"/>
      <c r="BI342" s="415"/>
      <c r="BJ342" s="416"/>
      <c r="BK342" s="416"/>
      <c r="BL342" s="416"/>
      <c r="BM342" s="416"/>
      <c r="BN342" s="416"/>
      <c r="BO342" s="416"/>
      <c r="BP342" s="416"/>
      <c r="BQ342" s="416"/>
      <c r="BR342" s="416"/>
      <c r="BS342" s="415"/>
      <c r="BT342" s="416"/>
      <c r="BU342" s="416"/>
      <c r="BV342" s="416"/>
      <c r="BW342" s="416"/>
      <c r="BX342" s="416"/>
      <c r="BY342" s="416"/>
      <c r="BZ342" s="416"/>
      <c r="CA342" s="416"/>
      <c r="CB342" s="416"/>
      <c r="CC342" s="415"/>
      <c r="CD342" s="416"/>
      <c r="CE342" s="416"/>
      <c r="CF342" s="416"/>
      <c r="CG342" s="416"/>
      <c r="CH342" s="416"/>
      <c r="CI342" s="416"/>
      <c r="CJ342" s="416"/>
      <c r="CK342" s="416"/>
      <c r="CL342" s="416"/>
      <c r="CM342" s="415"/>
      <c r="CN342" s="416"/>
      <c r="CO342" s="416"/>
      <c r="CP342" s="416"/>
      <c r="CQ342" s="416"/>
      <c r="CR342" s="416"/>
      <c r="CS342" s="416"/>
      <c r="CT342" s="416"/>
      <c r="CU342" s="416"/>
      <c r="CV342" s="416"/>
      <c r="CW342" s="415"/>
      <c r="CX342" s="416"/>
      <c r="CY342" s="41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415"/>
      <c r="AZ343" s="415"/>
      <c r="BA343" s="415"/>
      <c r="BB343" s="415"/>
      <c r="BC343" s="415"/>
      <c r="BD343" s="415"/>
      <c r="BE343" s="415"/>
      <c r="BF343" s="415"/>
      <c r="BG343" s="416"/>
      <c r="BH343" s="416"/>
      <c r="BI343" s="415"/>
      <c r="BJ343" s="416"/>
      <c r="BK343" s="416"/>
      <c r="BL343" s="416"/>
      <c r="BM343" s="416"/>
      <c r="BN343" s="416"/>
      <c r="BO343" s="416"/>
      <c r="BP343" s="416"/>
      <c r="BQ343" s="416"/>
      <c r="BR343" s="416"/>
      <c r="BS343" s="415"/>
      <c r="BT343" s="416"/>
      <c r="BU343" s="416"/>
      <c r="BV343" s="416"/>
      <c r="BW343" s="416"/>
      <c r="BX343" s="416"/>
      <c r="BY343" s="416"/>
      <c r="BZ343" s="416"/>
      <c r="CA343" s="416"/>
      <c r="CB343" s="416"/>
      <c r="CC343" s="415"/>
      <c r="CD343" s="416"/>
      <c r="CE343" s="416"/>
      <c r="CF343" s="416"/>
      <c r="CG343" s="416"/>
      <c r="CH343" s="416"/>
      <c r="CI343" s="416"/>
      <c r="CJ343" s="416"/>
      <c r="CK343" s="416"/>
      <c r="CL343" s="416"/>
      <c r="CM343" s="415"/>
      <c r="CN343" s="416"/>
      <c r="CO343" s="416"/>
      <c r="CP343" s="416"/>
      <c r="CQ343" s="416"/>
      <c r="CR343" s="416"/>
      <c r="CS343" s="416"/>
      <c r="CT343" s="416"/>
      <c r="CU343" s="416"/>
      <c r="CV343" s="416"/>
      <c r="CW343" s="415"/>
      <c r="CX343" s="416"/>
      <c r="CY343" s="41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415"/>
      <c r="AZ344" s="415"/>
      <c r="BA344" s="415"/>
      <c r="BB344" s="415"/>
      <c r="BC344" s="415"/>
      <c r="BD344" s="415"/>
      <c r="BE344" s="415"/>
      <c r="BF344" s="415"/>
      <c r="BG344" s="416"/>
      <c r="BH344" s="416"/>
      <c r="BI344" s="415"/>
      <c r="BJ344" s="416"/>
      <c r="BK344" s="416"/>
      <c r="BL344" s="416"/>
      <c r="BM344" s="416"/>
      <c r="BN344" s="416"/>
      <c r="BO344" s="416"/>
      <c r="BP344" s="416"/>
      <c r="BQ344" s="416"/>
      <c r="BR344" s="416"/>
      <c r="BS344" s="415"/>
      <c r="BT344" s="416"/>
      <c r="BU344" s="416"/>
      <c r="BV344" s="416"/>
      <c r="BW344" s="416"/>
      <c r="BX344" s="416"/>
      <c r="BY344" s="416"/>
      <c r="BZ344" s="416"/>
      <c r="CA344" s="416"/>
      <c r="CB344" s="416"/>
      <c r="CC344" s="415"/>
      <c r="CD344" s="416"/>
      <c r="CE344" s="416"/>
      <c r="CF344" s="416"/>
      <c r="CG344" s="416"/>
      <c r="CH344" s="416"/>
      <c r="CI344" s="416"/>
      <c r="CJ344" s="416"/>
      <c r="CK344" s="416"/>
      <c r="CL344" s="416"/>
      <c r="CM344" s="415"/>
      <c r="CN344" s="416"/>
      <c r="CO344" s="416"/>
      <c r="CP344" s="416"/>
      <c r="CQ344" s="416"/>
      <c r="CR344" s="416"/>
      <c r="CS344" s="416"/>
      <c r="CT344" s="416"/>
      <c r="CU344" s="416"/>
      <c r="CV344" s="416"/>
      <c r="CW344" s="415"/>
      <c r="CX344" s="416"/>
      <c r="CY344" s="41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415"/>
      <c r="AZ345" s="415"/>
      <c r="BA345" s="415"/>
      <c r="BB345" s="415"/>
      <c r="BC345" s="415"/>
      <c r="BD345" s="415"/>
      <c r="BE345" s="415"/>
      <c r="BF345" s="415"/>
      <c r="BG345" s="416"/>
      <c r="BH345" s="416"/>
      <c r="BI345" s="415"/>
      <c r="BJ345" s="416"/>
      <c r="BK345" s="416"/>
      <c r="BL345" s="416"/>
      <c r="BM345" s="416"/>
      <c r="BN345" s="416"/>
      <c r="BO345" s="416"/>
      <c r="BP345" s="416"/>
      <c r="BQ345" s="416"/>
      <c r="BR345" s="416"/>
      <c r="BS345" s="415"/>
      <c r="BT345" s="416"/>
      <c r="BU345" s="416"/>
      <c r="BV345" s="416"/>
      <c r="BW345" s="416"/>
      <c r="BX345" s="416"/>
      <c r="BY345" s="416"/>
      <c r="BZ345" s="416"/>
      <c r="CA345" s="416"/>
      <c r="CB345" s="416"/>
      <c r="CC345" s="415"/>
      <c r="CD345" s="416"/>
      <c r="CE345" s="416"/>
      <c r="CF345" s="416"/>
      <c r="CG345" s="416"/>
      <c r="CH345" s="416"/>
      <c r="CI345" s="416"/>
      <c r="CJ345" s="416"/>
      <c r="CK345" s="416"/>
      <c r="CL345" s="416"/>
      <c r="CM345" s="415"/>
      <c r="CN345" s="416"/>
      <c r="CO345" s="416"/>
      <c r="CP345" s="416"/>
      <c r="CQ345" s="416"/>
      <c r="CR345" s="416"/>
      <c r="CS345" s="416"/>
      <c r="CT345" s="416"/>
      <c r="CU345" s="416"/>
      <c r="CV345" s="416"/>
      <c r="CW345" s="415"/>
      <c r="CX345" s="416"/>
      <c r="CY345" s="41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415"/>
      <c r="AZ346" s="415"/>
      <c r="BA346" s="415"/>
      <c r="BB346" s="415"/>
      <c r="BC346" s="415"/>
      <c r="BD346" s="415"/>
      <c r="BE346" s="415"/>
      <c r="BF346" s="415"/>
      <c r="BG346" s="416"/>
      <c r="BH346" s="416"/>
      <c r="BI346" s="415"/>
      <c r="BJ346" s="416"/>
      <c r="BK346" s="416"/>
      <c r="BL346" s="416"/>
      <c r="BM346" s="416"/>
      <c r="BN346" s="416"/>
      <c r="BO346" s="416"/>
      <c r="BP346" s="416"/>
      <c r="BQ346" s="416"/>
      <c r="BR346" s="416"/>
      <c r="BS346" s="415"/>
      <c r="BT346" s="416"/>
      <c r="BU346" s="416"/>
      <c r="BV346" s="416"/>
      <c r="BW346" s="416"/>
      <c r="BX346" s="416"/>
      <c r="BY346" s="416"/>
      <c r="BZ346" s="416"/>
      <c r="CA346" s="416"/>
      <c r="CB346" s="416"/>
      <c r="CC346" s="415"/>
      <c r="CD346" s="416"/>
      <c r="CE346" s="416"/>
      <c r="CF346" s="416"/>
      <c r="CG346" s="416"/>
      <c r="CH346" s="416"/>
      <c r="CI346" s="416"/>
      <c r="CJ346" s="416"/>
      <c r="CK346" s="416"/>
      <c r="CL346" s="416"/>
      <c r="CM346" s="415"/>
      <c r="CN346" s="416"/>
      <c r="CO346" s="416"/>
      <c r="CP346" s="416"/>
      <c r="CQ346" s="416"/>
      <c r="CR346" s="416"/>
      <c r="CS346" s="416"/>
      <c r="CT346" s="416"/>
      <c r="CU346" s="416"/>
      <c r="CV346" s="416"/>
      <c r="CW346" s="415"/>
      <c r="CX346" s="416"/>
      <c r="CY346" s="41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415"/>
      <c r="AZ347" s="415"/>
      <c r="BA347" s="415"/>
      <c r="BB347" s="415"/>
      <c r="BC347" s="415"/>
      <c r="BD347" s="415"/>
      <c r="BE347" s="415"/>
      <c r="BF347" s="415"/>
      <c r="BG347" s="416"/>
      <c r="BH347" s="416"/>
      <c r="BI347" s="415"/>
      <c r="BJ347" s="416"/>
      <c r="BK347" s="416"/>
      <c r="BL347" s="416"/>
      <c r="BM347" s="416"/>
      <c r="BN347" s="416"/>
      <c r="BO347" s="416"/>
      <c r="BP347" s="416"/>
      <c r="BQ347" s="416"/>
      <c r="BR347" s="416"/>
      <c r="BS347" s="415"/>
      <c r="BT347" s="416"/>
      <c r="BU347" s="416"/>
      <c r="BV347" s="416"/>
      <c r="BW347" s="416"/>
      <c r="BX347" s="416"/>
      <c r="BY347" s="416"/>
      <c r="BZ347" s="416"/>
      <c r="CA347" s="416"/>
      <c r="CB347" s="416"/>
      <c r="CC347" s="415"/>
      <c r="CD347" s="416"/>
      <c r="CE347" s="416"/>
      <c r="CF347" s="416"/>
      <c r="CG347" s="416"/>
      <c r="CH347" s="416"/>
      <c r="CI347" s="416"/>
      <c r="CJ347" s="416"/>
      <c r="CK347" s="416"/>
      <c r="CL347" s="416"/>
      <c r="CM347" s="415"/>
      <c r="CN347" s="416"/>
      <c r="CO347" s="416"/>
      <c r="CP347" s="416"/>
      <c r="CQ347" s="416"/>
      <c r="CR347" s="416"/>
      <c r="CS347" s="416"/>
      <c r="CT347" s="416"/>
      <c r="CU347" s="416"/>
      <c r="CV347" s="416"/>
      <c r="CW347" s="415"/>
      <c r="CX347" s="416"/>
      <c r="CY347" s="41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415"/>
      <c r="AZ348" s="415"/>
      <c r="BA348" s="415"/>
      <c r="BB348" s="415"/>
      <c r="BC348" s="415"/>
      <c r="BD348" s="415"/>
      <c r="BE348" s="415"/>
      <c r="BF348" s="415"/>
      <c r="BG348" s="416"/>
      <c r="BH348" s="416"/>
      <c r="BI348" s="415"/>
      <c r="BJ348" s="416"/>
      <c r="BK348" s="416"/>
      <c r="BL348" s="416"/>
      <c r="BM348" s="416"/>
      <c r="BN348" s="416"/>
      <c r="BO348" s="416"/>
      <c r="BP348" s="416"/>
      <c r="BQ348" s="416"/>
      <c r="BR348" s="416"/>
      <c r="BS348" s="415"/>
      <c r="BT348" s="416"/>
      <c r="BU348" s="416"/>
      <c r="BV348" s="416"/>
      <c r="BW348" s="416"/>
      <c r="BX348" s="416"/>
      <c r="BY348" s="416"/>
      <c r="BZ348" s="416"/>
      <c r="CA348" s="416"/>
      <c r="CB348" s="416"/>
      <c r="CC348" s="415"/>
      <c r="CD348" s="416"/>
      <c r="CE348" s="416"/>
      <c r="CF348" s="416"/>
      <c r="CG348" s="416"/>
      <c r="CH348" s="416"/>
      <c r="CI348" s="416"/>
      <c r="CJ348" s="416"/>
      <c r="CK348" s="416"/>
      <c r="CL348" s="416"/>
      <c r="CM348" s="415"/>
      <c r="CN348" s="416"/>
      <c r="CO348" s="416"/>
      <c r="CP348" s="416"/>
      <c r="CQ348" s="416"/>
      <c r="CR348" s="416"/>
      <c r="CS348" s="416"/>
      <c r="CT348" s="416"/>
      <c r="CU348" s="416"/>
      <c r="CV348" s="416"/>
      <c r="CW348" s="415"/>
      <c r="CX348" s="416"/>
      <c r="CY348" s="41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415"/>
      <c r="AZ349" s="415"/>
      <c r="BA349" s="415"/>
      <c r="BB349" s="415"/>
      <c r="BC349" s="415"/>
      <c r="BD349" s="415"/>
      <c r="BE349" s="415"/>
      <c r="BF349" s="415"/>
      <c r="BG349" s="416"/>
      <c r="BH349" s="416"/>
      <c r="BI349" s="415"/>
      <c r="BJ349" s="416"/>
      <c r="BK349" s="416"/>
      <c r="BL349" s="416"/>
      <c r="BM349" s="416"/>
      <c r="BN349" s="416"/>
      <c r="BO349" s="416"/>
      <c r="BP349" s="416"/>
      <c r="BQ349" s="416"/>
      <c r="BR349" s="416"/>
      <c r="BS349" s="415"/>
      <c r="BT349" s="416"/>
      <c r="BU349" s="416"/>
      <c r="BV349" s="416"/>
      <c r="BW349" s="416"/>
      <c r="BX349" s="416"/>
      <c r="BY349" s="416"/>
      <c r="BZ349" s="416"/>
      <c r="CA349" s="416"/>
      <c r="CB349" s="416"/>
      <c r="CC349" s="415"/>
      <c r="CD349" s="416"/>
      <c r="CE349" s="416"/>
      <c r="CF349" s="416"/>
      <c r="CG349" s="416"/>
      <c r="CH349" s="416"/>
      <c r="CI349" s="416"/>
      <c r="CJ349" s="416"/>
      <c r="CK349" s="416"/>
      <c r="CL349" s="416"/>
      <c r="CM349" s="415"/>
      <c r="CN349" s="416"/>
      <c r="CO349" s="416"/>
      <c r="CP349" s="416"/>
      <c r="CQ349" s="416"/>
      <c r="CR349" s="416"/>
      <c r="CS349" s="416"/>
      <c r="CT349" s="416"/>
      <c r="CU349" s="416"/>
      <c r="CV349" s="416"/>
      <c r="CW349" s="415"/>
      <c r="CX349" s="416"/>
      <c r="CY349" s="41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415"/>
      <c r="AZ350" s="415"/>
      <c r="BA350" s="415"/>
      <c r="BB350" s="415"/>
      <c r="BC350" s="415"/>
      <c r="BD350" s="415"/>
      <c r="BE350" s="415"/>
      <c r="BF350" s="415"/>
      <c r="BG350" s="416"/>
      <c r="BH350" s="416"/>
      <c r="BI350" s="415"/>
      <c r="BJ350" s="416"/>
      <c r="BK350" s="416"/>
      <c r="BL350" s="416"/>
      <c r="BM350" s="416"/>
      <c r="BN350" s="416"/>
      <c r="BO350" s="416"/>
      <c r="BP350" s="416"/>
      <c r="BQ350" s="416"/>
      <c r="BR350" s="416"/>
      <c r="BS350" s="415"/>
      <c r="BT350" s="416"/>
      <c r="BU350" s="416"/>
      <c r="BV350" s="416"/>
      <c r="BW350" s="416"/>
      <c r="BX350" s="416"/>
      <c r="BY350" s="416"/>
      <c r="BZ350" s="416"/>
      <c r="CA350" s="416"/>
      <c r="CB350" s="416"/>
      <c r="CC350" s="415"/>
      <c r="CD350" s="416"/>
      <c r="CE350" s="416"/>
      <c r="CF350" s="416"/>
      <c r="CG350" s="416"/>
      <c r="CH350" s="416"/>
      <c r="CI350" s="416"/>
      <c r="CJ350" s="416"/>
      <c r="CK350" s="416"/>
      <c r="CL350" s="416"/>
      <c r="CM350" s="415"/>
      <c r="CN350" s="416"/>
      <c r="CO350" s="416"/>
      <c r="CP350" s="416"/>
      <c r="CQ350" s="416"/>
      <c r="CR350" s="416"/>
      <c r="CS350" s="416"/>
      <c r="CT350" s="416"/>
      <c r="CU350" s="416"/>
      <c r="CV350" s="416"/>
      <c r="CW350" s="415"/>
      <c r="CX350" s="416"/>
      <c r="CY350" s="41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415"/>
      <c r="AZ351" s="415"/>
      <c r="BA351" s="415"/>
      <c r="BB351" s="415"/>
      <c r="BC351" s="415"/>
      <c r="BD351" s="415"/>
      <c r="BE351" s="415"/>
      <c r="BF351" s="415"/>
      <c r="BG351" s="416"/>
      <c r="BH351" s="416"/>
      <c r="BI351" s="415"/>
      <c r="BJ351" s="416"/>
      <c r="BK351" s="416"/>
      <c r="BL351" s="416"/>
      <c r="BM351" s="416"/>
      <c r="BN351" s="416"/>
      <c r="BO351" s="416"/>
      <c r="BP351" s="416"/>
      <c r="BQ351" s="416"/>
      <c r="BR351" s="416"/>
      <c r="BS351" s="415"/>
      <c r="BT351" s="416"/>
      <c r="BU351" s="416"/>
      <c r="BV351" s="416"/>
      <c r="BW351" s="416"/>
      <c r="BX351" s="416"/>
      <c r="BY351" s="416"/>
      <c r="BZ351" s="416"/>
      <c r="CA351" s="416"/>
      <c r="CB351" s="416"/>
      <c r="CC351" s="415"/>
      <c r="CD351" s="416"/>
      <c r="CE351" s="416"/>
      <c r="CF351" s="416"/>
      <c r="CG351" s="416"/>
      <c r="CH351" s="416"/>
      <c r="CI351" s="416"/>
      <c r="CJ351" s="416"/>
      <c r="CK351" s="416"/>
      <c r="CL351" s="416"/>
      <c r="CM351" s="415"/>
      <c r="CN351" s="416"/>
      <c r="CO351" s="416"/>
      <c r="CP351" s="416"/>
      <c r="CQ351" s="416"/>
      <c r="CR351" s="416"/>
      <c r="CS351" s="416"/>
      <c r="CT351" s="416"/>
      <c r="CU351" s="416"/>
      <c r="CV351" s="416"/>
      <c r="CW351" s="415"/>
      <c r="CX351" s="416"/>
      <c r="CY351" s="41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415"/>
      <c r="AZ352" s="415"/>
      <c r="BA352" s="415"/>
      <c r="BB352" s="415"/>
      <c r="BC352" s="415"/>
      <c r="BD352" s="415"/>
      <c r="BE352" s="415"/>
      <c r="BF352" s="415"/>
      <c r="BG352" s="416"/>
      <c r="BH352" s="416"/>
      <c r="BI352" s="415"/>
      <c r="BJ352" s="416"/>
      <c r="BK352" s="416"/>
      <c r="BL352" s="416"/>
      <c r="BM352" s="416"/>
      <c r="BN352" s="416"/>
      <c r="BO352" s="416"/>
      <c r="BP352" s="416"/>
      <c r="BQ352" s="416"/>
      <c r="BR352" s="416"/>
      <c r="BS352" s="415"/>
      <c r="BT352" s="416"/>
      <c r="BU352" s="416"/>
      <c r="BV352" s="416"/>
      <c r="BW352" s="416"/>
      <c r="BX352" s="416"/>
      <c r="BY352" s="416"/>
      <c r="BZ352" s="416"/>
      <c r="CA352" s="416"/>
      <c r="CB352" s="416"/>
      <c r="CC352" s="415"/>
      <c r="CD352" s="416"/>
      <c r="CE352" s="416"/>
      <c r="CF352" s="416"/>
      <c r="CG352" s="416"/>
      <c r="CH352" s="416"/>
      <c r="CI352" s="416"/>
      <c r="CJ352" s="416"/>
      <c r="CK352" s="416"/>
      <c r="CL352" s="416"/>
      <c r="CM352" s="415"/>
      <c r="CN352" s="416"/>
      <c r="CO352" s="416"/>
      <c r="CP352" s="416"/>
      <c r="CQ352" s="416"/>
      <c r="CR352" s="416"/>
      <c r="CS352" s="416"/>
      <c r="CT352" s="416"/>
      <c r="CU352" s="416"/>
      <c r="CV352" s="416"/>
      <c r="CW352" s="415"/>
      <c r="CX352" s="416"/>
      <c r="CY352" s="41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415"/>
      <c r="AZ353" s="415"/>
      <c r="BA353" s="415"/>
      <c r="BB353" s="415"/>
      <c r="BC353" s="415"/>
      <c r="BD353" s="415"/>
      <c r="BE353" s="415"/>
      <c r="BF353" s="415"/>
      <c r="BG353" s="416"/>
      <c r="BH353" s="416"/>
      <c r="BI353" s="415"/>
      <c r="BJ353" s="416"/>
      <c r="BK353" s="416"/>
      <c r="BL353" s="416"/>
      <c r="BM353" s="416"/>
      <c r="BN353" s="416"/>
      <c r="BO353" s="416"/>
      <c r="BP353" s="416"/>
      <c r="BQ353" s="416"/>
      <c r="BR353" s="416"/>
      <c r="BS353" s="415"/>
      <c r="BT353" s="416"/>
      <c r="BU353" s="416"/>
      <c r="BV353" s="416"/>
      <c r="BW353" s="416"/>
      <c r="BX353" s="416"/>
      <c r="BY353" s="416"/>
      <c r="BZ353" s="416"/>
      <c r="CA353" s="416"/>
      <c r="CB353" s="416"/>
      <c r="CC353" s="415"/>
      <c r="CD353" s="416"/>
      <c r="CE353" s="416"/>
      <c r="CF353" s="416"/>
      <c r="CG353" s="416"/>
      <c r="CH353" s="416"/>
      <c r="CI353" s="416"/>
      <c r="CJ353" s="416"/>
      <c r="CK353" s="416"/>
      <c r="CL353" s="416"/>
      <c r="CM353" s="415"/>
      <c r="CN353" s="416"/>
      <c r="CO353" s="416"/>
      <c r="CP353" s="416"/>
      <c r="CQ353" s="416"/>
      <c r="CR353" s="416"/>
      <c r="CS353" s="416"/>
      <c r="CT353" s="416"/>
      <c r="CU353" s="416"/>
      <c r="CV353" s="416"/>
      <c r="CW353" s="415"/>
      <c r="CX353" s="416"/>
      <c r="CY353" s="41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415"/>
      <c r="AZ354" s="415"/>
      <c r="BA354" s="415"/>
      <c r="BB354" s="415"/>
      <c r="BC354" s="415"/>
      <c r="BD354" s="415"/>
      <c r="BE354" s="415"/>
      <c r="BF354" s="415"/>
      <c r="BG354" s="416"/>
      <c r="BH354" s="416"/>
      <c r="BI354" s="415"/>
      <c r="BJ354" s="416"/>
      <c r="BK354" s="416"/>
      <c r="BL354" s="416"/>
      <c r="BM354" s="416"/>
      <c r="BN354" s="416"/>
      <c r="BO354" s="416"/>
      <c r="BP354" s="416"/>
      <c r="BQ354" s="416"/>
      <c r="BR354" s="416"/>
      <c r="BS354" s="415"/>
      <c r="BT354" s="416"/>
      <c r="BU354" s="416"/>
      <c r="BV354" s="416"/>
      <c r="BW354" s="416"/>
      <c r="BX354" s="416"/>
      <c r="BY354" s="416"/>
      <c r="BZ354" s="416"/>
      <c r="CA354" s="416"/>
      <c r="CB354" s="416"/>
      <c r="CC354" s="415"/>
      <c r="CD354" s="416"/>
      <c r="CE354" s="416"/>
      <c r="CF354" s="416"/>
      <c r="CG354" s="416"/>
      <c r="CH354" s="416"/>
      <c r="CI354" s="416"/>
      <c r="CJ354" s="416"/>
      <c r="CK354" s="416"/>
      <c r="CL354" s="416"/>
      <c r="CM354" s="415"/>
      <c r="CN354" s="416"/>
      <c r="CO354" s="416"/>
      <c r="CP354" s="416"/>
      <c r="CQ354" s="416"/>
      <c r="CR354" s="416"/>
      <c r="CS354" s="416"/>
      <c r="CT354" s="416"/>
      <c r="CU354" s="416"/>
      <c r="CV354" s="416"/>
      <c r="CW354" s="415"/>
      <c r="CX354" s="416"/>
      <c r="CY354" s="41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415"/>
      <c r="AZ355" s="415"/>
      <c r="BA355" s="415"/>
      <c r="BB355" s="415"/>
      <c r="BC355" s="415"/>
      <c r="BD355" s="415"/>
      <c r="BE355" s="415"/>
      <c r="BF355" s="415"/>
      <c r="BG355" s="416"/>
      <c r="BH355" s="416"/>
      <c r="BI355" s="415"/>
      <c r="BJ355" s="416"/>
      <c r="BK355" s="416"/>
      <c r="BL355" s="416"/>
      <c r="BM355" s="416"/>
      <c r="BN355" s="416"/>
      <c r="BO355" s="416"/>
      <c r="BP355" s="416"/>
      <c r="BQ355" s="416"/>
      <c r="BR355" s="416"/>
      <c r="BS355" s="415"/>
      <c r="BT355" s="416"/>
      <c r="BU355" s="416"/>
      <c r="BV355" s="416"/>
      <c r="BW355" s="416"/>
      <c r="BX355" s="416"/>
      <c r="BY355" s="416"/>
      <c r="BZ355" s="416"/>
      <c r="CA355" s="416"/>
      <c r="CB355" s="416"/>
      <c r="CC355" s="415"/>
      <c r="CD355" s="416"/>
      <c r="CE355" s="416"/>
      <c r="CF355" s="416"/>
      <c r="CG355" s="416"/>
      <c r="CH355" s="416"/>
      <c r="CI355" s="416"/>
      <c r="CJ355" s="416"/>
      <c r="CK355" s="416"/>
      <c r="CL355" s="416"/>
      <c r="CM355" s="415"/>
      <c r="CN355" s="416"/>
      <c r="CO355" s="416"/>
      <c r="CP355" s="416"/>
      <c r="CQ355" s="416"/>
      <c r="CR355" s="416"/>
      <c r="CS355" s="416"/>
      <c r="CT355" s="416"/>
      <c r="CU355" s="416"/>
      <c r="CV355" s="416"/>
      <c r="CW355" s="415"/>
      <c r="CX355" s="416"/>
      <c r="CY355" s="41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415"/>
      <c r="AZ356" s="415"/>
      <c r="BA356" s="415"/>
      <c r="BB356" s="415"/>
      <c r="BC356" s="415"/>
      <c r="BD356" s="415"/>
      <c r="BE356" s="415"/>
      <c r="BF356" s="415"/>
      <c r="BG356" s="416"/>
      <c r="BH356" s="416"/>
      <c r="BI356" s="415"/>
      <c r="BJ356" s="416"/>
      <c r="BK356" s="416"/>
      <c r="BL356" s="416"/>
      <c r="BM356" s="416"/>
      <c r="BN356" s="416"/>
      <c r="BO356" s="416"/>
      <c r="BP356" s="416"/>
      <c r="BQ356" s="416"/>
      <c r="BR356" s="416"/>
      <c r="BS356" s="415"/>
      <c r="BT356" s="416"/>
      <c r="BU356" s="416"/>
      <c r="BV356" s="416"/>
      <c r="BW356" s="416"/>
      <c r="BX356" s="416"/>
      <c r="BY356" s="416"/>
      <c r="BZ356" s="416"/>
      <c r="CA356" s="416"/>
      <c r="CB356" s="416"/>
      <c r="CC356" s="415"/>
      <c r="CD356" s="416"/>
      <c r="CE356" s="416"/>
      <c r="CF356" s="416"/>
      <c r="CG356" s="416"/>
      <c r="CH356" s="416"/>
      <c r="CI356" s="416"/>
      <c r="CJ356" s="416"/>
      <c r="CK356" s="416"/>
      <c r="CL356" s="416"/>
      <c r="CM356" s="415"/>
      <c r="CN356" s="416"/>
      <c r="CO356" s="416"/>
      <c r="CP356" s="416"/>
      <c r="CQ356" s="416"/>
      <c r="CR356" s="416"/>
      <c r="CS356" s="416"/>
      <c r="CT356" s="416"/>
      <c r="CU356" s="416"/>
      <c r="CV356" s="416"/>
      <c r="CW356" s="415"/>
      <c r="CX356" s="416"/>
      <c r="CY356" s="41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415"/>
      <c r="AZ357" s="415"/>
      <c r="BA357" s="415"/>
      <c r="BB357" s="415"/>
      <c r="BC357" s="415"/>
      <c r="BD357" s="415"/>
      <c r="BE357" s="415"/>
      <c r="BF357" s="415"/>
      <c r="BG357" s="416"/>
      <c r="BH357" s="416"/>
      <c r="BI357" s="415"/>
      <c r="BJ357" s="416"/>
      <c r="BK357" s="416"/>
      <c r="BL357" s="416"/>
      <c r="BM357" s="416"/>
      <c r="BN357" s="416"/>
      <c r="BO357" s="416"/>
      <c r="BP357" s="416"/>
      <c r="BQ357" s="416"/>
      <c r="BR357" s="416"/>
      <c r="BS357" s="415"/>
      <c r="BT357" s="416"/>
      <c r="BU357" s="416"/>
      <c r="BV357" s="416"/>
      <c r="BW357" s="416"/>
      <c r="BX357" s="416"/>
      <c r="BY357" s="416"/>
      <c r="BZ357" s="416"/>
      <c r="CA357" s="416"/>
      <c r="CB357" s="416"/>
      <c r="CC357" s="415"/>
      <c r="CD357" s="416"/>
      <c r="CE357" s="416"/>
      <c r="CF357" s="416"/>
      <c r="CG357" s="416"/>
      <c r="CH357" s="416"/>
      <c r="CI357" s="416"/>
      <c r="CJ357" s="416"/>
      <c r="CK357" s="416"/>
      <c r="CL357" s="416"/>
      <c r="CM357" s="415"/>
      <c r="CN357" s="416"/>
      <c r="CO357" s="416"/>
      <c r="CP357" s="416"/>
      <c r="CQ357" s="416"/>
      <c r="CR357" s="416"/>
      <c r="CS357" s="416"/>
      <c r="CT357" s="416"/>
      <c r="CU357" s="416"/>
      <c r="CV357" s="416"/>
      <c r="CW357" s="415"/>
      <c r="CX357" s="416"/>
      <c r="CY357" s="41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415"/>
      <c r="AZ358" s="415"/>
      <c r="BA358" s="415"/>
      <c r="BB358" s="415"/>
      <c r="BC358" s="415"/>
      <c r="BD358" s="415"/>
      <c r="BE358" s="415"/>
      <c r="BF358" s="415"/>
      <c r="BG358" s="416"/>
      <c r="BH358" s="416"/>
      <c r="BI358" s="415"/>
      <c r="BJ358" s="416"/>
      <c r="BK358" s="416"/>
      <c r="BL358" s="416"/>
      <c r="BM358" s="416"/>
      <c r="BN358" s="416"/>
      <c r="BO358" s="416"/>
      <c r="BP358" s="416"/>
      <c r="BQ358" s="416"/>
      <c r="BR358" s="416"/>
      <c r="BS358" s="415"/>
      <c r="BT358" s="416"/>
      <c r="BU358" s="416"/>
      <c r="BV358" s="416"/>
      <c r="BW358" s="416"/>
      <c r="BX358" s="416"/>
      <c r="BY358" s="416"/>
      <c r="BZ358" s="416"/>
      <c r="CA358" s="416"/>
      <c r="CB358" s="416"/>
      <c r="CC358" s="415"/>
      <c r="CD358" s="416"/>
      <c r="CE358" s="416"/>
      <c r="CF358" s="416"/>
      <c r="CG358" s="416"/>
      <c r="CH358" s="416"/>
      <c r="CI358" s="416"/>
      <c r="CJ358" s="416"/>
      <c r="CK358" s="416"/>
      <c r="CL358" s="416"/>
      <c r="CM358" s="415"/>
      <c r="CN358" s="416"/>
      <c r="CO358" s="416"/>
      <c r="CP358" s="416"/>
      <c r="CQ358" s="416"/>
      <c r="CR358" s="416"/>
      <c r="CS358" s="416"/>
      <c r="CT358" s="416"/>
      <c r="CU358" s="416"/>
      <c r="CV358" s="416"/>
      <c r="CW358" s="415"/>
      <c r="CX358" s="416"/>
      <c r="CY358" s="41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415"/>
      <c r="AZ359" s="415"/>
      <c r="BA359" s="415"/>
      <c r="BB359" s="415"/>
      <c r="BC359" s="415"/>
      <c r="BD359" s="415"/>
      <c r="BE359" s="415"/>
      <c r="BF359" s="415"/>
      <c r="BG359" s="416"/>
      <c r="BH359" s="416"/>
      <c r="BI359" s="415"/>
      <c r="BJ359" s="416"/>
      <c r="BK359" s="416"/>
      <c r="BL359" s="416"/>
      <c r="BM359" s="416"/>
      <c r="BN359" s="416"/>
      <c r="BO359" s="416"/>
      <c r="BP359" s="416"/>
      <c r="BQ359" s="416"/>
      <c r="BR359" s="416"/>
      <c r="BS359" s="415"/>
      <c r="BT359" s="416"/>
      <c r="BU359" s="416"/>
      <c r="BV359" s="416"/>
      <c r="BW359" s="416"/>
      <c r="BX359" s="416"/>
      <c r="BY359" s="416"/>
      <c r="BZ359" s="416"/>
      <c r="CA359" s="416"/>
      <c r="CB359" s="416"/>
      <c r="CC359" s="415"/>
      <c r="CD359" s="416"/>
      <c r="CE359" s="416"/>
      <c r="CF359" s="416"/>
      <c r="CG359" s="416"/>
      <c r="CH359" s="416"/>
      <c r="CI359" s="416"/>
      <c r="CJ359" s="416"/>
      <c r="CK359" s="416"/>
      <c r="CL359" s="416"/>
      <c r="CM359" s="415"/>
      <c r="CN359" s="416"/>
      <c r="CO359" s="416"/>
      <c r="CP359" s="416"/>
      <c r="CQ359" s="416"/>
      <c r="CR359" s="416"/>
      <c r="CS359" s="416"/>
      <c r="CT359" s="416"/>
      <c r="CU359" s="416"/>
      <c r="CV359" s="416"/>
      <c r="CW359" s="415"/>
      <c r="CX359" s="416"/>
      <c r="CY359" s="41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415"/>
      <c r="AZ360" s="415"/>
      <c r="BA360" s="415"/>
      <c r="BB360" s="415"/>
      <c r="BC360" s="415"/>
      <c r="BD360" s="415"/>
      <c r="BE360" s="415"/>
      <c r="BF360" s="415"/>
      <c r="BG360" s="416"/>
      <c r="BH360" s="416"/>
      <c r="BI360" s="415"/>
      <c r="BJ360" s="416"/>
      <c r="BK360" s="416"/>
      <c r="BL360" s="416"/>
      <c r="BM360" s="416"/>
      <c r="BN360" s="416"/>
      <c r="BO360" s="416"/>
      <c r="BP360" s="416"/>
      <c r="BQ360" s="416"/>
      <c r="BR360" s="416"/>
      <c r="BS360" s="415"/>
      <c r="BT360" s="416"/>
      <c r="BU360" s="416"/>
      <c r="BV360" s="416"/>
      <c r="BW360" s="416"/>
      <c r="BX360" s="416"/>
      <c r="BY360" s="416"/>
      <c r="BZ360" s="416"/>
      <c r="CA360" s="416"/>
      <c r="CB360" s="416"/>
      <c r="CC360" s="415"/>
      <c r="CD360" s="416"/>
      <c r="CE360" s="416"/>
      <c r="CF360" s="416"/>
      <c r="CG360" s="416"/>
      <c r="CH360" s="416"/>
      <c r="CI360" s="416"/>
      <c r="CJ360" s="416"/>
      <c r="CK360" s="416"/>
      <c r="CL360" s="416"/>
      <c r="CM360" s="415"/>
      <c r="CN360" s="416"/>
      <c r="CO360" s="416"/>
      <c r="CP360" s="416"/>
      <c r="CQ360" s="416"/>
      <c r="CR360" s="416"/>
      <c r="CS360" s="416"/>
      <c r="CT360" s="416"/>
      <c r="CU360" s="416"/>
      <c r="CV360" s="416"/>
      <c r="CW360" s="415"/>
      <c r="CX360" s="416"/>
      <c r="CY360" s="41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415"/>
      <c r="AZ361" s="415"/>
      <c r="BA361" s="415"/>
      <c r="BB361" s="415"/>
      <c r="BC361" s="415"/>
      <c r="BD361" s="415"/>
      <c r="BE361" s="415"/>
      <c r="BF361" s="415"/>
      <c r="BG361" s="416"/>
      <c r="BH361" s="416"/>
      <c r="BI361" s="415"/>
      <c r="BJ361" s="416"/>
      <c r="BK361" s="416"/>
      <c r="BL361" s="416"/>
      <c r="BM361" s="416"/>
      <c r="BN361" s="416"/>
      <c r="BO361" s="416"/>
      <c r="BP361" s="416"/>
      <c r="BQ361" s="416"/>
      <c r="BR361" s="416"/>
      <c r="BS361" s="415"/>
      <c r="BT361" s="416"/>
      <c r="BU361" s="416"/>
      <c r="BV361" s="416"/>
      <c r="BW361" s="416"/>
      <c r="BX361" s="416"/>
      <c r="BY361" s="416"/>
      <c r="BZ361" s="416"/>
      <c r="CA361" s="416"/>
      <c r="CB361" s="416"/>
      <c r="CC361" s="415"/>
      <c r="CD361" s="416"/>
      <c r="CE361" s="416"/>
      <c r="CF361" s="416"/>
      <c r="CG361" s="416"/>
      <c r="CH361" s="416"/>
      <c r="CI361" s="416"/>
      <c r="CJ361" s="416"/>
      <c r="CK361" s="416"/>
      <c r="CL361" s="416"/>
      <c r="CM361" s="415"/>
      <c r="CN361" s="416"/>
      <c r="CO361" s="416"/>
      <c r="CP361" s="416"/>
      <c r="CQ361" s="416"/>
      <c r="CR361" s="416"/>
      <c r="CS361" s="416"/>
      <c r="CT361" s="416"/>
      <c r="CU361" s="416"/>
      <c r="CV361" s="416"/>
      <c r="CW361" s="415"/>
      <c r="CX361" s="416"/>
      <c r="CY361" s="41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415"/>
      <c r="AZ362" s="415"/>
      <c r="BA362" s="415"/>
      <c r="BB362" s="415"/>
      <c r="BC362" s="415"/>
      <c r="BD362" s="415"/>
      <c r="BE362" s="415"/>
      <c r="BF362" s="415"/>
      <c r="BG362" s="416"/>
      <c r="BH362" s="416"/>
      <c r="BI362" s="415"/>
      <c r="BJ362" s="416"/>
      <c r="BK362" s="416"/>
      <c r="BL362" s="416"/>
      <c r="BM362" s="416"/>
      <c r="BN362" s="416"/>
      <c r="BO362" s="416"/>
      <c r="BP362" s="416"/>
      <c r="BQ362" s="416"/>
      <c r="BR362" s="416"/>
      <c r="BS362" s="415"/>
      <c r="BT362" s="416"/>
      <c r="BU362" s="416"/>
      <c r="BV362" s="416"/>
      <c r="BW362" s="416"/>
      <c r="BX362" s="416"/>
      <c r="BY362" s="416"/>
      <c r="BZ362" s="416"/>
      <c r="CA362" s="416"/>
      <c r="CB362" s="416"/>
      <c r="CC362" s="415"/>
      <c r="CD362" s="416"/>
      <c r="CE362" s="416"/>
      <c r="CF362" s="416"/>
      <c r="CG362" s="416"/>
      <c r="CH362" s="416"/>
      <c r="CI362" s="416"/>
      <c r="CJ362" s="416"/>
      <c r="CK362" s="416"/>
      <c r="CL362" s="416"/>
      <c r="CM362" s="415"/>
      <c r="CN362" s="416"/>
      <c r="CO362" s="416"/>
      <c r="CP362" s="416"/>
      <c r="CQ362" s="416"/>
      <c r="CR362" s="416"/>
      <c r="CS362" s="416"/>
      <c r="CT362" s="416"/>
      <c r="CU362" s="416"/>
      <c r="CV362" s="416"/>
      <c r="CW362" s="415"/>
      <c r="CX362" s="416"/>
      <c r="CY362" s="41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415"/>
      <c r="AZ363" s="415"/>
      <c r="BA363" s="415"/>
      <c r="BB363" s="415"/>
      <c r="BC363" s="415"/>
      <c r="BD363" s="415"/>
      <c r="BE363" s="415"/>
      <c r="BF363" s="415"/>
      <c r="BG363" s="416"/>
      <c r="BH363" s="416"/>
      <c r="BI363" s="415"/>
      <c r="BJ363" s="416"/>
      <c r="BK363" s="416"/>
      <c r="BL363" s="416"/>
      <c r="BM363" s="416"/>
      <c r="BN363" s="416"/>
      <c r="BO363" s="416"/>
      <c r="BP363" s="416"/>
      <c r="BQ363" s="416"/>
      <c r="BR363" s="416"/>
      <c r="BS363" s="415"/>
      <c r="BT363" s="416"/>
      <c r="BU363" s="416"/>
      <c r="BV363" s="416"/>
      <c r="BW363" s="416"/>
      <c r="BX363" s="416"/>
      <c r="BY363" s="416"/>
      <c r="BZ363" s="416"/>
      <c r="CA363" s="416"/>
      <c r="CB363" s="416"/>
      <c r="CC363" s="415"/>
      <c r="CD363" s="416"/>
      <c r="CE363" s="416"/>
      <c r="CF363" s="416"/>
      <c r="CG363" s="416"/>
      <c r="CH363" s="416"/>
      <c r="CI363" s="416"/>
      <c r="CJ363" s="416"/>
      <c r="CK363" s="416"/>
      <c r="CL363" s="416"/>
      <c r="CM363" s="415"/>
      <c r="CN363" s="416"/>
      <c r="CO363" s="416"/>
      <c r="CP363" s="416"/>
      <c r="CQ363" s="416"/>
      <c r="CR363" s="416"/>
      <c r="CS363" s="416"/>
      <c r="CT363" s="416"/>
      <c r="CU363" s="416"/>
      <c r="CV363" s="416"/>
      <c r="CW363" s="415"/>
      <c r="CX363" s="416"/>
      <c r="CY363" s="41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415"/>
      <c r="AZ364" s="415"/>
      <c r="BA364" s="415"/>
      <c r="BB364" s="415"/>
      <c r="BC364" s="415"/>
      <c r="BD364" s="415"/>
      <c r="BE364" s="415"/>
      <c r="BF364" s="415"/>
      <c r="BG364" s="416"/>
      <c r="BH364" s="416"/>
      <c r="BI364" s="415"/>
      <c r="BJ364" s="416"/>
      <c r="BK364" s="416"/>
      <c r="BL364" s="416"/>
      <c r="BM364" s="416"/>
      <c r="BN364" s="416"/>
      <c r="BO364" s="416"/>
      <c r="BP364" s="416"/>
      <c r="BQ364" s="416"/>
      <c r="BR364" s="416"/>
      <c r="BS364" s="415"/>
      <c r="BT364" s="416"/>
      <c r="BU364" s="416"/>
      <c r="BV364" s="416"/>
      <c r="BW364" s="416"/>
      <c r="BX364" s="416"/>
      <c r="BY364" s="416"/>
      <c r="BZ364" s="416"/>
      <c r="CA364" s="416"/>
      <c r="CB364" s="416"/>
      <c r="CC364" s="415"/>
      <c r="CD364" s="416"/>
      <c r="CE364" s="416"/>
      <c r="CF364" s="416"/>
      <c r="CG364" s="416"/>
      <c r="CH364" s="416"/>
      <c r="CI364" s="416"/>
      <c r="CJ364" s="416"/>
      <c r="CK364" s="416"/>
      <c r="CL364" s="416"/>
      <c r="CM364" s="415"/>
      <c r="CN364" s="416"/>
      <c r="CO364" s="416"/>
      <c r="CP364" s="416"/>
      <c r="CQ364" s="416"/>
      <c r="CR364" s="416"/>
      <c r="CS364" s="416"/>
      <c r="CT364" s="416"/>
      <c r="CU364" s="416"/>
      <c r="CV364" s="416"/>
      <c r="CW364" s="415"/>
      <c r="CX364" s="416"/>
      <c r="CY364" s="41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415"/>
      <c r="AZ365" s="415"/>
      <c r="BA365" s="415"/>
      <c r="BB365" s="415"/>
      <c r="BC365" s="415"/>
      <c r="BD365" s="415"/>
      <c r="BE365" s="415"/>
      <c r="BF365" s="415"/>
      <c r="BG365" s="416"/>
      <c r="BH365" s="416"/>
      <c r="BI365" s="415"/>
      <c r="BJ365" s="416"/>
      <c r="BK365" s="416"/>
      <c r="BL365" s="416"/>
      <c r="BM365" s="416"/>
      <c r="BN365" s="416"/>
      <c r="BO365" s="416"/>
      <c r="BP365" s="416"/>
      <c r="BQ365" s="416"/>
      <c r="BR365" s="416"/>
      <c r="BS365" s="415"/>
      <c r="BT365" s="416"/>
      <c r="BU365" s="416"/>
      <c r="BV365" s="416"/>
      <c r="BW365" s="416"/>
      <c r="BX365" s="416"/>
      <c r="BY365" s="416"/>
      <c r="BZ365" s="416"/>
      <c r="CA365" s="416"/>
      <c r="CB365" s="416"/>
      <c r="CC365" s="415"/>
      <c r="CD365" s="416"/>
      <c r="CE365" s="416"/>
      <c r="CF365" s="416"/>
      <c r="CG365" s="416"/>
      <c r="CH365" s="416"/>
      <c r="CI365" s="416"/>
      <c r="CJ365" s="416"/>
      <c r="CK365" s="416"/>
      <c r="CL365" s="416"/>
      <c r="CM365" s="415"/>
      <c r="CN365" s="416"/>
      <c r="CO365" s="416"/>
      <c r="CP365" s="416"/>
      <c r="CQ365" s="416"/>
      <c r="CR365" s="416"/>
      <c r="CS365" s="416"/>
      <c r="CT365" s="416"/>
      <c r="CU365" s="416"/>
      <c r="CV365" s="416"/>
      <c r="CW365" s="415"/>
      <c r="CX365" s="416"/>
      <c r="CY365" s="41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415"/>
      <c r="AZ366" s="415"/>
      <c r="BA366" s="415"/>
      <c r="BB366" s="415"/>
      <c r="BC366" s="415"/>
      <c r="BD366" s="415"/>
      <c r="BE366" s="415"/>
      <c r="BF366" s="415"/>
      <c r="BG366" s="416"/>
      <c r="BH366" s="416"/>
      <c r="BI366" s="415"/>
      <c r="BJ366" s="416"/>
      <c r="BK366" s="416"/>
      <c r="BL366" s="416"/>
      <c r="BM366" s="416"/>
      <c r="BN366" s="416"/>
      <c r="BO366" s="416"/>
      <c r="BP366" s="416"/>
      <c r="BQ366" s="416"/>
      <c r="BR366" s="416"/>
      <c r="BS366" s="415"/>
      <c r="BT366" s="416"/>
      <c r="BU366" s="416"/>
      <c r="BV366" s="416"/>
      <c r="BW366" s="416"/>
      <c r="BX366" s="416"/>
      <c r="BY366" s="416"/>
      <c r="BZ366" s="416"/>
      <c r="CA366" s="416"/>
      <c r="CB366" s="416"/>
      <c r="CC366" s="415"/>
      <c r="CD366" s="416"/>
      <c r="CE366" s="416"/>
      <c r="CF366" s="416"/>
      <c r="CG366" s="416"/>
      <c r="CH366" s="416"/>
      <c r="CI366" s="416"/>
      <c r="CJ366" s="416"/>
      <c r="CK366" s="416"/>
      <c r="CL366" s="416"/>
      <c r="CM366" s="415"/>
      <c r="CN366" s="416"/>
      <c r="CO366" s="416"/>
      <c r="CP366" s="416"/>
      <c r="CQ366" s="416"/>
      <c r="CR366" s="416"/>
      <c r="CS366" s="416"/>
      <c r="CT366" s="416"/>
      <c r="CU366" s="416"/>
      <c r="CV366" s="416"/>
      <c r="CW366" s="415"/>
      <c r="CX366" s="416"/>
      <c r="CY366" s="41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415"/>
      <c r="AZ367" s="415"/>
      <c r="BA367" s="415"/>
      <c r="BB367" s="415"/>
      <c r="BC367" s="415"/>
      <c r="BD367" s="415"/>
      <c r="BE367" s="415"/>
      <c r="BF367" s="415"/>
      <c r="BG367" s="416"/>
      <c r="BH367" s="416"/>
      <c r="BI367" s="415"/>
      <c r="BJ367" s="416"/>
      <c r="BK367" s="416"/>
      <c r="BL367" s="416"/>
      <c r="BM367" s="416"/>
      <c r="BN367" s="416"/>
      <c r="BO367" s="416"/>
      <c r="BP367" s="416"/>
      <c r="BQ367" s="416"/>
      <c r="BR367" s="416"/>
      <c r="BS367" s="415"/>
      <c r="BT367" s="416"/>
      <c r="BU367" s="416"/>
      <c r="BV367" s="416"/>
      <c r="BW367" s="416"/>
      <c r="BX367" s="416"/>
      <c r="BY367" s="416"/>
      <c r="BZ367" s="416"/>
      <c r="CA367" s="416"/>
      <c r="CB367" s="416"/>
      <c r="CC367" s="415"/>
      <c r="CD367" s="416"/>
      <c r="CE367" s="416"/>
      <c r="CF367" s="416"/>
      <c r="CG367" s="416"/>
      <c r="CH367" s="416"/>
      <c r="CI367" s="416"/>
      <c r="CJ367" s="416"/>
      <c r="CK367" s="416"/>
      <c r="CL367" s="416"/>
      <c r="CM367" s="415"/>
      <c r="CN367" s="416"/>
      <c r="CO367" s="416"/>
      <c r="CP367" s="416"/>
      <c r="CQ367" s="416"/>
      <c r="CR367" s="416"/>
      <c r="CS367" s="416"/>
      <c r="CT367" s="416"/>
      <c r="CU367" s="416"/>
      <c r="CV367" s="416"/>
      <c r="CW367" s="415"/>
      <c r="CX367" s="416"/>
      <c r="CY367" s="41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415"/>
      <c r="AZ368" s="415"/>
      <c r="BA368" s="415"/>
      <c r="BB368" s="415"/>
      <c r="BC368" s="415"/>
      <c r="BD368" s="415"/>
      <c r="BE368" s="415"/>
      <c r="BF368" s="415"/>
      <c r="BG368" s="416"/>
      <c r="BH368" s="416"/>
      <c r="BI368" s="415"/>
      <c r="BJ368" s="416"/>
      <c r="BK368" s="416"/>
      <c r="BL368" s="416"/>
      <c r="BM368" s="416"/>
      <c r="BN368" s="416"/>
      <c r="BO368" s="416"/>
      <c r="BP368" s="416"/>
      <c r="BQ368" s="416"/>
      <c r="BR368" s="416"/>
      <c r="BS368" s="415"/>
      <c r="BT368" s="416"/>
      <c r="BU368" s="416"/>
      <c r="BV368" s="416"/>
      <c r="BW368" s="416"/>
      <c r="BX368" s="416"/>
      <c r="BY368" s="416"/>
      <c r="BZ368" s="416"/>
      <c r="CA368" s="416"/>
      <c r="CB368" s="416"/>
      <c r="CC368" s="415"/>
      <c r="CD368" s="416"/>
      <c r="CE368" s="416"/>
      <c r="CF368" s="416"/>
      <c r="CG368" s="416"/>
      <c r="CH368" s="416"/>
      <c r="CI368" s="416"/>
      <c r="CJ368" s="416"/>
      <c r="CK368" s="416"/>
      <c r="CL368" s="416"/>
      <c r="CM368" s="415"/>
      <c r="CN368" s="416"/>
      <c r="CO368" s="416"/>
      <c r="CP368" s="416"/>
      <c r="CQ368" s="416"/>
      <c r="CR368" s="416"/>
      <c r="CS368" s="416"/>
      <c r="CT368" s="416"/>
      <c r="CU368" s="416"/>
      <c r="CV368" s="416"/>
      <c r="CW368" s="415"/>
      <c r="CX368" s="416"/>
      <c r="CY368" s="41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415"/>
      <c r="AZ369" s="415"/>
      <c r="BA369" s="415"/>
      <c r="BB369" s="415"/>
      <c r="BC369" s="415"/>
      <c r="BD369" s="415"/>
      <c r="BE369" s="415"/>
      <c r="BF369" s="415"/>
      <c r="BG369" s="416"/>
      <c r="BH369" s="416"/>
      <c r="BI369" s="415"/>
      <c r="BJ369" s="416"/>
      <c r="BK369" s="416"/>
      <c r="BL369" s="416"/>
      <c r="BM369" s="416"/>
      <c r="BN369" s="416"/>
      <c r="BO369" s="416"/>
      <c r="BP369" s="416"/>
      <c r="BQ369" s="416"/>
      <c r="BR369" s="416"/>
      <c r="BS369" s="415"/>
      <c r="BT369" s="416"/>
      <c r="BU369" s="416"/>
      <c r="BV369" s="416"/>
      <c r="BW369" s="416"/>
      <c r="BX369" s="416"/>
      <c r="BY369" s="416"/>
      <c r="BZ369" s="416"/>
      <c r="CA369" s="416"/>
      <c r="CB369" s="416"/>
      <c r="CC369" s="415"/>
      <c r="CD369" s="416"/>
      <c r="CE369" s="416"/>
      <c r="CF369" s="416"/>
      <c r="CG369" s="416"/>
      <c r="CH369" s="416"/>
      <c r="CI369" s="416"/>
      <c r="CJ369" s="416"/>
      <c r="CK369" s="416"/>
      <c r="CL369" s="416"/>
      <c r="CM369" s="415"/>
      <c r="CN369" s="416"/>
      <c r="CO369" s="416"/>
      <c r="CP369" s="416"/>
      <c r="CQ369" s="416"/>
      <c r="CR369" s="416"/>
      <c r="CS369" s="416"/>
      <c r="CT369" s="416"/>
      <c r="CU369" s="416"/>
      <c r="CV369" s="416"/>
      <c r="CW369" s="415"/>
      <c r="CX369" s="416"/>
      <c r="CY369" s="41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415"/>
      <c r="AZ370" s="415"/>
      <c r="BA370" s="415"/>
      <c r="BB370" s="415"/>
      <c r="BC370" s="415"/>
      <c r="BD370" s="415"/>
      <c r="BE370" s="415"/>
      <c r="BF370" s="415"/>
      <c r="BG370" s="416"/>
      <c r="BH370" s="416"/>
      <c r="BI370" s="415"/>
      <c r="BJ370" s="416"/>
      <c r="BK370" s="416"/>
      <c r="BL370" s="416"/>
      <c r="BM370" s="416"/>
      <c r="BN370" s="416"/>
      <c r="BO370" s="416"/>
      <c r="BP370" s="416"/>
      <c r="BQ370" s="416"/>
      <c r="BR370" s="416"/>
      <c r="BS370" s="415"/>
      <c r="BT370" s="416"/>
      <c r="BU370" s="416"/>
      <c r="BV370" s="416"/>
      <c r="BW370" s="416"/>
      <c r="BX370" s="416"/>
      <c r="BY370" s="416"/>
      <c r="BZ370" s="416"/>
      <c r="CA370" s="416"/>
      <c r="CB370" s="416"/>
      <c r="CC370" s="415"/>
      <c r="CD370" s="416"/>
      <c r="CE370" s="416"/>
      <c r="CF370" s="416"/>
      <c r="CG370" s="416"/>
      <c r="CH370" s="416"/>
      <c r="CI370" s="416"/>
      <c r="CJ370" s="416"/>
      <c r="CK370" s="416"/>
      <c r="CL370" s="416"/>
      <c r="CM370" s="415"/>
      <c r="CN370" s="416"/>
      <c r="CO370" s="416"/>
      <c r="CP370" s="416"/>
      <c r="CQ370" s="416"/>
      <c r="CR370" s="416"/>
      <c r="CS370" s="416"/>
      <c r="CT370" s="416"/>
      <c r="CU370" s="416"/>
      <c r="CV370" s="416"/>
      <c r="CW370" s="415"/>
      <c r="CX370" s="416"/>
      <c r="CY370" s="41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415"/>
      <c r="AZ371" s="415"/>
      <c r="BA371" s="415"/>
      <c r="BB371" s="415"/>
      <c r="BC371" s="415"/>
      <c r="BD371" s="415"/>
      <c r="BE371" s="415"/>
      <c r="BF371" s="415"/>
      <c r="BG371" s="416"/>
      <c r="BH371" s="416"/>
      <c r="BI371" s="415"/>
      <c r="BJ371" s="416"/>
      <c r="BK371" s="416"/>
      <c r="BL371" s="416"/>
      <c r="BM371" s="416"/>
      <c r="BN371" s="416"/>
      <c r="BO371" s="416"/>
      <c r="BP371" s="416"/>
      <c r="BQ371" s="416"/>
      <c r="BR371" s="416"/>
      <c r="BS371" s="415"/>
      <c r="BT371" s="416"/>
      <c r="BU371" s="416"/>
      <c r="BV371" s="416"/>
      <c r="BW371" s="416"/>
      <c r="BX371" s="416"/>
      <c r="BY371" s="416"/>
      <c r="BZ371" s="416"/>
      <c r="CA371" s="416"/>
      <c r="CB371" s="416"/>
      <c r="CC371" s="415"/>
      <c r="CD371" s="416"/>
      <c r="CE371" s="416"/>
      <c r="CF371" s="416"/>
      <c r="CG371" s="416"/>
      <c r="CH371" s="416"/>
      <c r="CI371" s="416"/>
      <c r="CJ371" s="416"/>
      <c r="CK371" s="416"/>
      <c r="CL371" s="416"/>
      <c r="CM371" s="415"/>
      <c r="CN371" s="416"/>
      <c r="CO371" s="416"/>
      <c r="CP371" s="416"/>
      <c r="CQ371" s="416"/>
      <c r="CR371" s="416"/>
      <c r="CS371" s="416"/>
      <c r="CT371" s="416"/>
      <c r="CU371" s="416"/>
      <c r="CV371" s="416"/>
      <c r="CW371" s="415"/>
      <c r="CX371" s="416"/>
      <c r="CY371" s="41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415"/>
      <c r="AZ372" s="415"/>
      <c r="BA372" s="415"/>
      <c r="BB372" s="415"/>
      <c r="BC372" s="415"/>
      <c r="BD372" s="415"/>
      <c r="BE372" s="415"/>
      <c r="BF372" s="415"/>
      <c r="BG372" s="416"/>
      <c r="BH372" s="416"/>
      <c r="BI372" s="415"/>
      <c r="BJ372" s="416"/>
      <c r="BK372" s="416"/>
      <c r="BL372" s="416"/>
      <c r="BM372" s="416"/>
      <c r="BN372" s="416"/>
      <c r="BO372" s="416"/>
      <c r="BP372" s="416"/>
      <c r="BQ372" s="416"/>
      <c r="BR372" s="416"/>
      <c r="BS372" s="415"/>
      <c r="BT372" s="416"/>
      <c r="BU372" s="416"/>
      <c r="BV372" s="416"/>
      <c r="BW372" s="416"/>
      <c r="BX372" s="416"/>
      <c r="BY372" s="416"/>
      <c r="BZ372" s="416"/>
      <c r="CA372" s="416"/>
      <c r="CB372" s="416"/>
      <c r="CC372" s="415"/>
      <c r="CD372" s="416"/>
      <c r="CE372" s="416"/>
      <c r="CF372" s="416"/>
      <c r="CG372" s="416"/>
      <c r="CH372" s="416"/>
      <c r="CI372" s="416"/>
      <c r="CJ372" s="416"/>
      <c r="CK372" s="416"/>
      <c r="CL372" s="416"/>
      <c r="CM372" s="415"/>
      <c r="CN372" s="416"/>
      <c r="CO372" s="416"/>
      <c r="CP372" s="416"/>
      <c r="CQ372" s="416"/>
      <c r="CR372" s="416"/>
      <c r="CS372" s="416"/>
      <c r="CT372" s="416"/>
      <c r="CU372" s="416"/>
      <c r="CV372" s="416"/>
      <c r="CW372" s="415"/>
      <c r="CX372" s="416"/>
      <c r="CY372" s="41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415"/>
      <c r="AZ373" s="415"/>
      <c r="BA373" s="415"/>
      <c r="BB373" s="415"/>
      <c r="BC373" s="415"/>
      <c r="BD373" s="415"/>
      <c r="BE373" s="415"/>
      <c r="BF373" s="415"/>
      <c r="BG373" s="416"/>
      <c r="BH373" s="416"/>
      <c r="BI373" s="415"/>
      <c r="BJ373" s="416"/>
      <c r="BK373" s="416"/>
      <c r="BL373" s="416"/>
      <c r="BM373" s="416"/>
      <c r="BN373" s="416"/>
      <c r="BO373" s="416"/>
      <c r="BP373" s="416"/>
      <c r="BQ373" s="416"/>
      <c r="BR373" s="416"/>
      <c r="BS373" s="415"/>
      <c r="BT373" s="416"/>
      <c r="BU373" s="416"/>
      <c r="BV373" s="416"/>
      <c r="BW373" s="416"/>
      <c r="BX373" s="416"/>
      <c r="BY373" s="416"/>
      <c r="BZ373" s="416"/>
      <c r="CA373" s="416"/>
      <c r="CB373" s="416"/>
      <c r="CC373" s="415"/>
      <c r="CD373" s="416"/>
      <c r="CE373" s="416"/>
      <c r="CF373" s="416"/>
      <c r="CG373" s="416"/>
      <c r="CH373" s="416"/>
      <c r="CI373" s="416"/>
      <c r="CJ373" s="416"/>
      <c r="CK373" s="416"/>
      <c r="CL373" s="416"/>
      <c r="CM373" s="415"/>
      <c r="CN373" s="416"/>
      <c r="CO373" s="416"/>
      <c r="CP373" s="416"/>
      <c r="CQ373" s="416"/>
      <c r="CR373" s="416"/>
      <c r="CS373" s="416"/>
      <c r="CT373" s="416"/>
      <c r="CU373" s="416"/>
      <c r="CV373" s="416"/>
      <c r="CW373" s="415"/>
      <c r="CX373" s="416"/>
      <c r="CY373" s="41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415"/>
      <c r="AZ374" s="415"/>
      <c r="BA374" s="415"/>
      <c r="BB374" s="415"/>
      <c r="BC374" s="415"/>
      <c r="BD374" s="415"/>
      <c r="BE374" s="415"/>
      <c r="BF374" s="415"/>
      <c r="BG374" s="416"/>
      <c r="BH374" s="416"/>
      <c r="BI374" s="415"/>
      <c r="BJ374" s="416"/>
      <c r="BK374" s="416"/>
      <c r="BL374" s="416"/>
      <c r="BM374" s="416"/>
      <c r="BN374" s="416"/>
      <c r="BO374" s="416"/>
      <c r="BP374" s="416"/>
      <c r="BQ374" s="416"/>
      <c r="BR374" s="416"/>
      <c r="BS374" s="415"/>
      <c r="BT374" s="416"/>
      <c r="BU374" s="416"/>
      <c r="BV374" s="416"/>
      <c r="BW374" s="416"/>
      <c r="BX374" s="416"/>
      <c r="BY374" s="416"/>
      <c r="BZ374" s="416"/>
      <c r="CA374" s="416"/>
      <c r="CB374" s="416"/>
      <c r="CC374" s="415"/>
      <c r="CD374" s="416"/>
      <c r="CE374" s="416"/>
      <c r="CF374" s="416"/>
      <c r="CG374" s="416"/>
      <c r="CH374" s="416"/>
      <c r="CI374" s="416"/>
      <c r="CJ374" s="416"/>
      <c r="CK374" s="416"/>
      <c r="CL374" s="416"/>
      <c r="CM374" s="415"/>
      <c r="CN374" s="416"/>
      <c r="CO374" s="416"/>
      <c r="CP374" s="416"/>
      <c r="CQ374" s="416"/>
      <c r="CR374" s="416"/>
      <c r="CS374" s="416"/>
      <c r="CT374" s="416"/>
      <c r="CU374" s="416"/>
      <c r="CV374" s="416"/>
      <c r="CW374" s="415"/>
      <c r="CX374" s="416"/>
      <c r="CY374" s="41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415"/>
      <c r="AZ375" s="415"/>
      <c r="BA375" s="415"/>
      <c r="BB375" s="415"/>
      <c r="BC375" s="415"/>
      <c r="BD375" s="415"/>
      <c r="BE375" s="415"/>
      <c r="BF375" s="415"/>
      <c r="BG375" s="416"/>
      <c r="BH375" s="416"/>
      <c r="BI375" s="415"/>
      <c r="BJ375" s="416"/>
      <c r="BK375" s="416"/>
      <c r="BL375" s="416"/>
      <c r="BM375" s="416"/>
      <c r="BN375" s="416"/>
      <c r="BO375" s="416"/>
      <c r="BP375" s="416"/>
      <c r="BQ375" s="416"/>
      <c r="BR375" s="416"/>
      <c r="BS375" s="415"/>
      <c r="BT375" s="416"/>
      <c r="BU375" s="416"/>
      <c r="BV375" s="416"/>
      <c r="BW375" s="416"/>
      <c r="BX375" s="416"/>
      <c r="BY375" s="416"/>
      <c r="BZ375" s="416"/>
      <c r="CA375" s="416"/>
      <c r="CB375" s="416"/>
      <c r="CC375" s="415"/>
      <c r="CD375" s="416"/>
      <c r="CE375" s="416"/>
      <c r="CF375" s="416"/>
      <c r="CG375" s="416"/>
      <c r="CH375" s="416"/>
      <c r="CI375" s="416"/>
      <c r="CJ375" s="416"/>
      <c r="CK375" s="416"/>
      <c r="CL375" s="416"/>
      <c r="CM375" s="415"/>
      <c r="CN375" s="416"/>
      <c r="CO375" s="416"/>
      <c r="CP375" s="416"/>
      <c r="CQ375" s="416"/>
      <c r="CR375" s="416"/>
      <c r="CS375" s="416"/>
      <c r="CT375" s="416"/>
      <c r="CU375" s="416"/>
      <c r="CV375" s="416"/>
      <c r="CW375" s="415"/>
      <c r="CX375" s="416"/>
      <c r="CY375" s="41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415"/>
      <c r="AZ376" s="415"/>
      <c r="BA376" s="415"/>
      <c r="BB376" s="415"/>
      <c r="BC376" s="415"/>
      <c r="BD376" s="415"/>
      <c r="BE376" s="415"/>
      <c r="BF376" s="415"/>
      <c r="BG376" s="416"/>
      <c r="BH376" s="416"/>
      <c r="BI376" s="415"/>
      <c r="BJ376" s="416"/>
      <c r="BK376" s="416"/>
      <c r="BL376" s="416"/>
      <c r="BM376" s="416"/>
      <c r="BN376" s="416"/>
      <c r="BO376" s="416"/>
      <c r="BP376" s="416"/>
      <c r="BQ376" s="416"/>
      <c r="BR376" s="416"/>
      <c r="BS376" s="415"/>
      <c r="BT376" s="416"/>
      <c r="BU376" s="416"/>
      <c r="BV376" s="416"/>
      <c r="BW376" s="416"/>
      <c r="BX376" s="416"/>
      <c r="BY376" s="416"/>
      <c r="BZ376" s="416"/>
      <c r="CA376" s="416"/>
      <c r="CB376" s="416"/>
      <c r="CC376" s="415"/>
      <c r="CD376" s="416"/>
      <c r="CE376" s="416"/>
      <c r="CF376" s="416"/>
      <c r="CG376" s="416"/>
      <c r="CH376" s="416"/>
      <c r="CI376" s="416"/>
      <c r="CJ376" s="416"/>
      <c r="CK376" s="416"/>
      <c r="CL376" s="416"/>
      <c r="CM376" s="415"/>
      <c r="CN376" s="416"/>
      <c r="CO376" s="416"/>
      <c r="CP376" s="416"/>
      <c r="CQ376" s="416"/>
      <c r="CR376" s="416"/>
      <c r="CS376" s="416"/>
      <c r="CT376" s="416"/>
      <c r="CU376" s="416"/>
      <c r="CV376" s="416"/>
      <c r="CW376" s="415"/>
      <c r="CX376" s="416"/>
      <c r="CY376" s="41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415"/>
      <c r="AZ377" s="415"/>
      <c r="BA377" s="415"/>
      <c r="BB377" s="415"/>
      <c r="BC377" s="415"/>
      <c r="BD377" s="415"/>
      <c r="BE377" s="415"/>
      <c r="BF377" s="415"/>
      <c r="BG377" s="416"/>
      <c r="BH377" s="416"/>
      <c r="BI377" s="415"/>
      <c r="BJ377" s="416"/>
      <c r="BK377" s="416"/>
      <c r="BL377" s="416"/>
      <c r="BM377" s="416"/>
      <c r="BN377" s="416"/>
      <c r="BO377" s="416"/>
      <c r="BP377" s="416"/>
      <c r="BQ377" s="416"/>
      <c r="BR377" s="416"/>
      <c r="BS377" s="415"/>
      <c r="BT377" s="416"/>
      <c r="BU377" s="416"/>
      <c r="BV377" s="416"/>
      <c r="BW377" s="416"/>
      <c r="BX377" s="416"/>
      <c r="BY377" s="416"/>
      <c r="BZ377" s="416"/>
      <c r="CA377" s="416"/>
      <c r="CB377" s="416"/>
      <c r="CC377" s="415"/>
      <c r="CD377" s="416"/>
      <c r="CE377" s="416"/>
      <c r="CF377" s="416"/>
      <c r="CG377" s="416"/>
      <c r="CH377" s="416"/>
      <c r="CI377" s="416"/>
      <c r="CJ377" s="416"/>
      <c r="CK377" s="416"/>
      <c r="CL377" s="416"/>
      <c r="CM377" s="415"/>
      <c r="CN377" s="416"/>
      <c r="CO377" s="416"/>
      <c r="CP377" s="416"/>
      <c r="CQ377" s="416"/>
      <c r="CR377" s="416"/>
      <c r="CS377" s="416"/>
      <c r="CT377" s="416"/>
      <c r="CU377" s="416"/>
      <c r="CV377" s="416"/>
      <c r="CW377" s="415"/>
      <c r="CX377" s="416"/>
      <c r="CY377" s="41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415"/>
      <c r="AZ378" s="415"/>
      <c r="BA378" s="415"/>
      <c r="BB378" s="415"/>
      <c r="BC378" s="415"/>
      <c r="BD378" s="415"/>
      <c r="BE378" s="415"/>
      <c r="BF378" s="415"/>
      <c r="BG378" s="416"/>
      <c r="BH378" s="416"/>
      <c r="BI378" s="415"/>
      <c r="BJ378" s="416"/>
      <c r="BK378" s="416"/>
      <c r="BL378" s="416"/>
      <c r="BM378" s="416"/>
      <c r="BN378" s="416"/>
      <c r="BO378" s="416"/>
      <c r="BP378" s="416"/>
      <c r="BQ378" s="416"/>
      <c r="BR378" s="416"/>
      <c r="BS378" s="415"/>
      <c r="BT378" s="416"/>
      <c r="BU378" s="416"/>
      <c r="BV378" s="416"/>
      <c r="BW378" s="416"/>
      <c r="BX378" s="416"/>
      <c r="BY378" s="416"/>
      <c r="BZ378" s="416"/>
      <c r="CA378" s="416"/>
      <c r="CB378" s="416"/>
      <c r="CC378" s="415"/>
      <c r="CD378" s="416"/>
      <c r="CE378" s="416"/>
      <c r="CF378" s="416"/>
      <c r="CG378" s="416"/>
      <c r="CH378" s="416"/>
      <c r="CI378" s="416"/>
      <c r="CJ378" s="416"/>
      <c r="CK378" s="416"/>
      <c r="CL378" s="416"/>
      <c r="CM378" s="415"/>
      <c r="CN378" s="416"/>
      <c r="CO378" s="416"/>
      <c r="CP378" s="416"/>
      <c r="CQ378" s="416"/>
      <c r="CR378" s="416"/>
      <c r="CS378" s="416"/>
      <c r="CT378" s="416"/>
      <c r="CU378" s="416"/>
      <c r="CV378" s="416"/>
      <c r="CW378" s="415"/>
      <c r="CX378" s="416"/>
      <c r="CY378" s="41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415"/>
      <c r="AZ379" s="415"/>
      <c r="BA379" s="415"/>
      <c r="BB379" s="415"/>
      <c r="BC379" s="415"/>
      <c r="BD379" s="415"/>
      <c r="BE379" s="415"/>
      <c r="BF379" s="415"/>
      <c r="BG379" s="416"/>
      <c r="BH379" s="416"/>
      <c r="BI379" s="415"/>
      <c r="BJ379" s="416"/>
      <c r="BK379" s="416"/>
      <c r="BL379" s="416"/>
      <c r="BM379" s="416"/>
      <c r="BN379" s="416"/>
      <c r="BO379" s="416"/>
      <c r="BP379" s="416"/>
      <c r="BQ379" s="416"/>
      <c r="BR379" s="416"/>
      <c r="BS379" s="415"/>
      <c r="BT379" s="416"/>
      <c r="BU379" s="416"/>
      <c r="BV379" s="416"/>
      <c r="BW379" s="416"/>
      <c r="BX379" s="416"/>
      <c r="BY379" s="416"/>
      <c r="BZ379" s="416"/>
      <c r="CA379" s="416"/>
      <c r="CB379" s="416"/>
      <c r="CC379" s="415"/>
      <c r="CD379" s="416"/>
      <c r="CE379" s="416"/>
      <c r="CF379" s="416"/>
      <c r="CG379" s="416"/>
      <c r="CH379" s="416"/>
      <c r="CI379" s="416"/>
      <c r="CJ379" s="416"/>
      <c r="CK379" s="416"/>
      <c r="CL379" s="416"/>
      <c r="CM379" s="415"/>
      <c r="CN379" s="416"/>
      <c r="CO379" s="416"/>
      <c r="CP379" s="416"/>
      <c r="CQ379" s="416"/>
      <c r="CR379" s="416"/>
      <c r="CS379" s="416"/>
      <c r="CT379" s="416"/>
      <c r="CU379" s="416"/>
      <c r="CV379" s="416"/>
      <c r="CW379" s="415"/>
      <c r="CX379" s="416"/>
      <c r="CY379" s="41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415"/>
      <c r="AZ380" s="415"/>
      <c r="BA380" s="415"/>
      <c r="BB380" s="415"/>
      <c r="BC380" s="415"/>
      <c r="BD380" s="415"/>
      <c r="BE380" s="415"/>
      <c r="BF380" s="415"/>
      <c r="BG380" s="416"/>
      <c r="BH380" s="416"/>
      <c r="BI380" s="415"/>
      <c r="BJ380" s="416"/>
      <c r="BK380" s="416"/>
      <c r="BL380" s="416"/>
      <c r="BM380" s="416"/>
      <c r="BN380" s="416"/>
      <c r="BO380" s="416"/>
      <c r="BP380" s="416"/>
      <c r="BQ380" s="416"/>
      <c r="BR380" s="416"/>
      <c r="BS380" s="415"/>
      <c r="BT380" s="416"/>
      <c r="BU380" s="416"/>
      <c r="BV380" s="416"/>
      <c r="BW380" s="416"/>
      <c r="BX380" s="416"/>
      <c r="BY380" s="416"/>
      <c r="BZ380" s="416"/>
      <c r="CA380" s="416"/>
      <c r="CB380" s="416"/>
      <c r="CC380" s="415"/>
      <c r="CD380" s="416"/>
      <c r="CE380" s="416"/>
      <c r="CF380" s="416"/>
      <c r="CG380" s="416"/>
      <c r="CH380" s="416"/>
      <c r="CI380" s="416"/>
      <c r="CJ380" s="416"/>
      <c r="CK380" s="416"/>
      <c r="CL380" s="416"/>
      <c r="CM380" s="415"/>
      <c r="CN380" s="416"/>
      <c r="CO380" s="416"/>
      <c r="CP380" s="416"/>
      <c r="CQ380" s="416"/>
      <c r="CR380" s="416"/>
      <c r="CS380" s="416"/>
      <c r="CT380" s="416"/>
      <c r="CU380" s="416"/>
      <c r="CV380" s="416"/>
      <c r="CW380" s="415"/>
      <c r="CX380" s="416"/>
      <c r="CY380" s="41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415"/>
      <c r="AZ381" s="415"/>
      <c r="BA381" s="415"/>
      <c r="BB381" s="415"/>
      <c r="BC381" s="415"/>
      <c r="BD381" s="415"/>
      <c r="BE381" s="415"/>
      <c r="BF381" s="415"/>
      <c r="BG381" s="416"/>
      <c r="BH381" s="416"/>
      <c r="BI381" s="415"/>
      <c r="BJ381" s="416"/>
      <c r="BK381" s="416"/>
      <c r="BL381" s="416"/>
      <c r="BM381" s="416"/>
      <c r="BN381" s="416"/>
      <c r="BO381" s="416"/>
      <c r="BP381" s="416"/>
      <c r="BQ381" s="416"/>
      <c r="BR381" s="416"/>
      <c r="BS381" s="415"/>
      <c r="BT381" s="416"/>
      <c r="BU381" s="416"/>
      <c r="BV381" s="416"/>
      <c r="BW381" s="416"/>
      <c r="BX381" s="416"/>
      <c r="BY381" s="416"/>
      <c r="BZ381" s="416"/>
      <c r="CA381" s="416"/>
      <c r="CB381" s="416"/>
      <c r="CC381" s="415"/>
      <c r="CD381" s="416"/>
      <c r="CE381" s="416"/>
      <c r="CF381" s="416"/>
      <c r="CG381" s="416"/>
      <c r="CH381" s="416"/>
      <c r="CI381" s="416"/>
      <c r="CJ381" s="416"/>
      <c r="CK381" s="416"/>
      <c r="CL381" s="416"/>
      <c r="CM381" s="415"/>
      <c r="CN381" s="416"/>
      <c r="CO381" s="416"/>
      <c r="CP381" s="416"/>
      <c r="CQ381" s="416"/>
      <c r="CR381" s="416"/>
      <c r="CS381" s="416"/>
      <c r="CT381" s="416"/>
      <c r="CU381" s="416"/>
      <c r="CV381" s="416"/>
      <c r="CW381" s="415"/>
      <c r="CX381" s="416"/>
      <c r="CY381" s="41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415"/>
      <c r="AZ382" s="415"/>
      <c r="BA382" s="415"/>
      <c r="BB382" s="415"/>
      <c r="BC382" s="415"/>
      <c r="BD382" s="415"/>
      <c r="BE382" s="415"/>
      <c r="BF382" s="415"/>
      <c r="BG382" s="416"/>
      <c r="BH382" s="416"/>
      <c r="BI382" s="415"/>
      <c r="BJ382" s="416"/>
      <c r="BK382" s="416"/>
      <c r="BL382" s="416"/>
      <c r="BM382" s="416"/>
      <c r="BN382" s="416"/>
      <c r="BO382" s="416"/>
      <c r="BP382" s="416"/>
      <c r="BQ382" s="416"/>
      <c r="BR382" s="416"/>
      <c r="BS382" s="415"/>
      <c r="BT382" s="416"/>
      <c r="BU382" s="416"/>
      <c r="BV382" s="416"/>
      <c r="BW382" s="416"/>
      <c r="BX382" s="416"/>
      <c r="BY382" s="416"/>
      <c r="BZ382" s="416"/>
      <c r="CA382" s="416"/>
      <c r="CB382" s="416"/>
      <c r="CC382" s="415"/>
      <c r="CD382" s="416"/>
      <c r="CE382" s="416"/>
      <c r="CF382" s="416"/>
      <c r="CG382" s="416"/>
      <c r="CH382" s="416"/>
      <c r="CI382" s="416"/>
      <c r="CJ382" s="416"/>
      <c r="CK382" s="416"/>
      <c r="CL382" s="416"/>
      <c r="CM382" s="415"/>
      <c r="CN382" s="416"/>
      <c r="CO382" s="416"/>
      <c r="CP382" s="416"/>
      <c r="CQ382" s="416"/>
      <c r="CR382" s="416"/>
      <c r="CS382" s="416"/>
      <c r="CT382" s="416"/>
      <c r="CU382" s="416"/>
      <c r="CV382" s="416"/>
      <c r="CW382" s="415"/>
      <c r="CX382" s="416"/>
      <c r="CY382" s="41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415"/>
      <c r="AZ383" s="415"/>
      <c r="BA383" s="415"/>
      <c r="BB383" s="415"/>
      <c r="BC383" s="415"/>
      <c r="BD383" s="415"/>
      <c r="BE383" s="415"/>
      <c r="BF383" s="415"/>
      <c r="BG383" s="416"/>
      <c r="BH383" s="416"/>
      <c r="BI383" s="415"/>
      <c r="BJ383" s="416"/>
      <c r="BK383" s="416"/>
      <c r="BL383" s="416"/>
      <c r="BM383" s="416"/>
      <c r="BN383" s="416"/>
      <c r="BO383" s="416"/>
      <c r="BP383" s="416"/>
      <c r="BQ383" s="416"/>
      <c r="BR383" s="416"/>
      <c r="BS383" s="415"/>
      <c r="BT383" s="416"/>
      <c r="BU383" s="416"/>
      <c r="BV383" s="416"/>
      <c r="BW383" s="416"/>
      <c r="BX383" s="416"/>
      <c r="BY383" s="416"/>
      <c r="BZ383" s="416"/>
      <c r="CA383" s="416"/>
      <c r="CB383" s="416"/>
      <c r="CC383" s="415"/>
      <c r="CD383" s="416"/>
      <c r="CE383" s="416"/>
      <c r="CF383" s="416"/>
      <c r="CG383" s="416"/>
      <c r="CH383" s="416"/>
      <c r="CI383" s="416"/>
      <c r="CJ383" s="416"/>
      <c r="CK383" s="416"/>
      <c r="CL383" s="416"/>
      <c r="CM383" s="415"/>
      <c r="CN383" s="416"/>
      <c r="CO383" s="416"/>
      <c r="CP383" s="416"/>
      <c r="CQ383" s="416"/>
      <c r="CR383" s="416"/>
      <c r="CS383" s="416"/>
      <c r="CT383" s="416"/>
      <c r="CU383" s="416"/>
      <c r="CV383" s="416"/>
      <c r="CW383" s="415"/>
      <c r="CX383" s="416"/>
      <c r="CY383" s="41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415"/>
      <c r="AZ384" s="415"/>
      <c r="BA384" s="415"/>
      <c r="BB384" s="415"/>
      <c r="BC384" s="415"/>
      <c r="BD384" s="415"/>
      <c r="BE384" s="415"/>
      <c r="BF384" s="415"/>
      <c r="BG384" s="416"/>
      <c r="BH384" s="416"/>
      <c r="BI384" s="415"/>
      <c r="BJ384" s="416"/>
      <c r="BK384" s="416"/>
      <c r="BL384" s="416"/>
      <c r="BM384" s="416"/>
      <c r="BN384" s="416"/>
      <c r="BO384" s="416"/>
      <c r="BP384" s="416"/>
      <c r="BQ384" s="416"/>
      <c r="BR384" s="416"/>
      <c r="BS384" s="415"/>
      <c r="BT384" s="416"/>
      <c r="BU384" s="416"/>
      <c r="BV384" s="416"/>
      <c r="BW384" s="416"/>
      <c r="BX384" s="416"/>
      <c r="BY384" s="416"/>
      <c r="BZ384" s="416"/>
      <c r="CA384" s="416"/>
      <c r="CB384" s="416"/>
      <c r="CC384" s="415"/>
      <c r="CD384" s="416"/>
      <c r="CE384" s="416"/>
      <c r="CF384" s="416"/>
      <c r="CG384" s="416"/>
      <c r="CH384" s="416"/>
      <c r="CI384" s="416"/>
      <c r="CJ384" s="416"/>
      <c r="CK384" s="416"/>
      <c r="CL384" s="416"/>
      <c r="CM384" s="415"/>
      <c r="CN384" s="416"/>
      <c r="CO384" s="416"/>
      <c r="CP384" s="416"/>
      <c r="CQ384" s="416"/>
      <c r="CR384" s="416"/>
      <c r="CS384" s="416"/>
      <c r="CT384" s="416"/>
      <c r="CU384" s="416"/>
      <c r="CV384" s="416"/>
      <c r="CW384" s="415"/>
      <c r="CX384" s="416"/>
      <c r="CY384" s="41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415"/>
      <c r="AZ385" s="415"/>
      <c r="BA385" s="415"/>
      <c r="BB385" s="415"/>
      <c r="BC385" s="415"/>
      <c r="BD385" s="415"/>
      <c r="BE385" s="415"/>
      <c r="BF385" s="415"/>
      <c r="BG385" s="416"/>
      <c r="BH385" s="416"/>
      <c r="BI385" s="415"/>
      <c r="BJ385" s="416"/>
      <c r="BK385" s="416"/>
      <c r="BL385" s="416"/>
      <c r="BM385" s="416"/>
      <c r="BN385" s="416"/>
      <c r="BO385" s="416"/>
      <c r="BP385" s="416"/>
      <c r="BQ385" s="416"/>
      <c r="BR385" s="416"/>
      <c r="BS385" s="415"/>
      <c r="BT385" s="416"/>
      <c r="BU385" s="416"/>
      <c r="BV385" s="416"/>
      <c r="BW385" s="416"/>
      <c r="BX385" s="416"/>
      <c r="BY385" s="416"/>
      <c r="BZ385" s="416"/>
      <c r="CA385" s="416"/>
      <c r="CB385" s="416"/>
      <c r="CC385" s="415"/>
      <c r="CD385" s="416"/>
      <c r="CE385" s="416"/>
      <c r="CF385" s="416"/>
      <c r="CG385" s="416"/>
      <c r="CH385" s="416"/>
      <c r="CI385" s="416"/>
      <c r="CJ385" s="416"/>
      <c r="CK385" s="416"/>
      <c r="CL385" s="416"/>
      <c r="CM385" s="415"/>
      <c r="CN385" s="416"/>
      <c r="CO385" s="416"/>
      <c r="CP385" s="416"/>
      <c r="CQ385" s="416"/>
      <c r="CR385" s="416"/>
      <c r="CS385" s="416"/>
      <c r="CT385" s="416"/>
      <c r="CU385" s="416"/>
      <c r="CV385" s="416"/>
      <c r="CW385" s="415"/>
      <c r="CX385" s="416"/>
      <c r="CY385" s="41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415"/>
      <c r="AZ386" s="415"/>
      <c r="BA386" s="415"/>
      <c r="BB386" s="415"/>
      <c r="BC386" s="415"/>
      <c r="BD386" s="415"/>
      <c r="BE386" s="415"/>
      <c r="BF386" s="415"/>
      <c r="BG386" s="416"/>
      <c r="BH386" s="416"/>
      <c r="BI386" s="415"/>
      <c r="BJ386" s="416"/>
      <c r="BK386" s="416"/>
      <c r="BL386" s="416"/>
      <c r="BM386" s="416"/>
      <c r="BN386" s="416"/>
      <c r="BO386" s="416"/>
      <c r="BP386" s="416"/>
      <c r="BQ386" s="416"/>
      <c r="BR386" s="416"/>
      <c r="BS386" s="415"/>
      <c r="BT386" s="416"/>
      <c r="BU386" s="416"/>
      <c r="BV386" s="416"/>
      <c r="BW386" s="416"/>
      <c r="BX386" s="416"/>
      <c r="BY386" s="416"/>
      <c r="BZ386" s="416"/>
      <c r="CA386" s="416"/>
      <c r="CB386" s="416"/>
      <c r="CC386" s="415"/>
      <c r="CD386" s="416"/>
      <c r="CE386" s="416"/>
      <c r="CF386" s="416"/>
      <c r="CG386" s="416"/>
      <c r="CH386" s="416"/>
      <c r="CI386" s="416"/>
      <c r="CJ386" s="416"/>
      <c r="CK386" s="416"/>
      <c r="CL386" s="416"/>
      <c r="CM386" s="415"/>
      <c r="CN386" s="416"/>
      <c r="CO386" s="416"/>
      <c r="CP386" s="416"/>
      <c r="CQ386" s="416"/>
      <c r="CR386" s="416"/>
      <c r="CS386" s="416"/>
      <c r="CT386" s="416"/>
      <c r="CU386" s="416"/>
      <c r="CV386" s="416"/>
      <c r="CW386" s="415"/>
      <c r="CX386" s="416"/>
      <c r="CY386" s="41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415"/>
      <c r="AZ387" s="415"/>
      <c r="BA387" s="415"/>
      <c r="BB387" s="415"/>
      <c r="BC387" s="415"/>
      <c r="BD387" s="415"/>
      <c r="BE387" s="415"/>
      <c r="BF387" s="415"/>
      <c r="BG387" s="416"/>
      <c r="BH387" s="416"/>
      <c r="BI387" s="415"/>
      <c r="BJ387" s="416"/>
      <c r="BK387" s="416"/>
      <c r="BL387" s="416"/>
      <c r="BM387" s="416"/>
      <c r="BN387" s="416"/>
      <c r="BO387" s="416"/>
      <c r="BP387" s="416"/>
      <c r="BQ387" s="416"/>
      <c r="BR387" s="416"/>
      <c r="BS387" s="415"/>
      <c r="BT387" s="416"/>
      <c r="BU387" s="416"/>
      <c r="BV387" s="416"/>
      <c r="BW387" s="416"/>
      <c r="BX387" s="416"/>
      <c r="BY387" s="416"/>
      <c r="BZ387" s="416"/>
      <c r="CA387" s="416"/>
      <c r="CB387" s="416"/>
      <c r="CC387" s="415"/>
      <c r="CD387" s="416"/>
      <c r="CE387" s="416"/>
      <c r="CF387" s="416"/>
      <c r="CG387" s="416"/>
      <c r="CH387" s="416"/>
      <c r="CI387" s="416"/>
      <c r="CJ387" s="416"/>
      <c r="CK387" s="416"/>
      <c r="CL387" s="416"/>
      <c r="CM387" s="415"/>
      <c r="CN387" s="416"/>
      <c r="CO387" s="416"/>
      <c r="CP387" s="416"/>
      <c r="CQ387" s="416"/>
      <c r="CR387" s="416"/>
      <c r="CS387" s="416"/>
      <c r="CT387" s="416"/>
      <c r="CU387" s="416"/>
      <c r="CV387" s="416"/>
      <c r="CW387" s="415"/>
      <c r="CX387" s="416"/>
      <c r="CY387" s="41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415"/>
      <c r="AZ388" s="415"/>
      <c r="BA388" s="415"/>
      <c r="BB388" s="415"/>
      <c r="BC388" s="415"/>
      <c r="BD388" s="415"/>
      <c r="BE388" s="415"/>
      <c r="BF388" s="415"/>
      <c r="BG388" s="416"/>
      <c r="BH388" s="416"/>
      <c r="BI388" s="415"/>
      <c r="BJ388" s="416"/>
      <c r="BK388" s="416"/>
      <c r="BL388" s="416"/>
      <c r="BM388" s="416"/>
      <c r="BN388" s="416"/>
      <c r="BO388" s="416"/>
      <c r="BP388" s="416"/>
      <c r="BQ388" s="416"/>
      <c r="BR388" s="416"/>
      <c r="BS388" s="415"/>
      <c r="BT388" s="416"/>
      <c r="BU388" s="416"/>
      <c r="BV388" s="416"/>
      <c r="BW388" s="416"/>
      <c r="BX388" s="416"/>
      <c r="BY388" s="416"/>
      <c r="BZ388" s="416"/>
      <c r="CA388" s="416"/>
      <c r="CB388" s="416"/>
      <c r="CC388" s="415"/>
      <c r="CD388" s="416"/>
      <c r="CE388" s="416"/>
      <c r="CF388" s="416"/>
      <c r="CG388" s="416"/>
      <c r="CH388" s="416"/>
      <c r="CI388" s="416"/>
      <c r="CJ388" s="416"/>
      <c r="CK388" s="416"/>
      <c r="CL388" s="416"/>
      <c r="CM388" s="415"/>
      <c r="CN388" s="416"/>
      <c r="CO388" s="416"/>
      <c r="CP388" s="416"/>
      <c r="CQ388" s="416"/>
      <c r="CR388" s="416"/>
      <c r="CS388" s="416"/>
      <c r="CT388" s="416"/>
      <c r="CU388" s="416"/>
      <c r="CV388" s="416"/>
      <c r="CW388" s="415"/>
      <c r="CX388" s="416"/>
      <c r="CY388" s="41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415"/>
      <c r="AZ389" s="415"/>
      <c r="BA389" s="415"/>
      <c r="BB389" s="415"/>
      <c r="BC389" s="415"/>
      <c r="BD389" s="415"/>
      <c r="BE389" s="415"/>
      <c r="BF389" s="415"/>
      <c r="BG389" s="416"/>
      <c r="BH389" s="416"/>
      <c r="BI389" s="415"/>
      <c r="BJ389" s="416"/>
      <c r="BK389" s="416"/>
      <c r="BL389" s="416"/>
      <c r="BM389" s="416"/>
      <c r="BN389" s="416"/>
      <c r="BO389" s="416"/>
      <c r="BP389" s="416"/>
      <c r="BQ389" s="416"/>
      <c r="BR389" s="416"/>
      <c r="BS389" s="415"/>
      <c r="BT389" s="416"/>
      <c r="BU389" s="416"/>
      <c r="BV389" s="416"/>
      <c r="BW389" s="416"/>
      <c r="BX389" s="416"/>
      <c r="BY389" s="416"/>
      <c r="BZ389" s="416"/>
      <c r="CA389" s="416"/>
      <c r="CB389" s="416"/>
      <c r="CC389" s="415"/>
      <c r="CD389" s="416"/>
      <c r="CE389" s="416"/>
      <c r="CF389" s="416"/>
      <c r="CG389" s="416"/>
      <c r="CH389" s="416"/>
      <c r="CI389" s="416"/>
      <c r="CJ389" s="416"/>
      <c r="CK389" s="416"/>
      <c r="CL389" s="416"/>
      <c r="CM389" s="415"/>
      <c r="CN389" s="416"/>
      <c r="CO389" s="416"/>
      <c r="CP389" s="416"/>
      <c r="CQ389" s="416"/>
      <c r="CR389" s="416"/>
      <c r="CS389" s="416"/>
      <c r="CT389" s="416"/>
      <c r="CU389" s="416"/>
      <c r="CV389" s="416"/>
      <c r="CW389" s="415"/>
      <c r="CX389" s="416"/>
      <c r="CY389" s="41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415"/>
      <c r="AZ390" s="415"/>
      <c r="BA390" s="415"/>
      <c r="BB390" s="415"/>
      <c r="BC390" s="415"/>
      <c r="BD390" s="415"/>
      <c r="BE390" s="415"/>
      <c r="BF390" s="415"/>
      <c r="BG390" s="416"/>
      <c r="BH390" s="416"/>
      <c r="BI390" s="415"/>
      <c r="BJ390" s="416"/>
      <c r="BK390" s="416"/>
      <c r="BL390" s="416"/>
      <c r="BM390" s="416"/>
      <c r="BN390" s="416"/>
      <c r="BO390" s="416"/>
      <c r="BP390" s="416"/>
      <c r="BQ390" s="416"/>
      <c r="BR390" s="416"/>
      <c r="BS390" s="415"/>
      <c r="BT390" s="416"/>
      <c r="BU390" s="416"/>
      <c r="BV390" s="416"/>
      <c r="BW390" s="416"/>
      <c r="BX390" s="416"/>
      <c r="BY390" s="416"/>
      <c r="BZ390" s="416"/>
      <c r="CA390" s="416"/>
      <c r="CB390" s="416"/>
      <c r="CC390" s="415"/>
      <c r="CD390" s="416"/>
      <c r="CE390" s="416"/>
      <c r="CF390" s="416"/>
      <c r="CG390" s="416"/>
      <c r="CH390" s="416"/>
      <c r="CI390" s="416"/>
      <c r="CJ390" s="416"/>
      <c r="CK390" s="416"/>
      <c r="CL390" s="416"/>
      <c r="CM390" s="415"/>
      <c r="CN390" s="416"/>
      <c r="CO390" s="416"/>
      <c r="CP390" s="416"/>
      <c r="CQ390" s="416"/>
      <c r="CR390" s="416"/>
      <c r="CS390" s="416"/>
      <c r="CT390" s="416"/>
      <c r="CU390" s="416"/>
      <c r="CV390" s="416"/>
      <c r="CW390" s="415"/>
      <c r="CX390" s="416"/>
      <c r="CY390" s="41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415"/>
      <c r="AZ391" s="415"/>
      <c r="BA391" s="415"/>
      <c r="BB391" s="415"/>
      <c r="BC391" s="415"/>
      <c r="BD391" s="415"/>
      <c r="BE391" s="415"/>
      <c r="BF391" s="415"/>
      <c r="BG391" s="416"/>
      <c r="BH391" s="416"/>
      <c r="BI391" s="415"/>
      <c r="BJ391" s="416"/>
      <c r="BK391" s="416"/>
      <c r="BL391" s="416"/>
      <c r="BM391" s="416"/>
      <c r="BN391" s="416"/>
      <c r="BO391" s="416"/>
      <c r="BP391" s="416"/>
      <c r="BQ391" s="416"/>
      <c r="BR391" s="416"/>
      <c r="BS391" s="415"/>
      <c r="BT391" s="416"/>
      <c r="BU391" s="416"/>
      <c r="BV391" s="416"/>
      <c r="BW391" s="416"/>
      <c r="BX391" s="416"/>
      <c r="BY391" s="416"/>
      <c r="BZ391" s="416"/>
      <c r="CA391" s="416"/>
      <c r="CB391" s="416"/>
      <c r="CC391" s="415"/>
      <c r="CD391" s="416"/>
      <c r="CE391" s="416"/>
      <c r="CF391" s="416"/>
      <c r="CG391" s="416"/>
      <c r="CH391" s="416"/>
      <c r="CI391" s="416"/>
      <c r="CJ391" s="416"/>
      <c r="CK391" s="416"/>
      <c r="CL391" s="416"/>
      <c r="CM391" s="415"/>
      <c r="CN391" s="416"/>
      <c r="CO391" s="416"/>
      <c r="CP391" s="416"/>
      <c r="CQ391" s="416"/>
      <c r="CR391" s="416"/>
      <c r="CS391" s="416"/>
      <c r="CT391" s="416"/>
      <c r="CU391" s="416"/>
      <c r="CV391" s="416"/>
      <c r="CW391" s="415"/>
      <c r="CX391" s="416"/>
      <c r="CY391" s="41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415"/>
      <c r="AZ392" s="415"/>
      <c r="BA392" s="415"/>
      <c r="BB392" s="415"/>
      <c r="BC392" s="415"/>
      <c r="BD392" s="415"/>
      <c r="BE392" s="415"/>
      <c r="BF392" s="415"/>
      <c r="BG392" s="416"/>
      <c r="BH392" s="416"/>
      <c r="BI392" s="415"/>
      <c r="BJ392" s="416"/>
      <c r="BK392" s="416"/>
      <c r="BL392" s="416"/>
      <c r="BM392" s="416"/>
      <c r="BN392" s="416"/>
      <c r="BO392" s="416"/>
      <c r="BP392" s="416"/>
      <c r="BQ392" s="416"/>
      <c r="BR392" s="416"/>
      <c r="BS392" s="415"/>
      <c r="BT392" s="416"/>
      <c r="BU392" s="416"/>
      <c r="BV392" s="416"/>
      <c r="BW392" s="416"/>
      <c r="BX392" s="416"/>
      <c r="BY392" s="416"/>
      <c r="BZ392" s="416"/>
      <c r="CA392" s="416"/>
      <c r="CB392" s="416"/>
      <c r="CC392" s="415"/>
      <c r="CD392" s="416"/>
      <c r="CE392" s="416"/>
      <c r="CF392" s="416"/>
      <c r="CG392" s="416"/>
      <c r="CH392" s="416"/>
      <c r="CI392" s="416"/>
      <c r="CJ392" s="416"/>
      <c r="CK392" s="416"/>
      <c r="CL392" s="416"/>
      <c r="CM392" s="415"/>
      <c r="CN392" s="416"/>
      <c r="CO392" s="416"/>
      <c r="CP392" s="416"/>
      <c r="CQ392" s="416"/>
      <c r="CR392" s="416"/>
      <c r="CS392" s="416"/>
      <c r="CT392" s="416"/>
      <c r="CU392" s="416"/>
      <c r="CV392" s="416"/>
      <c r="CW392" s="415"/>
      <c r="CX392" s="416"/>
      <c r="CY392" s="41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415"/>
      <c r="AZ393" s="415"/>
      <c r="BA393" s="415"/>
      <c r="BB393" s="415"/>
      <c r="BC393" s="415"/>
      <c r="BD393" s="415"/>
      <c r="BE393" s="415"/>
      <c r="BF393" s="415"/>
      <c r="BG393" s="416"/>
      <c r="BH393" s="416"/>
      <c r="BI393" s="415"/>
      <c r="BJ393" s="416"/>
      <c r="BK393" s="416"/>
      <c r="BL393" s="416"/>
      <c r="BM393" s="416"/>
      <c r="BN393" s="416"/>
      <c r="BO393" s="416"/>
      <c r="BP393" s="416"/>
      <c r="BQ393" s="416"/>
      <c r="BR393" s="416"/>
      <c r="BS393" s="415"/>
      <c r="BT393" s="416"/>
      <c r="BU393" s="416"/>
      <c r="BV393" s="416"/>
      <c r="BW393" s="416"/>
      <c r="BX393" s="416"/>
      <c r="BY393" s="416"/>
      <c r="BZ393" s="416"/>
      <c r="CA393" s="416"/>
      <c r="CB393" s="416"/>
      <c r="CC393" s="415"/>
      <c r="CD393" s="416"/>
      <c r="CE393" s="416"/>
      <c r="CF393" s="416"/>
      <c r="CG393" s="416"/>
      <c r="CH393" s="416"/>
      <c r="CI393" s="416"/>
      <c r="CJ393" s="416"/>
      <c r="CK393" s="416"/>
      <c r="CL393" s="416"/>
      <c r="CM393" s="415"/>
      <c r="CN393" s="416"/>
      <c r="CO393" s="416"/>
      <c r="CP393" s="416"/>
      <c r="CQ393" s="416"/>
      <c r="CR393" s="416"/>
      <c r="CS393" s="416"/>
      <c r="CT393" s="416"/>
      <c r="CU393" s="416"/>
      <c r="CV393" s="416"/>
      <c r="CW393" s="415"/>
      <c r="CX393" s="416"/>
      <c r="CY393" s="41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415"/>
      <c r="AZ394" s="415"/>
      <c r="BA394" s="415"/>
      <c r="BB394" s="415"/>
      <c r="BC394" s="415"/>
      <c r="BD394" s="415"/>
      <c r="BE394" s="415"/>
      <c r="BF394" s="415"/>
      <c r="BG394" s="416"/>
      <c r="BH394" s="416"/>
      <c r="BI394" s="415"/>
      <c r="BJ394" s="416"/>
      <c r="BK394" s="416"/>
      <c r="BL394" s="416"/>
      <c r="BM394" s="416"/>
      <c r="BN394" s="416"/>
      <c r="BO394" s="416"/>
      <c r="BP394" s="416"/>
      <c r="BQ394" s="416"/>
      <c r="BR394" s="416"/>
      <c r="BS394" s="415"/>
      <c r="BT394" s="416"/>
      <c r="BU394" s="416"/>
      <c r="BV394" s="416"/>
      <c r="BW394" s="416"/>
      <c r="BX394" s="416"/>
      <c r="BY394" s="416"/>
      <c r="BZ394" s="416"/>
      <c r="CA394" s="416"/>
      <c r="CB394" s="416"/>
      <c r="CC394" s="415"/>
      <c r="CD394" s="416"/>
      <c r="CE394" s="416"/>
      <c r="CF394" s="416"/>
      <c r="CG394" s="416"/>
      <c r="CH394" s="416"/>
      <c r="CI394" s="416"/>
      <c r="CJ394" s="416"/>
      <c r="CK394" s="416"/>
      <c r="CL394" s="416"/>
      <c r="CM394" s="415"/>
      <c r="CN394" s="416"/>
      <c r="CO394" s="416"/>
      <c r="CP394" s="416"/>
      <c r="CQ394" s="416"/>
      <c r="CR394" s="416"/>
      <c r="CS394" s="416"/>
      <c r="CT394" s="416"/>
      <c r="CU394" s="416"/>
      <c r="CV394" s="416"/>
      <c r="CW394" s="415"/>
      <c r="CX394" s="416"/>
      <c r="CY394" s="41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415"/>
      <c r="AZ395" s="415"/>
      <c r="BA395" s="415"/>
      <c r="BB395" s="415"/>
      <c r="BC395" s="415"/>
      <c r="BD395" s="415"/>
      <c r="BE395" s="415"/>
      <c r="BF395" s="415"/>
      <c r="BG395" s="416"/>
      <c r="BH395" s="416"/>
      <c r="BI395" s="415"/>
      <c r="BJ395" s="416"/>
      <c r="BK395" s="416"/>
      <c r="BL395" s="416"/>
      <c r="BM395" s="416"/>
      <c r="BN395" s="416"/>
      <c r="BO395" s="416"/>
      <c r="BP395" s="416"/>
      <c r="BQ395" s="416"/>
      <c r="BR395" s="416"/>
      <c r="BS395" s="415"/>
      <c r="BT395" s="416"/>
      <c r="BU395" s="416"/>
      <c r="BV395" s="416"/>
      <c r="BW395" s="416"/>
      <c r="BX395" s="416"/>
      <c r="BY395" s="416"/>
      <c r="BZ395" s="416"/>
      <c r="CA395" s="416"/>
      <c r="CB395" s="416"/>
      <c r="CC395" s="415"/>
      <c r="CD395" s="416"/>
      <c r="CE395" s="416"/>
      <c r="CF395" s="416"/>
      <c r="CG395" s="416"/>
      <c r="CH395" s="416"/>
      <c r="CI395" s="416"/>
      <c r="CJ395" s="416"/>
      <c r="CK395" s="416"/>
      <c r="CL395" s="416"/>
      <c r="CM395" s="415"/>
      <c r="CN395" s="416"/>
      <c r="CO395" s="416"/>
      <c r="CP395" s="416"/>
      <c r="CQ395" s="416"/>
      <c r="CR395" s="416"/>
      <c r="CS395" s="416"/>
      <c r="CT395" s="416"/>
      <c r="CU395" s="416"/>
      <c r="CV395" s="416"/>
      <c r="CW395" s="415"/>
      <c r="CX395" s="416"/>
      <c r="CY395" s="41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415"/>
      <c r="AZ396" s="415"/>
      <c r="BA396" s="415"/>
      <c r="BB396" s="415"/>
      <c r="BC396" s="415"/>
      <c r="BD396" s="415"/>
      <c r="BE396" s="415"/>
      <c r="BF396" s="415"/>
      <c r="BG396" s="416"/>
      <c r="BH396" s="416"/>
      <c r="BI396" s="415"/>
      <c r="BJ396" s="416"/>
      <c r="BK396" s="416"/>
      <c r="BL396" s="416"/>
      <c r="BM396" s="416"/>
      <c r="BN396" s="416"/>
      <c r="BO396" s="416"/>
      <c r="BP396" s="416"/>
      <c r="BQ396" s="416"/>
      <c r="BR396" s="416"/>
      <c r="BS396" s="415"/>
      <c r="BT396" s="416"/>
      <c r="BU396" s="416"/>
      <c r="BV396" s="416"/>
      <c r="BW396" s="416"/>
      <c r="BX396" s="416"/>
      <c r="BY396" s="416"/>
      <c r="BZ396" s="416"/>
      <c r="CA396" s="416"/>
      <c r="CB396" s="416"/>
      <c r="CC396" s="415"/>
      <c r="CD396" s="416"/>
      <c r="CE396" s="416"/>
      <c r="CF396" s="416"/>
      <c r="CG396" s="416"/>
      <c r="CH396" s="416"/>
      <c r="CI396" s="416"/>
      <c r="CJ396" s="416"/>
      <c r="CK396" s="416"/>
      <c r="CL396" s="416"/>
      <c r="CM396" s="415"/>
      <c r="CN396" s="416"/>
      <c r="CO396" s="416"/>
      <c r="CP396" s="416"/>
      <c r="CQ396" s="416"/>
      <c r="CR396" s="416"/>
      <c r="CS396" s="416"/>
      <c r="CT396" s="416"/>
      <c r="CU396" s="416"/>
      <c r="CV396" s="416"/>
      <c r="CW396" s="415"/>
      <c r="CX396" s="416"/>
      <c r="CY396" s="41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415"/>
      <c r="AZ397" s="415"/>
      <c r="BA397" s="415"/>
      <c r="BB397" s="415"/>
      <c r="BC397" s="415"/>
      <c r="BD397" s="415"/>
      <c r="BE397" s="415"/>
      <c r="BF397" s="415"/>
      <c r="BG397" s="416"/>
      <c r="BH397" s="416"/>
      <c r="BI397" s="415"/>
      <c r="BJ397" s="416"/>
      <c r="BK397" s="416"/>
      <c r="BL397" s="416"/>
      <c r="BM397" s="416"/>
      <c r="BN397" s="416"/>
      <c r="BO397" s="416"/>
      <c r="BP397" s="416"/>
      <c r="BQ397" s="416"/>
      <c r="BR397" s="416"/>
      <c r="BS397" s="415"/>
      <c r="BT397" s="416"/>
      <c r="BU397" s="416"/>
      <c r="BV397" s="416"/>
      <c r="BW397" s="416"/>
      <c r="BX397" s="416"/>
      <c r="BY397" s="416"/>
      <c r="BZ397" s="416"/>
      <c r="CA397" s="416"/>
      <c r="CB397" s="416"/>
      <c r="CC397" s="415"/>
      <c r="CD397" s="416"/>
      <c r="CE397" s="416"/>
      <c r="CF397" s="416"/>
      <c r="CG397" s="416"/>
      <c r="CH397" s="416"/>
      <c r="CI397" s="416"/>
      <c r="CJ397" s="416"/>
      <c r="CK397" s="416"/>
      <c r="CL397" s="416"/>
      <c r="CM397" s="415"/>
      <c r="CN397" s="416"/>
      <c r="CO397" s="416"/>
      <c r="CP397" s="416"/>
      <c r="CQ397" s="416"/>
      <c r="CR397" s="416"/>
      <c r="CS397" s="416"/>
      <c r="CT397" s="416"/>
      <c r="CU397" s="416"/>
      <c r="CV397" s="416"/>
      <c r="CW397" s="415"/>
      <c r="CX397" s="416"/>
      <c r="CY397" s="41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415"/>
      <c r="AZ398" s="415"/>
      <c r="BA398" s="415"/>
      <c r="BB398" s="415"/>
      <c r="BC398" s="415"/>
      <c r="BD398" s="415"/>
      <c r="BE398" s="415"/>
      <c r="BF398" s="415"/>
      <c r="BG398" s="416"/>
      <c r="BH398" s="416"/>
      <c r="BI398" s="415"/>
      <c r="BJ398" s="416"/>
      <c r="BK398" s="416"/>
      <c r="BL398" s="416"/>
      <c r="BM398" s="416"/>
      <c r="BN398" s="416"/>
      <c r="BO398" s="416"/>
      <c r="BP398" s="416"/>
      <c r="BQ398" s="416"/>
      <c r="BR398" s="416"/>
      <c r="BS398" s="415"/>
      <c r="BT398" s="416"/>
      <c r="BU398" s="416"/>
      <c r="BV398" s="416"/>
      <c r="BW398" s="416"/>
      <c r="BX398" s="416"/>
      <c r="BY398" s="416"/>
      <c r="BZ398" s="416"/>
      <c r="CA398" s="416"/>
      <c r="CB398" s="416"/>
      <c r="CC398" s="415"/>
      <c r="CD398" s="416"/>
      <c r="CE398" s="416"/>
      <c r="CF398" s="416"/>
      <c r="CG398" s="416"/>
      <c r="CH398" s="416"/>
      <c r="CI398" s="416"/>
      <c r="CJ398" s="416"/>
      <c r="CK398" s="416"/>
      <c r="CL398" s="416"/>
      <c r="CM398" s="415"/>
      <c r="CN398" s="416"/>
      <c r="CO398" s="416"/>
      <c r="CP398" s="416"/>
      <c r="CQ398" s="416"/>
      <c r="CR398" s="416"/>
      <c r="CS398" s="416"/>
      <c r="CT398" s="416"/>
      <c r="CU398" s="416"/>
      <c r="CV398" s="416"/>
      <c r="CW398" s="415"/>
      <c r="CX398" s="416"/>
      <c r="CY398" s="41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415"/>
      <c r="AZ399" s="415"/>
      <c r="BA399" s="415"/>
      <c r="BB399" s="415"/>
      <c r="BC399" s="415"/>
      <c r="BD399" s="415"/>
      <c r="BE399" s="415"/>
      <c r="BF399" s="415"/>
      <c r="BG399" s="416"/>
      <c r="BH399" s="416"/>
      <c r="BI399" s="415"/>
      <c r="BJ399" s="416"/>
      <c r="BK399" s="416"/>
      <c r="BL399" s="416"/>
      <c r="BM399" s="416"/>
      <c r="BN399" s="416"/>
      <c r="BO399" s="416"/>
      <c r="BP399" s="416"/>
      <c r="BQ399" s="416"/>
      <c r="BR399" s="416"/>
      <c r="BS399" s="415"/>
      <c r="BT399" s="416"/>
      <c r="BU399" s="416"/>
      <c r="BV399" s="416"/>
      <c r="BW399" s="416"/>
      <c r="BX399" s="416"/>
      <c r="BY399" s="416"/>
      <c r="BZ399" s="416"/>
      <c r="CA399" s="416"/>
      <c r="CB399" s="416"/>
      <c r="CC399" s="415"/>
      <c r="CD399" s="416"/>
      <c r="CE399" s="416"/>
      <c r="CF399" s="416"/>
      <c r="CG399" s="416"/>
      <c r="CH399" s="416"/>
      <c r="CI399" s="416"/>
      <c r="CJ399" s="416"/>
      <c r="CK399" s="416"/>
      <c r="CL399" s="416"/>
      <c r="CM399" s="415"/>
      <c r="CN399" s="416"/>
      <c r="CO399" s="416"/>
      <c r="CP399" s="416"/>
      <c r="CQ399" s="416"/>
      <c r="CR399" s="416"/>
      <c r="CS399" s="416"/>
      <c r="CT399" s="416"/>
      <c r="CU399" s="416"/>
      <c r="CV399" s="416"/>
      <c r="CW399" s="415"/>
      <c r="CX399" s="416"/>
      <c r="CY399" s="41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415"/>
      <c r="AZ400" s="415"/>
      <c r="BA400" s="415"/>
      <c r="BB400" s="415"/>
      <c r="BC400" s="415"/>
      <c r="BD400" s="415"/>
      <c r="BE400" s="415"/>
      <c r="BF400" s="415"/>
      <c r="BG400" s="416"/>
      <c r="BH400" s="416"/>
      <c r="BI400" s="415"/>
      <c r="BJ400" s="416"/>
      <c r="BK400" s="416"/>
      <c r="BL400" s="416"/>
      <c r="BM400" s="416"/>
      <c r="BN400" s="416"/>
      <c r="BO400" s="416"/>
      <c r="BP400" s="416"/>
      <c r="BQ400" s="416"/>
      <c r="BR400" s="416"/>
      <c r="BS400" s="415"/>
      <c r="BT400" s="416"/>
      <c r="BU400" s="416"/>
      <c r="BV400" s="416"/>
      <c r="BW400" s="416"/>
      <c r="BX400" s="416"/>
      <c r="BY400" s="416"/>
      <c r="BZ400" s="416"/>
      <c r="CA400" s="416"/>
      <c r="CB400" s="416"/>
      <c r="CC400" s="415"/>
      <c r="CD400" s="416"/>
      <c r="CE400" s="416"/>
      <c r="CF400" s="416"/>
      <c r="CG400" s="416"/>
      <c r="CH400" s="416"/>
      <c r="CI400" s="416"/>
      <c r="CJ400" s="416"/>
      <c r="CK400" s="416"/>
      <c r="CL400" s="416"/>
      <c r="CM400" s="415"/>
      <c r="CN400" s="416"/>
      <c r="CO400" s="416"/>
      <c r="CP400" s="416"/>
      <c r="CQ400" s="416"/>
      <c r="CR400" s="416"/>
      <c r="CS400" s="416"/>
      <c r="CT400" s="416"/>
      <c r="CU400" s="416"/>
      <c r="CV400" s="416"/>
      <c r="CW400" s="415"/>
      <c r="CX400" s="416"/>
      <c r="CY400" s="41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415"/>
      <c r="AZ401" s="415"/>
      <c r="BA401" s="415"/>
      <c r="BB401" s="415"/>
      <c r="BC401" s="415"/>
      <c r="BD401" s="415"/>
      <c r="BE401" s="415"/>
      <c r="BF401" s="415"/>
      <c r="BG401" s="416"/>
      <c r="BH401" s="416"/>
      <c r="BI401" s="415"/>
      <c r="BJ401" s="416"/>
      <c r="BK401" s="416"/>
      <c r="BL401" s="416"/>
      <c r="BM401" s="416"/>
      <c r="BN401" s="416"/>
      <c r="BO401" s="416"/>
      <c r="BP401" s="416"/>
      <c r="BQ401" s="416"/>
      <c r="BR401" s="416"/>
      <c r="BS401" s="415"/>
      <c r="BT401" s="416"/>
      <c r="BU401" s="416"/>
      <c r="BV401" s="416"/>
      <c r="BW401" s="416"/>
      <c r="BX401" s="416"/>
      <c r="BY401" s="416"/>
      <c r="BZ401" s="416"/>
      <c r="CA401" s="416"/>
      <c r="CB401" s="416"/>
      <c r="CC401" s="415"/>
      <c r="CD401" s="416"/>
      <c r="CE401" s="416"/>
      <c r="CF401" s="416"/>
      <c r="CG401" s="416"/>
      <c r="CH401" s="416"/>
      <c r="CI401" s="416"/>
      <c r="CJ401" s="416"/>
      <c r="CK401" s="416"/>
      <c r="CL401" s="416"/>
      <c r="CM401" s="415"/>
      <c r="CN401" s="416"/>
      <c r="CO401" s="416"/>
      <c r="CP401" s="416"/>
      <c r="CQ401" s="416"/>
      <c r="CR401" s="416"/>
      <c r="CS401" s="416"/>
      <c r="CT401" s="416"/>
      <c r="CU401" s="416"/>
      <c r="CV401" s="416"/>
      <c r="CW401" s="415"/>
      <c r="CX401" s="416"/>
      <c r="CY401" s="41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415"/>
      <c r="AZ402" s="415"/>
      <c r="BA402" s="415"/>
      <c r="BB402" s="415"/>
      <c r="BC402" s="415"/>
      <c r="BD402" s="415"/>
      <c r="BE402" s="415"/>
      <c r="BF402" s="415"/>
      <c r="BG402" s="416"/>
      <c r="BH402" s="416"/>
      <c r="BI402" s="415"/>
      <c r="BJ402" s="416"/>
      <c r="BK402" s="416"/>
      <c r="BL402" s="416"/>
      <c r="BM402" s="416"/>
      <c r="BN402" s="416"/>
      <c r="BO402" s="416"/>
      <c r="BP402" s="416"/>
      <c r="BQ402" s="416"/>
      <c r="BR402" s="416"/>
      <c r="BS402" s="415"/>
      <c r="BT402" s="416"/>
      <c r="BU402" s="416"/>
      <c r="BV402" s="416"/>
      <c r="BW402" s="416"/>
      <c r="BX402" s="416"/>
      <c r="BY402" s="416"/>
      <c r="BZ402" s="416"/>
      <c r="CA402" s="416"/>
      <c r="CB402" s="416"/>
      <c r="CC402" s="415"/>
      <c r="CD402" s="416"/>
      <c r="CE402" s="416"/>
      <c r="CF402" s="416"/>
      <c r="CG402" s="416"/>
      <c r="CH402" s="416"/>
      <c r="CI402" s="416"/>
      <c r="CJ402" s="416"/>
      <c r="CK402" s="416"/>
      <c r="CL402" s="416"/>
      <c r="CM402" s="415"/>
      <c r="CN402" s="416"/>
      <c r="CO402" s="416"/>
      <c r="CP402" s="416"/>
      <c r="CQ402" s="416"/>
      <c r="CR402" s="416"/>
      <c r="CS402" s="416"/>
      <c r="CT402" s="416"/>
      <c r="CU402" s="416"/>
      <c r="CV402" s="416"/>
      <c r="CW402" s="415"/>
      <c r="CX402" s="416"/>
      <c r="CY402" s="41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415"/>
      <c r="AZ403" s="415"/>
      <c r="BA403" s="415"/>
      <c r="BB403" s="415"/>
      <c r="BC403" s="415"/>
      <c r="BD403" s="415"/>
      <c r="BE403" s="415"/>
      <c r="BF403" s="415"/>
      <c r="BG403" s="416"/>
      <c r="BH403" s="416"/>
      <c r="BI403" s="415"/>
      <c r="BJ403" s="416"/>
      <c r="BK403" s="416"/>
      <c r="BL403" s="416"/>
      <c r="BM403" s="416"/>
      <c r="BN403" s="416"/>
      <c r="BO403" s="416"/>
      <c r="BP403" s="416"/>
      <c r="BQ403" s="416"/>
      <c r="BR403" s="416"/>
      <c r="BS403" s="415"/>
      <c r="BT403" s="416"/>
      <c r="BU403" s="416"/>
      <c r="BV403" s="416"/>
      <c r="BW403" s="416"/>
      <c r="BX403" s="416"/>
      <c r="BY403" s="416"/>
      <c r="BZ403" s="416"/>
      <c r="CA403" s="416"/>
      <c r="CB403" s="416"/>
      <c r="CC403" s="415"/>
      <c r="CD403" s="416"/>
      <c r="CE403" s="416"/>
      <c r="CF403" s="416"/>
      <c r="CG403" s="416"/>
      <c r="CH403" s="416"/>
      <c r="CI403" s="416"/>
      <c r="CJ403" s="416"/>
      <c r="CK403" s="416"/>
      <c r="CL403" s="416"/>
      <c r="CM403" s="415"/>
      <c r="CN403" s="416"/>
      <c r="CO403" s="416"/>
      <c r="CP403" s="416"/>
      <c r="CQ403" s="416"/>
      <c r="CR403" s="416"/>
      <c r="CS403" s="416"/>
      <c r="CT403" s="416"/>
      <c r="CU403" s="416"/>
      <c r="CV403" s="416"/>
      <c r="CW403" s="415"/>
      <c r="CX403" s="416"/>
      <c r="CY403" s="41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415"/>
      <c r="AZ404" s="415"/>
      <c r="BA404" s="415"/>
      <c r="BB404" s="415"/>
      <c r="BC404" s="415"/>
      <c r="BD404" s="415"/>
      <c r="BE404" s="415"/>
      <c r="BF404" s="415"/>
      <c r="BG404" s="416"/>
      <c r="BH404" s="416"/>
      <c r="BI404" s="415"/>
      <c r="BJ404" s="416"/>
      <c r="BK404" s="416"/>
      <c r="BL404" s="416"/>
      <c r="BM404" s="416"/>
      <c r="BN404" s="416"/>
      <c r="BO404" s="416"/>
      <c r="BP404" s="416"/>
      <c r="BQ404" s="416"/>
      <c r="BR404" s="416"/>
      <c r="BS404" s="415"/>
      <c r="BT404" s="416"/>
      <c r="BU404" s="416"/>
      <c r="BV404" s="416"/>
      <c r="BW404" s="416"/>
      <c r="BX404" s="416"/>
      <c r="BY404" s="416"/>
      <c r="BZ404" s="416"/>
      <c r="CA404" s="416"/>
      <c r="CB404" s="416"/>
      <c r="CC404" s="415"/>
      <c r="CD404" s="416"/>
      <c r="CE404" s="416"/>
      <c r="CF404" s="416"/>
      <c r="CG404" s="416"/>
      <c r="CH404" s="416"/>
      <c r="CI404" s="416"/>
      <c r="CJ404" s="416"/>
      <c r="CK404" s="416"/>
      <c r="CL404" s="416"/>
      <c r="CM404" s="415"/>
      <c r="CN404" s="416"/>
      <c r="CO404" s="416"/>
      <c r="CP404" s="416"/>
      <c r="CQ404" s="416"/>
      <c r="CR404" s="416"/>
      <c r="CS404" s="416"/>
      <c r="CT404" s="416"/>
      <c r="CU404" s="416"/>
      <c r="CV404" s="416"/>
      <c r="CW404" s="415"/>
      <c r="CX404" s="416"/>
      <c r="CY404" s="41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415"/>
      <c r="AZ405" s="415"/>
      <c r="BA405" s="415"/>
      <c r="BB405" s="415"/>
      <c r="BC405" s="415"/>
      <c r="BD405" s="415"/>
      <c r="BE405" s="415"/>
      <c r="BF405" s="415"/>
      <c r="BG405" s="416"/>
      <c r="BH405" s="416"/>
      <c r="BI405" s="415"/>
      <c r="BJ405" s="416"/>
      <c r="BK405" s="416"/>
      <c r="BL405" s="416"/>
      <c r="BM405" s="416"/>
      <c r="BN405" s="416"/>
      <c r="BO405" s="416"/>
      <c r="BP405" s="416"/>
      <c r="BQ405" s="416"/>
      <c r="BR405" s="416"/>
      <c r="BS405" s="415"/>
      <c r="BT405" s="416"/>
      <c r="BU405" s="416"/>
      <c r="BV405" s="416"/>
      <c r="BW405" s="416"/>
      <c r="BX405" s="416"/>
      <c r="BY405" s="416"/>
      <c r="BZ405" s="416"/>
      <c r="CA405" s="416"/>
      <c r="CB405" s="416"/>
      <c r="CC405" s="415"/>
      <c r="CD405" s="416"/>
      <c r="CE405" s="416"/>
      <c r="CF405" s="416"/>
      <c r="CG405" s="416"/>
      <c r="CH405" s="416"/>
      <c r="CI405" s="416"/>
      <c r="CJ405" s="416"/>
      <c r="CK405" s="416"/>
      <c r="CL405" s="416"/>
      <c r="CM405" s="415"/>
      <c r="CN405" s="416"/>
      <c r="CO405" s="416"/>
      <c r="CP405" s="416"/>
      <c r="CQ405" s="416"/>
      <c r="CR405" s="416"/>
      <c r="CS405" s="416"/>
      <c r="CT405" s="416"/>
      <c r="CU405" s="416"/>
      <c r="CV405" s="416"/>
      <c r="CW405" s="415"/>
      <c r="CX405" s="416"/>
      <c r="CY405" s="41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415"/>
      <c r="AZ406" s="415"/>
      <c r="BA406" s="415"/>
      <c r="BB406" s="415"/>
      <c r="BC406" s="415"/>
      <c r="BD406" s="415"/>
      <c r="BE406" s="415"/>
      <c r="BF406" s="415"/>
      <c r="BG406" s="416"/>
      <c r="BH406" s="416"/>
      <c r="BI406" s="415"/>
      <c r="BJ406" s="416"/>
      <c r="BK406" s="416"/>
      <c r="BL406" s="416"/>
      <c r="BM406" s="416"/>
      <c r="BN406" s="416"/>
      <c r="BO406" s="416"/>
      <c r="BP406" s="416"/>
      <c r="BQ406" s="416"/>
      <c r="BR406" s="416"/>
      <c r="BS406" s="415"/>
      <c r="BT406" s="416"/>
      <c r="BU406" s="416"/>
      <c r="BV406" s="416"/>
      <c r="BW406" s="416"/>
      <c r="BX406" s="416"/>
      <c r="BY406" s="416"/>
      <c r="BZ406" s="416"/>
      <c r="CA406" s="416"/>
      <c r="CB406" s="416"/>
      <c r="CC406" s="415"/>
      <c r="CD406" s="416"/>
      <c r="CE406" s="416"/>
      <c r="CF406" s="416"/>
      <c r="CG406" s="416"/>
      <c r="CH406" s="416"/>
      <c r="CI406" s="416"/>
      <c r="CJ406" s="416"/>
      <c r="CK406" s="416"/>
      <c r="CL406" s="416"/>
      <c r="CM406" s="415"/>
      <c r="CN406" s="416"/>
      <c r="CO406" s="416"/>
      <c r="CP406" s="416"/>
      <c r="CQ406" s="416"/>
      <c r="CR406" s="416"/>
      <c r="CS406" s="416"/>
      <c r="CT406" s="416"/>
      <c r="CU406" s="416"/>
      <c r="CV406" s="416"/>
      <c r="CW406" s="415"/>
      <c r="CX406" s="416"/>
      <c r="CY406" s="41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415"/>
      <c r="AZ407" s="415"/>
      <c r="BA407" s="415"/>
      <c r="BB407" s="415"/>
      <c r="BC407" s="415"/>
      <c r="BD407" s="415"/>
      <c r="BE407" s="415"/>
      <c r="BF407" s="415"/>
      <c r="BG407" s="416"/>
      <c r="BH407" s="416"/>
      <c r="BI407" s="415"/>
      <c r="BJ407" s="416"/>
      <c r="BK407" s="416"/>
      <c r="BL407" s="416"/>
      <c r="BM407" s="416"/>
      <c r="BN407" s="416"/>
      <c r="BO407" s="416"/>
      <c r="BP407" s="416"/>
      <c r="BQ407" s="416"/>
      <c r="BR407" s="416"/>
      <c r="BS407" s="415"/>
      <c r="BT407" s="416"/>
      <c r="BU407" s="416"/>
      <c r="BV407" s="416"/>
      <c r="BW407" s="416"/>
      <c r="BX407" s="416"/>
      <c r="BY407" s="416"/>
      <c r="BZ407" s="416"/>
      <c r="CA407" s="416"/>
      <c r="CB407" s="416"/>
      <c r="CC407" s="415"/>
      <c r="CD407" s="416"/>
      <c r="CE407" s="416"/>
      <c r="CF407" s="416"/>
      <c r="CG407" s="416"/>
      <c r="CH407" s="416"/>
      <c r="CI407" s="416"/>
      <c r="CJ407" s="416"/>
      <c r="CK407" s="416"/>
      <c r="CL407" s="416"/>
      <c r="CM407" s="415"/>
      <c r="CN407" s="416"/>
      <c r="CO407" s="416"/>
      <c r="CP407" s="416"/>
      <c r="CQ407" s="416"/>
      <c r="CR407" s="416"/>
      <c r="CS407" s="416"/>
      <c r="CT407" s="416"/>
      <c r="CU407" s="416"/>
      <c r="CV407" s="416"/>
      <c r="CW407" s="415"/>
      <c r="CX407" s="416"/>
      <c r="CY407" s="41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415"/>
      <c r="AZ408" s="415"/>
      <c r="BA408" s="415"/>
      <c r="BB408" s="415"/>
      <c r="BC408" s="415"/>
      <c r="BD408" s="415"/>
      <c r="BE408" s="415"/>
      <c r="BF408" s="415"/>
      <c r="BG408" s="416"/>
      <c r="BH408" s="416"/>
      <c r="BI408" s="415"/>
      <c r="BJ408" s="416"/>
      <c r="BK408" s="416"/>
      <c r="BL408" s="416"/>
      <c r="BM408" s="416"/>
      <c r="BN408" s="416"/>
      <c r="BO408" s="416"/>
      <c r="BP408" s="416"/>
      <c r="BQ408" s="416"/>
      <c r="BR408" s="416"/>
      <c r="BS408" s="415"/>
      <c r="BT408" s="416"/>
      <c r="BU408" s="416"/>
      <c r="BV408" s="416"/>
      <c r="BW408" s="416"/>
      <c r="BX408" s="416"/>
      <c r="BY408" s="416"/>
      <c r="BZ408" s="416"/>
      <c r="CA408" s="416"/>
      <c r="CB408" s="416"/>
      <c r="CC408" s="415"/>
      <c r="CD408" s="416"/>
      <c r="CE408" s="416"/>
      <c r="CF408" s="416"/>
      <c r="CG408" s="416"/>
      <c r="CH408" s="416"/>
      <c r="CI408" s="416"/>
      <c r="CJ408" s="416"/>
      <c r="CK408" s="416"/>
      <c r="CL408" s="416"/>
      <c r="CM408" s="415"/>
      <c r="CN408" s="416"/>
      <c r="CO408" s="416"/>
      <c r="CP408" s="416"/>
      <c r="CQ408" s="416"/>
      <c r="CR408" s="416"/>
      <c r="CS408" s="416"/>
      <c r="CT408" s="416"/>
      <c r="CU408" s="416"/>
      <c r="CV408" s="416"/>
      <c r="CW408" s="415"/>
      <c r="CX408" s="416"/>
      <c r="CY408" s="41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415"/>
      <c r="AZ409" s="415"/>
      <c r="BA409" s="415"/>
      <c r="BB409" s="415"/>
      <c r="BC409" s="415"/>
      <c r="BD409" s="415"/>
      <c r="BE409" s="415"/>
      <c r="BF409" s="415"/>
      <c r="BG409" s="416"/>
      <c r="BH409" s="416"/>
      <c r="BI409" s="415"/>
      <c r="BJ409" s="416"/>
      <c r="BK409" s="416"/>
      <c r="BL409" s="416"/>
      <c r="BM409" s="416"/>
      <c r="BN409" s="416"/>
      <c r="BO409" s="416"/>
      <c r="BP409" s="416"/>
      <c r="BQ409" s="416"/>
      <c r="BR409" s="416"/>
      <c r="BS409" s="415"/>
      <c r="BT409" s="416"/>
      <c r="BU409" s="416"/>
      <c r="BV409" s="416"/>
      <c r="BW409" s="416"/>
      <c r="BX409" s="416"/>
      <c r="BY409" s="416"/>
      <c r="BZ409" s="416"/>
      <c r="CA409" s="416"/>
      <c r="CB409" s="416"/>
      <c r="CC409" s="415"/>
      <c r="CD409" s="416"/>
      <c r="CE409" s="416"/>
      <c r="CF409" s="416"/>
      <c r="CG409" s="416"/>
      <c r="CH409" s="416"/>
      <c r="CI409" s="416"/>
      <c r="CJ409" s="416"/>
      <c r="CK409" s="416"/>
      <c r="CL409" s="416"/>
      <c r="CM409" s="415"/>
      <c r="CN409" s="416"/>
      <c r="CO409" s="416"/>
      <c r="CP409" s="416"/>
      <c r="CQ409" s="416"/>
      <c r="CR409" s="416"/>
      <c r="CS409" s="416"/>
      <c r="CT409" s="416"/>
      <c r="CU409" s="416"/>
      <c r="CV409" s="416"/>
      <c r="CW409" s="415"/>
      <c r="CX409" s="416"/>
      <c r="CY409" s="41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415"/>
      <c r="AZ410" s="415"/>
      <c r="BA410" s="415"/>
      <c r="BB410" s="415"/>
      <c r="BC410" s="415"/>
      <c r="BD410" s="415"/>
      <c r="BE410" s="415"/>
      <c r="BF410" s="415"/>
      <c r="BG410" s="416"/>
      <c r="BH410" s="416"/>
      <c r="BI410" s="415"/>
      <c r="BJ410" s="416"/>
      <c r="BK410" s="416"/>
      <c r="BL410" s="416"/>
      <c r="BM410" s="416"/>
      <c r="BN410" s="416"/>
      <c r="BO410" s="416"/>
      <c r="BP410" s="416"/>
      <c r="BQ410" s="416"/>
      <c r="BR410" s="416"/>
      <c r="BS410" s="415"/>
      <c r="BT410" s="416"/>
      <c r="BU410" s="416"/>
      <c r="BV410" s="416"/>
      <c r="BW410" s="416"/>
      <c r="BX410" s="416"/>
      <c r="BY410" s="416"/>
      <c r="BZ410" s="416"/>
      <c r="CA410" s="416"/>
      <c r="CB410" s="416"/>
      <c r="CC410" s="415"/>
      <c r="CD410" s="416"/>
      <c r="CE410" s="416"/>
      <c r="CF410" s="416"/>
      <c r="CG410" s="416"/>
      <c r="CH410" s="416"/>
      <c r="CI410" s="416"/>
      <c r="CJ410" s="416"/>
      <c r="CK410" s="416"/>
      <c r="CL410" s="416"/>
      <c r="CM410" s="415"/>
      <c r="CN410" s="416"/>
      <c r="CO410" s="416"/>
      <c r="CP410" s="416"/>
      <c r="CQ410" s="416"/>
      <c r="CR410" s="416"/>
      <c r="CS410" s="416"/>
      <c r="CT410" s="416"/>
      <c r="CU410" s="416"/>
      <c r="CV410" s="416"/>
      <c r="CW410" s="415"/>
      <c r="CX410" s="416"/>
      <c r="CY410" s="41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415"/>
      <c r="AZ411" s="415"/>
      <c r="BA411" s="415"/>
      <c r="BB411" s="415"/>
      <c r="BC411" s="415"/>
      <c r="BD411" s="415"/>
      <c r="BE411" s="415"/>
      <c r="BF411" s="415"/>
      <c r="BG411" s="416"/>
      <c r="BH411" s="416"/>
      <c r="BI411" s="415"/>
      <c r="BJ411" s="416"/>
      <c r="BK411" s="416"/>
      <c r="BL411" s="416"/>
      <c r="BM411" s="416"/>
      <c r="BN411" s="416"/>
      <c r="BO411" s="416"/>
      <c r="BP411" s="416"/>
      <c r="BQ411" s="416"/>
      <c r="BR411" s="416"/>
      <c r="BS411" s="415"/>
      <c r="BT411" s="416"/>
      <c r="BU411" s="416"/>
      <c r="BV411" s="416"/>
      <c r="BW411" s="416"/>
      <c r="BX411" s="416"/>
      <c r="BY411" s="416"/>
      <c r="BZ411" s="416"/>
      <c r="CA411" s="416"/>
      <c r="CB411" s="416"/>
      <c r="CC411" s="415"/>
      <c r="CD411" s="416"/>
      <c r="CE411" s="416"/>
      <c r="CF411" s="416"/>
      <c r="CG411" s="416"/>
      <c r="CH411" s="416"/>
      <c r="CI411" s="416"/>
      <c r="CJ411" s="416"/>
      <c r="CK411" s="416"/>
      <c r="CL411" s="416"/>
      <c r="CM411" s="415"/>
      <c r="CN411" s="416"/>
      <c r="CO411" s="416"/>
      <c r="CP411" s="416"/>
      <c r="CQ411" s="416"/>
      <c r="CR411" s="416"/>
      <c r="CS411" s="416"/>
      <c r="CT411" s="416"/>
      <c r="CU411" s="416"/>
      <c r="CV411" s="416"/>
      <c r="CW411" s="415"/>
      <c r="CX411" s="416"/>
      <c r="CY411" s="41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415"/>
      <c r="AZ412" s="415"/>
      <c r="BA412" s="415"/>
      <c r="BB412" s="415"/>
      <c r="BC412" s="415"/>
      <c r="BD412" s="415"/>
      <c r="BE412" s="415"/>
      <c r="BF412" s="415"/>
      <c r="BG412" s="416"/>
      <c r="BH412" s="416"/>
      <c r="BI412" s="415"/>
      <c r="BJ412" s="416"/>
      <c r="BK412" s="416"/>
      <c r="BL412" s="416"/>
      <c r="BM412" s="416"/>
      <c r="BN412" s="416"/>
      <c r="BO412" s="416"/>
      <c r="BP412" s="416"/>
      <c r="BQ412" s="416"/>
      <c r="BR412" s="416"/>
      <c r="BS412" s="415"/>
      <c r="BT412" s="416"/>
      <c r="BU412" s="416"/>
      <c r="BV412" s="416"/>
      <c r="BW412" s="416"/>
      <c r="BX412" s="416"/>
      <c r="BY412" s="416"/>
      <c r="BZ412" s="416"/>
      <c r="CA412" s="416"/>
      <c r="CB412" s="416"/>
      <c r="CC412" s="415"/>
      <c r="CD412" s="416"/>
      <c r="CE412" s="416"/>
      <c r="CF412" s="416"/>
      <c r="CG412" s="416"/>
      <c r="CH412" s="416"/>
      <c r="CI412" s="416"/>
      <c r="CJ412" s="416"/>
      <c r="CK412" s="416"/>
      <c r="CL412" s="416"/>
      <c r="CM412" s="415"/>
      <c r="CN412" s="416"/>
      <c r="CO412" s="416"/>
      <c r="CP412" s="416"/>
      <c r="CQ412" s="416"/>
      <c r="CR412" s="416"/>
      <c r="CS412" s="416"/>
      <c r="CT412" s="416"/>
      <c r="CU412" s="416"/>
      <c r="CV412" s="416"/>
      <c r="CW412" s="415"/>
      <c r="CX412" s="416"/>
      <c r="CY412" s="41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415"/>
      <c r="AZ413" s="415"/>
      <c r="BA413" s="415"/>
      <c r="BB413" s="415"/>
      <c r="BC413" s="415"/>
      <c r="BD413" s="415"/>
      <c r="BE413" s="415"/>
      <c r="BF413" s="415"/>
      <c r="BG413" s="416"/>
      <c r="BH413" s="416"/>
      <c r="BI413" s="415"/>
      <c r="BJ413" s="416"/>
      <c r="BK413" s="416"/>
      <c r="BL413" s="416"/>
      <c r="BM413" s="416"/>
      <c r="BN413" s="416"/>
      <c r="BO413" s="416"/>
      <c r="BP413" s="416"/>
      <c r="BQ413" s="416"/>
      <c r="BR413" s="416"/>
      <c r="BS413" s="415"/>
      <c r="BT413" s="416"/>
      <c r="BU413" s="416"/>
      <c r="BV413" s="416"/>
      <c r="BW413" s="416"/>
      <c r="BX413" s="416"/>
      <c r="BY413" s="416"/>
      <c r="BZ413" s="416"/>
      <c r="CA413" s="416"/>
      <c r="CB413" s="416"/>
      <c r="CC413" s="415"/>
      <c r="CD413" s="416"/>
      <c r="CE413" s="416"/>
      <c r="CF413" s="416"/>
      <c r="CG413" s="416"/>
      <c r="CH413" s="416"/>
      <c r="CI413" s="416"/>
      <c r="CJ413" s="416"/>
      <c r="CK413" s="416"/>
      <c r="CL413" s="416"/>
      <c r="CM413" s="415"/>
      <c r="CN413" s="416"/>
      <c r="CO413" s="416"/>
      <c r="CP413" s="416"/>
      <c r="CQ413" s="416"/>
      <c r="CR413" s="416"/>
      <c r="CS413" s="416"/>
      <c r="CT413" s="416"/>
      <c r="CU413" s="416"/>
      <c r="CV413" s="416"/>
      <c r="CW413" s="415"/>
      <c r="CX413" s="416"/>
      <c r="CY413" s="41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415"/>
      <c r="AZ414" s="415"/>
      <c r="BA414" s="415"/>
      <c r="BB414" s="415"/>
      <c r="BC414" s="415"/>
      <c r="BD414" s="415"/>
      <c r="BE414" s="415"/>
      <c r="BF414" s="415"/>
      <c r="BG414" s="416"/>
      <c r="BH414" s="416"/>
      <c r="BI414" s="415"/>
      <c r="BJ414" s="416"/>
      <c r="BK414" s="416"/>
      <c r="BL414" s="416"/>
      <c r="BM414" s="416"/>
      <c r="BN414" s="416"/>
      <c r="BO414" s="416"/>
      <c r="BP414" s="416"/>
      <c r="BQ414" s="416"/>
      <c r="BR414" s="416"/>
      <c r="BS414" s="415"/>
      <c r="BT414" s="416"/>
      <c r="BU414" s="416"/>
      <c r="BV414" s="416"/>
      <c r="BW414" s="416"/>
      <c r="BX414" s="416"/>
      <c r="BY414" s="416"/>
      <c r="BZ414" s="416"/>
      <c r="CA414" s="416"/>
      <c r="CB414" s="416"/>
      <c r="CC414" s="415"/>
      <c r="CD414" s="416"/>
      <c r="CE414" s="416"/>
      <c r="CF414" s="416"/>
      <c r="CG414" s="416"/>
      <c r="CH414" s="416"/>
      <c r="CI414" s="416"/>
      <c r="CJ414" s="416"/>
      <c r="CK414" s="416"/>
      <c r="CL414" s="416"/>
      <c r="CM414" s="415"/>
      <c r="CN414" s="416"/>
      <c r="CO414" s="416"/>
      <c r="CP414" s="416"/>
      <c r="CQ414" s="416"/>
      <c r="CR414" s="416"/>
      <c r="CS414" s="416"/>
      <c r="CT414" s="416"/>
      <c r="CU414" s="416"/>
      <c r="CV414" s="416"/>
      <c r="CW414" s="415"/>
      <c r="CX414" s="416"/>
      <c r="CY414" s="41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415"/>
      <c r="AZ415" s="415"/>
      <c r="BA415" s="415"/>
      <c r="BB415" s="415"/>
      <c r="BC415" s="415"/>
      <c r="BD415" s="415"/>
      <c r="BE415" s="415"/>
      <c r="BF415" s="415"/>
      <c r="BG415" s="416"/>
      <c r="BH415" s="416"/>
      <c r="BI415" s="415"/>
      <c r="BJ415" s="416"/>
      <c r="BK415" s="416"/>
      <c r="BL415" s="416"/>
      <c r="BM415" s="416"/>
      <c r="BN415" s="416"/>
      <c r="BO415" s="416"/>
      <c r="BP415" s="416"/>
      <c r="BQ415" s="416"/>
      <c r="BR415" s="416"/>
      <c r="BS415" s="415"/>
      <c r="BT415" s="416"/>
      <c r="BU415" s="416"/>
      <c r="BV415" s="416"/>
      <c r="BW415" s="416"/>
      <c r="BX415" s="416"/>
      <c r="BY415" s="416"/>
      <c r="BZ415" s="416"/>
      <c r="CA415" s="416"/>
      <c r="CB415" s="416"/>
      <c r="CC415" s="415"/>
      <c r="CD415" s="416"/>
      <c r="CE415" s="416"/>
      <c r="CF415" s="416"/>
      <c r="CG415" s="416"/>
      <c r="CH415" s="416"/>
      <c r="CI415" s="416"/>
      <c r="CJ415" s="416"/>
      <c r="CK415" s="416"/>
      <c r="CL415" s="416"/>
      <c r="CM415" s="415"/>
      <c r="CN415" s="416"/>
      <c r="CO415" s="416"/>
      <c r="CP415" s="416"/>
      <c r="CQ415" s="416"/>
      <c r="CR415" s="416"/>
      <c r="CS415" s="416"/>
      <c r="CT415" s="416"/>
      <c r="CU415" s="416"/>
      <c r="CV415" s="416"/>
      <c r="CW415" s="415"/>
      <c r="CX415" s="416"/>
      <c r="CY415" s="41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415"/>
      <c r="AZ416" s="415"/>
      <c r="BA416" s="415"/>
      <c r="BB416" s="415"/>
      <c r="BC416" s="415"/>
      <c r="BD416" s="415"/>
      <c r="BE416" s="415"/>
      <c r="BF416" s="415"/>
      <c r="BG416" s="416"/>
      <c r="BH416" s="416"/>
      <c r="BI416" s="415"/>
      <c r="BJ416" s="416"/>
      <c r="BK416" s="416"/>
      <c r="BL416" s="416"/>
      <c r="BM416" s="416"/>
      <c r="BN416" s="416"/>
      <c r="BO416" s="416"/>
      <c r="BP416" s="416"/>
      <c r="BQ416" s="416"/>
      <c r="BR416" s="416"/>
      <c r="BS416" s="415"/>
      <c r="BT416" s="416"/>
      <c r="BU416" s="416"/>
      <c r="BV416" s="416"/>
      <c r="BW416" s="416"/>
      <c r="BX416" s="416"/>
      <c r="BY416" s="416"/>
      <c r="BZ416" s="416"/>
      <c r="CA416" s="416"/>
      <c r="CB416" s="416"/>
      <c r="CC416" s="415"/>
      <c r="CD416" s="416"/>
      <c r="CE416" s="416"/>
      <c r="CF416" s="416"/>
      <c r="CG416" s="416"/>
      <c r="CH416" s="416"/>
      <c r="CI416" s="416"/>
      <c r="CJ416" s="416"/>
      <c r="CK416" s="416"/>
      <c r="CL416" s="416"/>
      <c r="CM416" s="415"/>
      <c r="CN416" s="416"/>
      <c r="CO416" s="416"/>
      <c r="CP416" s="416"/>
      <c r="CQ416" s="416"/>
      <c r="CR416" s="416"/>
      <c r="CS416" s="416"/>
      <c r="CT416" s="416"/>
      <c r="CU416" s="416"/>
      <c r="CV416" s="416"/>
      <c r="CW416" s="415"/>
      <c r="CX416" s="416"/>
      <c r="CY416" s="41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415"/>
      <c r="AZ417" s="415"/>
      <c r="BA417" s="415"/>
      <c r="BB417" s="415"/>
      <c r="BC417" s="415"/>
      <c r="BD417" s="415"/>
      <c r="BE417" s="415"/>
      <c r="BF417" s="415"/>
      <c r="BG417" s="416"/>
      <c r="BH417" s="416"/>
      <c r="BI417" s="415"/>
      <c r="BJ417" s="416"/>
      <c r="BK417" s="416"/>
      <c r="BL417" s="416"/>
      <c r="BM417" s="416"/>
      <c r="BN417" s="416"/>
      <c r="BO417" s="416"/>
      <c r="BP417" s="416"/>
      <c r="BQ417" s="416"/>
      <c r="BR417" s="416"/>
      <c r="BS417" s="415"/>
      <c r="BT417" s="416"/>
      <c r="BU417" s="416"/>
      <c r="BV417" s="416"/>
      <c r="BW417" s="416"/>
      <c r="BX417" s="416"/>
      <c r="BY417" s="416"/>
      <c r="BZ417" s="416"/>
      <c r="CA417" s="416"/>
      <c r="CB417" s="416"/>
      <c r="CC417" s="415"/>
      <c r="CD417" s="416"/>
      <c r="CE417" s="416"/>
      <c r="CF417" s="416"/>
      <c r="CG417" s="416"/>
      <c r="CH417" s="416"/>
      <c r="CI417" s="416"/>
      <c r="CJ417" s="416"/>
      <c r="CK417" s="416"/>
      <c r="CL417" s="416"/>
      <c r="CM417" s="415"/>
      <c r="CN417" s="416"/>
      <c r="CO417" s="416"/>
      <c r="CP417" s="416"/>
      <c r="CQ417" s="416"/>
      <c r="CR417" s="416"/>
      <c r="CS417" s="416"/>
      <c r="CT417" s="416"/>
      <c r="CU417" s="416"/>
      <c r="CV417" s="416"/>
      <c r="CW417" s="415"/>
      <c r="CX417" s="416"/>
      <c r="CY417" s="41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415"/>
      <c r="AZ418" s="415"/>
      <c r="BA418" s="415"/>
      <c r="BB418" s="415"/>
      <c r="BC418" s="415"/>
      <c r="BD418" s="415"/>
      <c r="BE418" s="415"/>
      <c r="BF418" s="415"/>
      <c r="BG418" s="416"/>
      <c r="BH418" s="416"/>
      <c r="BI418" s="415"/>
      <c r="BJ418" s="416"/>
      <c r="BK418" s="416"/>
      <c r="BL418" s="416"/>
      <c r="BM418" s="416"/>
      <c r="BN418" s="416"/>
      <c r="BO418" s="416"/>
      <c r="BP418" s="416"/>
      <c r="BQ418" s="416"/>
      <c r="BR418" s="416"/>
      <c r="BS418" s="415"/>
      <c r="BT418" s="416"/>
      <c r="BU418" s="416"/>
      <c r="BV418" s="416"/>
      <c r="BW418" s="416"/>
      <c r="BX418" s="416"/>
      <c r="BY418" s="416"/>
      <c r="BZ418" s="416"/>
      <c r="CA418" s="416"/>
      <c r="CB418" s="416"/>
      <c r="CC418" s="415"/>
      <c r="CD418" s="416"/>
      <c r="CE418" s="416"/>
      <c r="CF418" s="416"/>
      <c r="CG418" s="416"/>
      <c r="CH418" s="416"/>
      <c r="CI418" s="416"/>
      <c r="CJ418" s="416"/>
      <c r="CK418" s="416"/>
      <c r="CL418" s="416"/>
      <c r="CM418" s="415"/>
      <c r="CN418" s="416"/>
      <c r="CO418" s="416"/>
      <c r="CP418" s="416"/>
      <c r="CQ418" s="416"/>
      <c r="CR418" s="416"/>
      <c r="CS418" s="416"/>
      <c r="CT418" s="416"/>
      <c r="CU418" s="416"/>
      <c r="CV418" s="416"/>
      <c r="CW418" s="415"/>
      <c r="CX418" s="416"/>
      <c r="CY418" s="41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415"/>
      <c r="AZ419" s="415"/>
      <c r="BA419" s="415"/>
      <c r="BB419" s="415"/>
      <c r="BC419" s="415"/>
      <c r="BD419" s="415"/>
      <c r="BE419" s="415"/>
      <c r="BF419" s="415"/>
      <c r="BG419" s="416"/>
      <c r="BH419" s="416"/>
      <c r="BI419" s="415"/>
      <c r="BJ419" s="416"/>
      <c r="BK419" s="416"/>
      <c r="BL419" s="416"/>
      <c r="BM419" s="416"/>
      <c r="BN419" s="416"/>
      <c r="BO419" s="416"/>
      <c r="BP419" s="416"/>
      <c r="BQ419" s="416"/>
      <c r="BR419" s="416"/>
      <c r="BS419" s="415"/>
      <c r="BT419" s="416"/>
      <c r="BU419" s="416"/>
      <c r="BV419" s="416"/>
      <c r="BW419" s="416"/>
      <c r="BX419" s="416"/>
      <c r="BY419" s="416"/>
      <c r="BZ419" s="416"/>
      <c r="CA419" s="416"/>
      <c r="CB419" s="416"/>
      <c r="CC419" s="415"/>
      <c r="CD419" s="416"/>
      <c r="CE419" s="416"/>
      <c r="CF419" s="416"/>
      <c r="CG419" s="416"/>
      <c r="CH419" s="416"/>
      <c r="CI419" s="416"/>
      <c r="CJ419" s="416"/>
      <c r="CK419" s="416"/>
      <c r="CL419" s="416"/>
      <c r="CM419" s="415"/>
      <c r="CN419" s="416"/>
      <c r="CO419" s="416"/>
      <c r="CP419" s="416"/>
      <c r="CQ419" s="416"/>
      <c r="CR419" s="416"/>
      <c r="CS419" s="416"/>
      <c r="CT419" s="416"/>
      <c r="CU419" s="416"/>
      <c r="CV419" s="416"/>
      <c r="CW419" s="415"/>
      <c r="CX419" s="416"/>
      <c r="CY419" s="41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415"/>
      <c r="AZ420" s="415"/>
      <c r="BA420" s="415"/>
      <c r="BB420" s="415"/>
      <c r="BC420" s="415"/>
      <c r="BD420" s="415"/>
      <c r="BE420" s="415"/>
      <c r="BF420" s="415"/>
      <c r="BG420" s="416"/>
      <c r="BH420" s="416"/>
      <c r="BI420" s="415"/>
      <c r="BJ420" s="416"/>
      <c r="BK420" s="416"/>
      <c r="BL420" s="416"/>
      <c r="BM420" s="416"/>
      <c r="BN420" s="416"/>
      <c r="BO420" s="416"/>
      <c r="BP420" s="416"/>
      <c r="BQ420" s="416"/>
      <c r="BR420" s="416"/>
      <c r="BS420" s="415"/>
      <c r="BT420" s="416"/>
      <c r="BU420" s="416"/>
      <c r="BV420" s="416"/>
      <c r="BW420" s="416"/>
      <c r="BX420" s="416"/>
      <c r="BY420" s="416"/>
      <c r="BZ420" s="416"/>
      <c r="CA420" s="416"/>
      <c r="CB420" s="416"/>
      <c r="CC420" s="415"/>
      <c r="CD420" s="416"/>
      <c r="CE420" s="416"/>
      <c r="CF420" s="416"/>
      <c r="CG420" s="416"/>
      <c r="CH420" s="416"/>
      <c r="CI420" s="416"/>
      <c r="CJ420" s="416"/>
      <c r="CK420" s="416"/>
      <c r="CL420" s="416"/>
      <c r="CM420" s="415"/>
      <c r="CN420" s="416"/>
      <c r="CO420" s="416"/>
      <c r="CP420" s="416"/>
      <c r="CQ420" s="416"/>
      <c r="CR420" s="416"/>
      <c r="CS420" s="416"/>
      <c r="CT420" s="416"/>
      <c r="CU420" s="416"/>
      <c r="CV420" s="416"/>
      <c r="CW420" s="415"/>
      <c r="CX420" s="416"/>
      <c r="CY420" s="41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415"/>
      <c r="AZ421" s="415"/>
      <c r="BA421" s="415"/>
      <c r="BB421" s="415"/>
      <c r="BC421" s="415"/>
      <c r="BD421" s="415"/>
      <c r="BE421" s="415"/>
      <c r="BF421" s="415"/>
      <c r="BG421" s="416"/>
      <c r="BH421" s="416"/>
      <c r="BI421" s="415"/>
      <c r="BJ421" s="416"/>
      <c r="BK421" s="416"/>
      <c r="BL421" s="416"/>
      <c r="BM421" s="416"/>
      <c r="BN421" s="416"/>
      <c r="BO421" s="416"/>
      <c r="BP421" s="416"/>
      <c r="BQ421" s="416"/>
      <c r="BR421" s="416"/>
      <c r="BS421" s="415"/>
      <c r="BT421" s="416"/>
      <c r="BU421" s="416"/>
      <c r="BV421" s="416"/>
      <c r="BW421" s="416"/>
      <c r="BX421" s="416"/>
      <c r="BY421" s="416"/>
      <c r="BZ421" s="416"/>
      <c r="CA421" s="416"/>
      <c r="CB421" s="416"/>
      <c r="CC421" s="415"/>
      <c r="CD421" s="416"/>
      <c r="CE421" s="416"/>
      <c r="CF421" s="416"/>
      <c r="CG421" s="416"/>
      <c r="CH421" s="416"/>
      <c r="CI421" s="416"/>
      <c r="CJ421" s="416"/>
      <c r="CK421" s="416"/>
      <c r="CL421" s="416"/>
      <c r="CM421" s="415"/>
      <c r="CN421" s="416"/>
      <c r="CO421" s="416"/>
      <c r="CP421" s="416"/>
      <c r="CQ421" s="416"/>
      <c r="CR421" s="416"/>
      <c r="CS421" s="416"/>
      <c r="CT421" s="416"/>
      <c r="CU421" s="416"/>
      <c r="CV421" s="416"/>
      <c r="CW421" s="415"/>
      <c r="CX421" s="416"/>
      <c r="CY421" s="41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415"/>
      <c r="AZ422" s="415"/>
      <c r="BA422" s="415"/>
      <c r="BB422" s="415"/>
      <c r="BC422" s="415"/>
      <c r="BD422" s="415"/>
      <c r="BE422" s="415"/>
      <c r="BF422" s="415"/>
      <c r="BG422" s="416"/>
      <c r="BH422" s="416"/>
      <c r="BI422" s="415"/>
      <c r="BJ422" s="416"/>
      <c r="BK422" s="416"/>
      <c r="BL422" s="416"/>
      <c r="BM422" s="416"/>
      <c r="BN422" s="416"/>
      <c r="BO422" s="416"/>
      <c r="BP422" s="416"/>
      <c r="BQ422" s="416"/>
      <c r="BR422" s="416"/>
      <c r="BS422" s="415"/>
      <c r="BT422" s="416"/>
      <c r="BU422" s="416"/>
      <c r="BV422" s="416"/>
      <c r="BW422" s="416"/>
      <c r="BX422" s="416"/>
      <c r="BY422" s="416"/>
      <c r="BZ422" s="416"/>
      <c r="CA422" s="416"/>
      <c r="CB422" s="416"/>
      <c r="CC422" s="415"/>
      <c r="CD422" s="416"/>
      <c r="CE422" s="416"/>
      <c r="CF422" s="416"/>
      <c r="CG422" s="416"/>
      <c r="CH422" s="416"/>
      <c r="CI422" s="416"/>
      <c r="CJ422" s="416"/>
      <c r="CK422" s="416"/>
      <c r="CL422" s="416"/>
      <c r="CM422" s="415"/>
      <c r="CN422" s="416"/>
      <c r="CO422" s="416"/>
      <c r="CP422" s="416"/>
      <c r="CQ422" s="416"/>
      <c r="CR422" s="416"/>
      <c r="CS422" s="416"/>
      <c r="CT422" s="416"/>
      <c r="CU422" s="416"/>
      <c r="CV422" s="416"/>
      <c r="CW422" s="415"/>
      <c r="CX422" s="416"/>
      <c r="CY422" s="41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415"/>
      <c r="AZ423" s="415"/>
      <c r="BA423" s="415"/>
      <c r="BB423" s="415"/>
      <c r="BC423" s="415"/>
      <c r="BD423" s="415"/>
      <c r="BE423" s="415"/>
      <c r="BF423" s="415"/>
      <c r="BG423" s="416"/>
      <c r="BH423" s="416"/>
      <c r="BI423" s="415"/>
      <c r="BJ423" s="416"/>
      <c r="BK423" s="416"/>
      <c r="BL423" s="416"/>
      <c r="BM423" s="416"/>
      <c r="BN423" s="416"/>
      <c r="BO423" s="416"/>
      <c r="BP423" s="416"/>
      <c r="BQ423" s="416"/>
      <c r="BR423" s="416"/>
      <c r="BS423" s="415"/>
      <c r="BT423" s="416"/>
      <c r="BU423" s="416"/>
      <c r="BV423" s="416"/>
      <c r="BW423" s="416"/>
      <c r="BX423" s="416"/>
      <c r="BY423" s="416"/>
      <c r="BZ423" s="416"/>
      <c r="CA423" s="416"/>
      <c r="CB423" s="416"/>
      <c r="CC423" s="415"/>
      <c r="CD423" s="416"/>
      <c r="CE423" s="416"/>
      <c r="CF423" s="416"/>
      <c r="CG423" s="416"/>
      <c r="CH423" s="416"/>
      <c r="CI423" s="416"/>
      <c r="CJ423" s="416"/>
      <c r="CK423" s="416"/>
      <c r="CL423" s="416"/>
      <c r="CM423" s="415"/>
      <c r="CN423" s="416"/>
      <c r="CO423" s="416"/>
      <c r="CP423" s="416"/>
      <c r="CQ423" s="416"/>
      <c r="CR423" s="416"/>
      <c r="CS423" s="416"/>
      <c r="CT423" s="416"/>
      <c r="CU423" s="416"/>
      <c r="CV423" s="416"/>
      <c r="CW423" s="415"/>
      <c r="CX423" s="416"/>
      <c r="CY423" s="41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415"/>
      <c r="AZ424" s="415"/>
      <c r="BA424" s="415"/>
      <c r="BB424" s="415"/>
      <c r="BC424" s="415"/>
      <c r="BD424" s="415"/>
      <c r="BE424" s="415"/>
      <c r="BF424" s="415"/>
      <c r="BG424" s="416"/>
      <c r="BH424" s="416"/>
      <c r="BI424" s="415"/>
      <c r="BJ424" s="416"/>
      <c r="BK424" s="416"/>
      <c r="BL424" s="416"/>
      <c r="BM424" s="416"/>
      <c r="BN424" s="416"/>
      <c r="BO424" s="416"/>
      <c r="BP424" s="416"/>
      <c r="BQ424" s="416"/>
      <c r="BR424" s="416"/>
      <c r="BS424" s="415"/>
      <c r="BT424" s="416"/>
      <c r="BU424" s="416"/>
      <c r="BV424" s="416"/>
      <c r="BW424" s="416"/>
      <c r="BX424" s="416"/>
      <c r="BY424" s="416"/>
      <c r="BZ424" s="416"/>
      <c r="CA424" s="416"/>
      <c r="CB424" s="416"/>
      <c r="CC424" s="415"/>
      <c r="CD424" s="416"/>
      <c r="CE424" s="416"/>
      <c r="CF424" s="416"/>
      <c r="CG424" s="416"/>
      <c r="CH424" s="416"/>
      <c r="CI424" s="416"/>
      <c r="CJ424" s="416"/>
      <c r="CK424" s="416"/>
      <c r="CL424" s="416"/>
      <c r="CM424" s="415"/>
      <c r="CN424" s="416"/>
      <c r="CO424" s="416"/>
      <c r="CP424" s="416"/>
      <c r="CQ424" s="416"/>
      <c r="CR424" s="416"/>
      <c r="CS424" s="416"/>
      <c r="CT424" s="416"/>
      <c r="CU424" s="416"/>
      <c r="CV424" s="416"/>
      <c r="CW424" s="415"/>
      <c r="CX424" s="416"/>
      <c r="CY424" s="41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415"/>
      <c r="AZ425" s="415"/>
      <c r="BA425" s="415"/>
      <c r="BB425" s="415"/>
      <c r="BC425" s="415"/>
      <c r="BD425" s="415"/>
      <c r="BE425" s="415"/>
      <c r="BF425" s="415"/>
      <c r="BG425" s="416"/>
      <c r="BH425" s="416"/>
      <c r="BI425" s="415"/>
      <c r="BJ425" s="416"/>
      <c r="BK425" s="416"/>
      <c r="BL425" s="416"/>
      <c r="BM425" s="416"/>
      <c r="BN425" s="416"/>
      <c r="BO425" s="416"/>
      <c r="BP425" s="416"/>
      <c r="BQ425" s="416"/>
      <c r="BR425" s="416"/>
      <c r="BS425" s="415"/>
      <c r="BT425" s="416"/>
      <c r="BU425" s="416"/>
      <c r="BV425" s="416"/>
      <c r="BW425" s="416"/>
      <c r="BX425" s="416"/>
      <c r="BY425" s="416"/>
      <c r="BZ425" s="416"/>
      <c r="CA425" s="416"/>
      <c r="CB425" s="416"/>
      <c r="CC425" s="415"/>
      <c r="CD425" s="416"/>
      <c r="CE425" s="416"/>
      <c r="CF425" s="416"/>
      <c r="CG425" s="416"/>
      <c r="CH425" s="416"/>
      <c r="CI425" s="416"/>
      <c r="CJ425" s="416"/>
      <c r="CK425" s="416"/>
      <c r="CL425" s="416"/>
      <c r="CM425" s="415"/>
      <c r="CN425" s="416"/>
      <c r="CO425" s="416"/>
      <c r="CP425" s="416"/>
      <c r="CQ425" s="416"/>
      <c r="CR425" s="416"/>
      <c r="CS425" s="416"/>
      <c r="CT425" s="416"/>
      <c r="CU425" s="416"/>
      <c r="CV425" s="416"/>
      <c r="CW425" s="415"/>
      <c r="CX425" s="416"/>
      <c r="CY425" s="41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415"/>
      <c r="AZ426" s="415"/>
      <c r="BA426" s="415"/>
      <c r="BB426" s="415"/>
      <c r="BC426" s="415"/>
      <c r="BD426" s="415"/>
      <c r="BE426" s="415"/>
      <c r="BF426" s="415"/>
      <c r="BG426" s="416"/>
      <c r="BH426" s="416"/>
      <c r="BI426" s="415"/>
      <c r="BJ426" s="416"/>
      <c r="BK426" s="416"/>
      <c r="BL426" s="416"/>
      <c r="BM426" s="416"/>
      <c r="BN426" s="416"/>
      <c r="BO426" s="416"/>
      <c r="BP426" s="416"/>
      <c r="BQ426" s="416"/>
      <c r="BR426" s="416"/>
      <c r="BS426" s="415"/>
      <c r="BT426" s="416"/>
      <c r="BU426" s="416"/>
      <c r="BV426" s="416"/>
      <c r="BW426" s="416"/>
      <c r="BX426" s="416"/>
      <c r="BY426" s="416"/>
      <c r="BZ426" s="416"/>
      <c r="CA426" s="416"/>
      <c r="CB426" s="416"/>
      <c r="CC426" s="415"/>
      <c r="CD426" s="416"/>
      <c r="CE426" s="416"/>
      <c r="CF426" s="416"/>
      <c r="CG426" s="416"/>
      <c r="CH426" s="416"/>
      <c r="CI426" s="416"/>
      <c r="CJ426" s="416"/>
      <c r="CK426" s="416"/>
      <c r="CL426" s="416"/>
      <c r="CM426" s="415"/>
      <c r="CN426" s="416"/>
      <c r="CO426" s="416"/>
      <c r="CP426" s="416"/>
      <c r="CQ426" s="416"/>
      <c r="CR426" s="416"/>
      <c r="CS426" s="416"/>
      <c r="CT426" s="416"/>
      <c r="CU426" s="416"/>
      <c r="CV426" s="416"/>
      <c r="CW426" s="415"/>
      <c r="CX426" s="416"/>
      <c r="CY426" s="41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415"/>
      <c r="AZ427" s="415"/>
      <c r="BA427" s="415"/>
      <c r="BB427" s="415"/>
      <c r="BC427" s="415"/>
      <c r="BD427" s="415"/>
      <c r="BE427" s="415"/>
      <c r="BF427" s="415"/>
      <c r="BG427" s="416"/>
      <c r="BH427" s="416"/>
      <c r="BI427" s="415"/>
      <c r="BJ427" s="416"/>
      <c r="BK427" s="416"/>
      <c r="BL427" s="416"/>
      <c r="BM427" s="416"/>
      <c r="BN427" s="416"/>
      <c r="BO427" s="416"/>
      <c r="BP427" s="416"/>
      <c r="BQ427" s="416"/>
      <c r="BR427" s="416"/>
      <c r="BS427" s="415"/>
      <c r="BT427" s="416"/>
      <c r="BU427" s="416"/>
      <c r="BV427" s="416"/>
      <c r="BW427" s="416"/>
      <c r="BX427" s="416"/>
      <c r="BY427" s="416"/>
      <c r="BZ427" s="416"/>
      <c r="CA427" s="416"/>
      <c r="CB427" s="416"/>
      <c r="CC427" s="415"/>
      <c r="CD427" s="416"/>
      <c r="CE427" s="416"/>
      <c r="CF427" s="416"/>
      <c r="CG427" s="416"/>
      <c r="CH427" s="416"/>
      <c r="CI427" s="416"/>
      <c r="CJ427" s="416"/>
      <c r="CK427" s="416"/>
      <c r="CL427" s="416"/>
      <c r="CM427" s="415"/>
      <c r="CN427" s="416"/>
      <c r="CO427" s="416"/>
      <c r="CP427" s="416"/>
      <c r="CQ427" s="416"/>
      <c r="CR427" s="416"/>
      <c r="CS427" s="416"/>
      <c r="CT427" s="416"/>
      <c r="CU427" s="416"/>
      <c r="CV427" s="416"/>
      <c r="CW427" s="415"/>
      <c r="CX427" s="416"/>
      <c r="CY427" s="41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415"/>
      <c r="AZ428" s="415"/>
      <c r="BA428" s="415"/>
      <c r="BB428" s="415"/>
      <c r="BC428" s="415"/>
      <c r="BD428" s="415"/>
      <c r="BE428" s="415"/>
      <c r="BF428" s="415"/>
      <c r="BG428" s="416"/>
      <c r="BH428" s="416"/>
      <c r="BI428" s="415"/>
      <c r="BJ428" s="416"/>
      <c r="BK428" s="416"/>
      <c r="BL428" s="416"/>
      <c r="BM428" s="416"/>
      <c r="BN428" s="416"/>
      <c r="BO428" s="416"/>
      <c r="BP428" s="416"/>
      <c r="BQ428" s="416"/>
      <c r="BR428" s="416"/>
      <c r="BS428" s="415"/>
      <c r="BT428" s="416"/>
      <c r="BU428" s="416"/>
      <c r="BV428" s="416"/>
      <c r="BW428" s="416"/>
      <c r="BX428" s="416"/>
      <c r="BY428" s="416"/>
      <c r="BZ428" s="416"/>
      <c r="CA428" s="416"/>
      <c r="CB428" s="416"/>
      <c r="CC428" s="415"/>
      <c r="CD428" s="416"/>
      <c r="CE428" s="416"/>
      <c r="CF428" s="416"/>
      <c r="CG428" s="416"/>
      <c r="CH428" s="416"/>
      <c r="CI428" s="416"/>
      <c r="CJ428" s="416"/>
      <c r="CK428" s="416"/>
      <c r="CL428" s="416"/>
      <c r="CM428" s="415"/>
      <c r="CN428" s="416"/>
      <c r="CO428" s="416"/>
      <c r="CP428" s="416"/>
      <c r="CQ428" s="416"/>
      <c r="CR428" s="416"/>
      <c r="CS428" s="416"/>
      <c r="CT428" s="416"/>
      <c r="CU428" s="416"/>
      <c r="CV428" s="416"/>
      <c r="CW428" s="415"/>
      <c r="CX428" s="416"/>
      <c r="CY428" s="41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415"/>
      <c r="AZ429" s="415"/>
      <c r="BA429" s="415"/>
      <c r="BB429" s="415"/>
      <c r="BC429" s="415"/>
      <c r="BD429" s="415"/>
      <c r="BE429" s="415"/>
      <c r="BF429" s="415"/>
      <c r="BG429" s="416"/>
      <c r="BH429" s="416"/>
      <c r="BI429" s="415"/>
      <c r="BJ429" s="416"/>
      <c r="BK429" s="416"/>
      <c r="BL429" s="416"/>
      <c r="BM429" s="416"/>
      <c r="BN429" s="416"/>
      <c r="BO429" s="416"/>
      <c r="BP429" s="416"/>
      <c r="BQ429" s="416"/>
      <c r="BR429" s="416"/>
      <c r="BS429" s="415"/>
      <c r="BT429" s="416"/>
      <c r="BU429" s="416"/>
      <c r="BV429" s="416"/>
      <c r="BW429" s="416"/>
      <c r="BX429" s="416"/>
      <c r="BY429" s="416"/>
      <c r="BZ429" s="416"/>
      <c r="CA429" s="416"/>
      <c r="CB429" s="416"/>
      <c r="CC429" s="415"/>
      <c r="CD429" s="416"/>
      <c r="CE429" s="416"/>
      <c r="CF429" s="416"/>
      <c r="CG429" s="416"/>
      <c r="CH429" s="416"/>
      <c r="CI429" s="416"/>
      <c r="CJ429" s="416"/>
      <c r="CK429" s="416"/>
      <c r="CL429" s="416"/>
      <c r="CM429" s="415"/>
      <c r="CN429" s="416"/>
      <c r="CO429" s="416"/>
      <c r="CP429" s="416"/>
      <c r="CQ429" s="416"/>
      <c r="CR429" s="416"/>
      <c r="CS429" s="416"/>
      <c r="CT429" s="416"/>
      <c r="CU429" s="416"/>
      <c r="CV429" s="416"/>
      <c r="CW429" s="415"/>
      <c r="CX429" s="416"/>
      <c r="CY429" s="41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415"/>
      <c r="AZ430" s="415"/>
      <c r="BA430" s="415"/>
      <c r="BB430" s="415"/>
      <c r="BC430" s="415"/>
      <c r="BD430" s="415"/>
      <c r="BE430" s="415"/>
      <c r="BF430" s="415"/>
      <c r="BG430" s="416"/>
      <c r="BH430" s="416"/>
      <c r="BI430" s="415"/>
      <c r="BJ430" s="416"/>
      <c r="BK430" s="416"/>
      <c r="BL430" s="416"/>
      <c r="BM430" s="416"/>
      <c r="BN430" s="416"/>
      <c r="BO430" s="416"/>
      <c r="BP430" s="416"/>
      <c r="BQ430" s="416"/>
      <c r="BR430" s="416"/>
      <c r="BS430" s="415"/>
      <c r="BT430" s="416"/>
      <c r="BU430" s="416"/>
      <c r="BV430" s="416"/>
      <c r="BW430" s="416"/>
      <c r="BX430" s="416"/>
      <c r="BY430" s="416"/>
      <c r="BZ430" s="416"/>
      <c r="CA430" s="416"/>
      <c r="CB430" s="416"/>
      <c r="CC430" s="415"/>
      <c r="CD430" s="416"/>
      <c r="CE430" s="416"/>
      <c r="CF430" s="416"/>
      <c r="CG430" s="416"/>
      <c r="CH430" s="416"/>
      <c r="CI430" s="416"/>
      <c r="CJ430" s="416"/>
      <c r="CK430" s="416"/>
      <c r="CL430" s="416"/>
      <c r="CM430" s="415"/>
      <c r="CN430" s="416"/>
      <c r="CO430" s="416"/>
      <c r="CP430" s="416"/>
      <c r="CQ430" s="416"/>
      <c r="CR430" s="416"/>
      <c r="CS430" s="416"/>
      <c r="CT430" s="416"/>
      <c r="CU430" s="416"/>
      <c r="CV430" s="416"/>
      <c r="CW430" s="415"/>
      <c r="CX430" s="416"/>
      <c r="CY430" s="41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415"/>
      <c r="AZ431" s="415"/>
      <c r="BA431" s="415"/>
      <c r="BB431" s="415"/>
      <c r="BC431" s="415"/>
      <c r="BD431" s="415"/>
      <c r="BE431" s="415"/>
      <c r="BF431" s="415"/>
      <c r="BG431" s="416"/>
      <c r="BH431" s="416"/>
      <c r="BI431" s="415"/>
      <c r="BJ431" s="416"/>
      <c r="BK431" s="416"/>
      <c r="BL431" s="416"/>
      <c r="BM431" s="416"/>
      <c r="BN431" s="416"/>
      <c r="BO431" s="416"/>
      <c r="BP431" s="416"/>
      <c r="BQ431" s="416"/>
      <c r="BR431" s="416"/>
      <c r="BS431" s="415"/>
      <c r="BT431" s="416"/>
      <c r="BU431" s="416"/>
      <c r="BV431" s="416"/>
      <c r="BW431" s="416"/>
      <c r="BX431" s="416"/>
      <c r="BY431" s="416"/>
      <c r="BZ431" s="416"/>
      <c r="CA431" s="416"/>
      <c r="CB431" s="416"/>
      <c r="CC431" s="415"/>
      <c r="CD431" s="416"/>
      <c r="CE431" s="416"/>
      <c r="CF431" s="416"/>
      <c r="CG431" s="416"/>
      <c r="CH431" s="416"/>
      <c r="CI431" s="416"/>
      <c r="CJ431" s="416"/>
      <c r="CK431" s="416"/>
      <c r="CL431" s="416"/>
      <c r="CM431" s="415"/>
      <c r="CN431" s="416"/>
      <c r="CO431" s="416"/>
      <c r="CP431" s="416"/>
      <c r="CQ431" s="416"/>
      <c r="CR431" s="416"/>
      <c r="CS431" s="416"/>
      <c r="CT431" s="416"/>
      <c r="CU431" s="416"/>
      <c r="CV431" s="416"/>
      <c r="CW431" s="415"/>
      <c r="CX431" s="416"/>
      <c r="CY431" s="41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415"/>
      <c r="AZ432" s="415"/>
      <c r="BA432" s="415"/>
      <c r="BB432" s="415"/>
      <c r="BC432" s="415"/>
      <c r="BD432" s="415"/>
      <c r="BE432" s="415"/>
      <c r="BF432" s="415"/>
      <c r="BG432" s="416"/>
      <c r="BH432" s="416"/>
      <c r="BI432" s="415"/>
      <c r="BJ432" s="416"/>
      <c r="BK432" s="416"/>
      <c r="BL432" s="416"/>
      <c r="BM432" s="416"/>
      <c r="BN432" s="416"/>
      <c r="BO432" s="416"/>
      <c r="BP432" s="416"/>
      <c r="BQ432" s="416"/>
      <c r="BR432" s="416"/>
      <c r="BS432" s="415"/>
      <c r="BT432" s="416"/>
      <c r="BU432" s="416"/>
      <c r="BV432" s="416"/>
      <c r="BW432" s="416"/>
      <c r="BX432" s="416"/>
      <c r="BY432" s="416"/>
      <c r="BZ432" s="416"/>
      <c r="CA432" s="416"/>
      <c r="CB432" s="416"/>
      <c r="CC432" s="415"/>
      <c r="CD432" s="416"/>
      <c r="CE432" s="416"/>
      <c r="CF432" s="416"/>
      <c r="CG432" s="416"/>
      <c r="CH432" s="416"/>
      <c r="CI432" s="416"/>
      <c r="CJ432" s="416"/>
      <c r="CK432" s="416"/>
      <c r="CL432" s="416"/>
      <c r="CM432" s="415"/>
      <c r="CN432" s="416"/>
      <c r="CO432" s="416"/>
      <c r="CP432" s="416"/>
      <c r="CQ432" s="416"/>
      <c r="CR432" s="416"/>
      <c r="CS432" s="416"/>
      <c r="CT432" s="416"/>
      <c r="CU432" s="416"/>
      <c r="CV432" s="416"/>
      <c r="CW432" s="415"/>
      <c r="CX432" s="416"/>
      <c r="CY432" s="41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415"/>
      <c r="AZ433" s="415"/>
      <c r="BA433" s="415"/>
      <c r="BB433" s="415"/>
      <c r="BC433" s="415"/>
      <c r="BD433" s="415"/>
      <c r="BE433" s="415"/>
      <c r="BF433" s="415"/>
      <c r="BG433" s="416"/>
      <c r="BH433" s="416"/>
      <c r="BI433" s="415"/>
      <c r="BJ433" s="416"/>
      <c r="BK433" s="416"/>
      <c r="BL433" s="416"/>
      <c r="BM433" s="416"/>
      <c r="BN433" s="416"/>
      <c r="BO433" s="416"/>
      <c r="BP433" s="416"/>
      <c r="BQ433" s="416"/>
      <c r="BR433" s="416"/>
      <c r="BS433" s="415"/>
      <c r="BT433" s="416"/>
      <c r="BU433" s="416"/>
      <c r="BV433" s="416"/>
      <c r="BW433" s="416"/>
      <c r="BX433" s="416"/>
      <c r="BY433" s="416"/>
      <c r="BZ433" s="416"/>
      <c r="CA433" s="416"/>
      <c r="CB433" s="416"/>
      <c r="CC433" s="415"/>
      <c r="CD433" s="416"/>
      <c r="CE433" s="416"/>
      <c r="CF433" s="416"/>
      <c r="CG433" s="416"/>
      <c r="CH433" s="416"/>
      <c r="CI433" s="416"/>
      <c r="CJ433" s="416"/>
      <c r="CK433" s="416"/>
      <c r="CL433" s="416"/>
      <c r="CM433" s="415"/>
      <c r="CN433" s="416"/>
      <c r="CO433" s="416"/>
      <c r="CP433" s="416"/>
      <c r="CQ433" s="416"/>
      <c r="CR433" s="416"/>
      <c r="CS433" s="416"/>
      <c r="CT433" s="416"/>
      <c r="CU433" s="416"/>
      <c r="CV433" s="416"/>
      <c r="CW433" s="415"/>
      <c r="CX433" s="416"/>
      <c r="CY433" s="41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415"/>
      <c r="AZ434" s="415"/>
      <c r="BA434" s="415"/>
      <c r="BB434" s="415"/>
      <c r="BC434" s="415"/>
      <c r="BD434" s="415"/>
      <c r="BE434" s="415"/>
      <c r="BF434" s="415"/>
      <c r="BG434" s="416"/>
      <c r="BH434" s="416"/>
      <c r="BI434" s="415"/>
      <c r="BJ434" s="416"/>
      <c r="BK434" s="416"/>
      <c r="BL434" s="416"/>
      <c r="BM434" s="416"/>
      <c r="BN434" s="416"/>
      <c r="BO434" s="416"/>
      <c r="BP434" s="416"/>
      <c r="BQ434" s="416"/>
      <c r="BR434" s="416"/>
      <c r="BS434" s="415"/>
      <c r="BT434" s="416"/>
      <c r="BU434" s="416"/>
      <c r="BV434" s="416"/>
      <c r="BW434" s="416"/>
      <c r="BX434" s="416"/>
      <c r="BY434" s="416"/>
      <c r="BZ434" s="416"/>
      <c r="CA434" s="416"/>
      <c r="CB434" s="416"/>
      <c r="CC434" s="415"/>
      <c r="CD434" s="416"/>
      <c r="CE434" s="416"/>
      <c r="CF434" s="416"/>
      <c r="CG434" s="416"/>
      <c r="CH434" s="416"/>
      <c r="CI434" s="416"/>
      <c r="CJ434" s="416"/>
      <c r="CK434" s="416"/>
      <c r="CL434" s="416"/>
      <c r="CM434" s="415"/>
      <c r="CN434" s="416"/>
      <c r="CO434" s="416"/>
      <c r="CP434" s="416"/>
      <c r="CQ434" s="416"/>
      <c r="CR434" s="416"/>
      <c r="CS434" s="416"/>
      <c r="CT434" s="416"/>
      <c r="CU434" s="416"/>
      <c r="CV434" s="416"/>
      <c r="CW434" s="415"/>
      <c r="CX434" s="416"/>
      <c r="CY434" s="41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415"/>
      <c r="AZ435" s="415"/>
      <c r="BA435" s="415"/>
      <c r="BB435" s="415"/>
      <c r="BC435" s="415"/>
      <c r="BD435" s="415"/>
      <c r="BE435" s="415"/>
      <c r="BF435" s="415"/>
      <c r="BG435" s="416"/>
      <c r="BH435" s="416"/>
      <c r="BI435" s="415"/>
      <c r="BJ435" s="416"/>
      <c r="BK435" s="416"/>
      <c r="BL435" s="416"/>
      <c r="BM435" s="416"/>
      <c r="BN435" s="416"/>
      <c r="BO435" s="416"/>
      <c r="BP435" s="416"/>
      <c r="BQ435" s="416"/>
      <c r="BR435" s="416"/>
      <c r="BS435" s="415"/>
      <c r="BT435" s="416"/>
      <c r="BU435" s="416"/>
      <c r="BV435" s="416"/>
      <c r="BW435" s="416"/>
      <c r="BX435" s="416"/>
      <c r="BY435" s="416"/>
      <c r="BZ435" s="416"/>
      <c r="CA435" s="416"/>
      <c r="CB435" s="416"/>
      <c r="CC435" s="415"/>
      <c r="CD435" s="416"/>
      <c r="CE435" s="416"/>
      <c r="CF435" s="416"/>
      <c r="CG435" s="416"/>
      <c r="CH435" s="416"/>
      <c r="CI435" s="416"/>
      <c r="CJ435" s="416"/>
      <c r="CK435" s="416"/>
      <c r="CL435" s="416"/>
      <c r="CM435" s="415"/>
      <c r="CN435" s="416"/>
      <c r="CO435" s="416"/>
      <c r="CP435" s="416"/>
      <c r="CQ435" s="416"/>
      <c r="CR435" s="416"/>
      <c r="CS435" s="416"/>
      <c r="CT435" s="416"/>
      <c r="CU435" s="416"/>
      <c r="CV435" s="416"/>
      <c r="CW435" s="415"/>
      <c r="CX435" s="416"/>
      <c r="CY435" s="41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415"/>
      <c r="AZ436" s="415"/>
      <c r="BA436" s="415"/>
      <c r="BB436" s="415"/>
      <c r="BC436" s="415"/>
      <c r="BD436" s="415"/>
      <c r="BE436" s="415"/>
      <c r="BF436" s="415"/>
      <c r="BG436" s="416"/>
      <c r="BH436" s="416"/>
      <c r="BI436" s="415"/>
      <c r="BJ436" s="416"/>
      <c r="BK436" s="416"/>
      <c r="BL436" s="416"/>
      <c r="BM436" s="416"/>
      <c r="BN436" s="416"/>
      <c r="BO436" s="416"/>
      <c r="BP436" s="416"/>
      <c r="BQ436" s="416"/>
      <c r="BR436" s="416"/>
      <c r="BS436" s="415"/>
      <c r="BT436" s="416"/>
      <c r="BU436" s="416"/>
      <c r="BV436" s="416"/>
      <c r="BW436" s="416"/>
      <c r="BX436" s="416"/>
      <c r="BY436" s="416"/>
      <c r="BZ436" s="416"/>
      <c r="CA436" s="416"/>
      <c r="CB436" s="416"/>
      <c r="CC436" s="415"/>
      <c r="CD436" s="416"/>
      <c r="CE436" s="416"/>
      <c r="CF436" s="416"/>
      <c r="CG436" s="416"/>
      <c r="CH436" s="416"/>
      <c r="CI436" s="416"/>
      <c r="CJ436" s="416"/>
      <c r="CK436" s="416"/>
      <c r="CL436" s="416"/>
      <c r="CM436" s="415"/>
      <c r="CN436" s="416"/>
      <c r="CO436" s="416"/>
      <c r="CP436" s="416"/>
      <c r="CQ436" s="416"/>
      <c r="CR436" s="416"/>
      <c r="CS436" s="416"/>
      <c r="CT436" s="416"/>
      <c r="CU436" s="416"/>
      <c r="CV436" s="416"/>
      <c r="CW436" s="415"/>
      <c r="CX436" s="416"/>
      <c r="CY436" s="41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415"/>
      <c r="AZ437" s="415"/>
      <c r="BA437" s="415"/>
      <c r="BB437" s="415"/>
      <c r="BC437" s="415"/>
      <c r="BD437" s="415"/>
      <c r="BE437" s="415"/>
      <c r="BF437" s="415"/>
      <c r="BG437" s="416"/>
      <c r="BH437" s="416"/>
      <c r="BI437" s="415"/>
      <c r="BJ437" s="416"/>
      <c r="BK437" s="416"/>
      <c r="BL437" s="416"/>
      <c r="BM437" s="416"/>
      <c r="BN437" s="416"/>
      <c r="BO437" s="416"/>
      <c r="BP437" s="416"/>
      <c r="BQ437" s="416"/>
      <c r="BR437" s="416"/>
      <c r="BS437" s="415"/>
      <c r="BT437" s="416"/>
      <c r="BU437" s="416"/>
      <c r="BV437" s="416"/>
      <c r="BW437" s="416"/>
      <c r="BX437" s="416"/>
      <c r="BY437" s="416"/>
      <c r="BZ437" s="416"/>
      <c r="CA437" s="416"/>
      <c r="CB437" s="416"/>
      <c r="CC437" s="415"/>
      <c r="CD437" s="416"/>
      <c r="CE437" s="416"/>
      <c r="CF437" s="416"/>
      <c r="CG437" s="416"/>
      <c r="CH437" s="416"/>
      <c r="CI437" s="416"/>
      <c r="CJ437" s="416"/>
      <c r="CK437" s="416"/>
      <c r="CL437" s="416"/>
      <c r="CM437" s="415"/>
      <c r="CN437" s="416"/>
      <c r="CO437" s="416"/>
      <c r="CP437" s="416"/>
      <c r="CQ437" s="416"/>
      <c r="CR437" s="416"/>
      <c r="CS437" s="416"/>
      <c r="CT437" s="416"/>
      <c r="CU437" s="416"/>
      <c r="CV437" s="416"/>
      <c r="CW437" s="415"/>
      <c r="CX437" s="416"/>
      <c r="CY437" s="41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415"/>
      <c r="AZ438" s="415"/>
      <c r="BA438" s="415"/>
      <c r="BB438" s="415"/>
      <c r="BC438" s="415"/>
      <c r="BD438" s="415"/>
      <c r="BE438" s="415"/>
      <c r="BF438" s="415"/>
      <c r="BG438" s="416"/>
      <c r="BH438" s="416"/>
      <c r="BI438" s="415"/>
      <c r="BJ438" s="416"/>
      <c r="BK438" s="416"/>
      <c r="BL438" s="416"/>
      <c r="BM438" s="416"/>
      <c r="BN438" s="416"/>
      <c r="BO438" s="416"/>
      <c r="BP438" s="416"/>
      <c r="BQ438" s="416"/>
      <c r="BR438" s="416"/>
      <c r="BS438" s="415"/>
      <c r="BT438" s="416"/>
      <c r="BU438" s="416"/>
      <c r="BV438" s="416"/>
      <c r="BW438" s="416"/>
      <c r="BX438" s="416"/>
      <c r="BY438" s="416"/>
      <c r="BZ438" s="416"/>
      <c r="CA438" s="416"/>
      <c r="CB438" s="416"/>
      <c r="CC438" s="415"/>
      <c r="CD438" s="416"/>
      <c r="CE438" s="416"/>
      <c r="CF438" s="416"/>
      <c r="CG438" s="416"/>
      <c r="CH438" s="416"/>
      <c r="CI438" s="416"/>
      <c r="CJ438" s="416"/>
      <c r="CK438" s="416"/>
      <c r="CL438" s="416"/>
      <c r="CM438" s="415"/>
      <c r="CN438" s="416"/>
      <c r="CO438" s="416"/>
      <c r="CP438" s="416"/>
      <c r="CQ438" s="416"/>
      <c r="CR438" s="416"/>
      <c r="CS438" s="416"/>
      <c r="CT438" s="416"/>
      <c r="CU438" s="416"/>
      <c r="CV438" s="416"/>
      <c r="CW438" s="415"/>
      <c r="CX438" s="416"/>
      <c r="CY438" s="41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415"/>
      <c r="AZ439" s="415"/>
      <c r="BA439" s="415"/>
      <c r="BB439" s="415"/>
      <c r="BC439" s="415"/>
      <c r="BD439" s="415"/>
      <c r="BE439" s="415"/>
      <c r="BF439" s="415"/>
      <c r="BG439" s="416"/>
      <c r="BH439" s="416"/>
      <c r="BI439" s="415"/>
      <c r="BJ439" s="416"/>
      <c r="BK439" s="416"/>
      <c r="BL439" s="416"/>
      <c r="BM439" s="416"/>
      <c r="BN439" s="416"/>
      <c r="BO439" s="416"/>
      <c r="BP439" s="416"/>
      <c r="BQ439" s="416"/>
      <c r="BR439" s="416"/>
      <c r="BS439" s="415"/>
      <c r="BT439" s="416"/>
      <c r="BU439" s="416"/>
      <c r="BV439" s="416"/>
      <c r="BW439" s="416"/>
      <c r="BX439" s="416"/>
      <c r="BY439" s="416"/>
      <c r="BZ439" s="416"/>
      <c r="CA439" s="416"/>
      <c r="CB439" s="416"/>
      <c r="CC439" s="415"/>
      <c r="CD439" s="416"/>
      <c r="CE439" s="416"/>
      <c r="CF439" s="416"/>
      <c r="CG439" s="416"/>
      <c r="CH439" s="416"/>
      <c r="CI439" s="416"/>
      <c r="CJ439" s="416"/>
      <c r="CK439" s="416"/>
      <c r="CL439" s="416"/>
      <c r="CM439" s="415"/>
      <c r="CN439" s="416"/>
      <c r="CO439" s="416"/>
      <c r="CP439" s="416"/>
      <c r="CQ439" s="416"/>
      <c r="CR439" s="416"/>
      <c r="CS439" s="416"/>
      <c r="CT439" s="416"/>
      <c r="CU439" s="416"/>
      <c r="CV439" s="416"/>
      <c r="CW439" s="415"/>
      <c r="CX439" s="416"/>
      <c r="CY439" s="41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415"/>
      <c r="AZ440" s="415"/>
      <c r="BA440" s="415"/>
      <c r="BB440" s="415"/>
      <c r="BC440" s="415"/>
      <c r="BD440" s="415"/>
      <c r="BE440" s="415"/>
      <c r="BF440" s="415"/>
      <c r="BG440" s="416"/>
      <c r="BH440" s="416"/>
      <c r="BI440" s="415"/>
      <c r="BJ440" s="416"/>
      <c r="BK440" s="416"/>
      <c r="BL440" s="416"/>
      <c r="BM440" s="416"/>
      <c r="BN440" s="416"/>
      <c r="BO440" s="416"/>
      <c r="BP440" s="416"/>
      <c r="BQ440" s="416"/>
      <c r="BR440" s="416"/>
      <c r="BS440" s="415"/>
      <c r="BT440" s="416"/>
      <c r="BU440" s="416"/>
      <c r="BV440" s="416"/>
      <c r="BW440" s="416"/>
      <c r="BX440" s="416"/>
      <c r="BY440" s="416"/>
      <c r="BZ440" s="416"/>
      <c r="CA440" s="416"/>
      <c r="CB440" s="416"/>
      <c r="CC440" s="415"/>
      <c r="CD440" s="416"/>
      <c r="CE440" s="416"/>
      <c r="CF440" s="416"/>
      <c r="CG440" s="416"/>
      <c r="CH440" s="416"/>
      <c r="CI440" s="416"/>
      <c r="CJ440" s="416"/>
      <c r="CK440" s="416"/>
      <c r="CL440" s="416"/>
      <c r="CM440" s="415"/>
      <c r="CN440" s="416"/>
      <c r="CO440" s="416"/>
      <c r="CP440" s="416"/>
      <c r="CQ440" s="416"/>
      <c r="CR440" s="416"/>
      <c r="CS440" s="416"/>
      <c r="CT440" s="416"/>
      <c r="CU440" s="416"/>
      <c r="CV440" s="416"/>
      <c r="CW440" s="415"/>
      <c r="CX440" s="416"/>
      <c r="CY440" s="41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415"/>
      <c r="AZ441" s="415"/>
      <c r="BA441" s="415"/>
      <c r="BB441" s="415"/>
      <c r="BC441" s="415"/>
      <c r="BD441" s="415"/>
      <c r="BE441" s="415"/>
      <c r="BF441" s="415"/>
      <c r="BG441" s="416"/>
      <c r="BH441" s="416"/>
      <c r="BI441" s="415"/>
      <c r="BJ441" s="416"/>
      <c r="BK441" s="416"/>
      <c r="BL441" s="416"/>
      <c r="BM441" s="416"/>
      <c r="BN441" s="416"/>
      <c r="BO441" s="416"/>
      <c r="BP441" s="416"/>
      <c r="BQ441" s="416"/>
      <c r="BR441" s="416"/>
      <c r="BS441" s="415"/>
      <c r="BT441" s="416"/>
      <c r="BU441" s="416"/>
      <c r="BV441" s="416"/>
      <c r="BW441" s="416"/>
      <c r="BX441" s="416"/>
      <c r="BY441" s="416"/>
      <c r="BZ441" s="416"/>
      <c r="CA441" s="416"/>
      <c r="CB441" s="416"/>
      <c r="CC441" s="415"/>
      <c r="CD441" s="416"/>
      <c r="CE441" s="416"/>
      <c r="CF441" s="416"/>
      <c r="CG441" s="416"/>
      <c r="CH441" s="416"/>
      <c r="CI441" s="416"/>
      <c r="CJ441" s="416"/>
      <c r="CK441" s="416"/>
      <c r="CL441" s="416"/>
      <c r="CM441" s="415"/>
      <c r="CN441" s="416"/>
      <c r="CO441" s="416"/>
      <c r="CP441" s="416"/>
      <c r="CQ441" s="416"/>
      <c r="CR441" s="416"/>
      <c r="CS441" s="416"/>
      <c r="CT441" s="416"/>
      <c r="CU441" s="416"/>
      <c r="CV441" s="416"/>
      <c r="CW441" s="415"/>
      <c r="CX441" s="416"/>
      <c r="CY441" s="41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415"/>
      <c r="AZ442" s="415"/>
      <c r="BA442" s="415"/>
      <c r="BB442" s="415"/>
      <c r="BC442" s="415"/>
      <c r="BD442" s="415"/>
      <c r="BE442" s="415"/>
      <c r="BF442" s="415"/>
      <c r="BG442" s="416"/>
      <c r="BH442" s="416"/>
      <c r="BI442" s="415"/>
      <c r="BJ442" s="416"/>
      <c r="BK442" s="416"/>
      <c r="BL442" s="416"/>
      <c r="BM442" s="416"/>
      <c r="BN442" s="416"/>
      <c r="BO442" s="416"/>
      <c r="BP442" s="416"/>
      <c r="BQ442" s="416"/>
      <c r="BR442" s="416"/>
      <c r="BS442" s="415"/>
      <c r="BT442" s="416"/>
      <c r="BU442" s="416"/>
      <c r="BV442" s="416"/>
      <c r="BW442" s="416"/>
      <c r="BX442" s="416"/>
      <c r="BY442" s="416"/>
      <c r="BZ442" s="416"/>
      <c r="CA442" s="416"/>
      <c r="CB442" s="416"/>
      <c r="CC442" s="415"/>
      <c r="CD442" s="416"/>
      <c r="CE442" s="416"/>
      <c r="CF442" s="416"/>
      <c r="CG442" s="416"/>
      <c r="CH442" s="416"/>
      <c r="CI442" s="416"/>
      <c r="CJ442" s="416"/>
      <c r="CK442" s="416"/>
      <c r="CL442" s="416"/>
      <c r="CM442" s="415"/>
      <c r="CN442" s="416"/>
      <c r="CO442" s="416"/>
      <c r="CP442" s="416"/>
      <c r="CQ442" s="416"/>
      <c r="CR442" s="416"/>
      <c r="CS442" s="416"/>
      <c r="CT442" s="416"/>
      <c r="CU442" s="416"/>
      <c r="CV442" s="416"/>
      <c r="CW442" s="415"/>
      <c r="CX442" s="416"/>
      <c r="CY442" s="41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415"/>
      <c r="AZ443" s="415"/>
      <c r="BA443" s="415"/>
      <c r="BB443" s="415"/>
      <c r="BC443" s="415"/>
      <c r="BD443" s="415"/>
      <c r="BE443" s="415"/>
      <c r="BF443" s="415"/>
      <c r="BG443" s="416"/>
      <c r="BH443" s="416"/>
      <c r="BI443" s="415"/>
      <c r="BJ443" s="416"/>
      <c r="BK443" s="416"/>
      <c r="BL443" s="416"/>
      <c r="BM443" s="416"/>
      <c r="BN443" s="416"/>
      <c r="BO443" s="416"/>
      <c r="BP443" s="416"/>
      <c r="BQ443" s="416"/>
      <c r="BR443" s="416"/>
      <c r="BS443" s="415"/>
      <c r="BT443" s="416"/>
      <c r="BU443" s="416"/>
      <c r="BV443" s="416"/>
      <c r="BW443" s="416"/>
      <c r="BX443" s="416"/>
      <c r="BY443" s="416"/>
      <c r="BZ443" s="416"/>
      <c r="CA443" s="416"/>
      <c r="CB443" s="416"/>
      <c r="CC443" s="415"/>
      <c r="CD443" s="416"/>
      <c r="CE443" s="416"/>
      <c r="CF443" s="416"/>
      <c r="CG443" s="416"/>
      <c r="CH443" s="416"/>
      <c r="CI443" s="416"/>
      <c r="CJ443" s="416"/>
      <c r="CK443" s="416"/>
      <c r="CL443" s="416"/>
      <c r="CM443" s="415"/>
      <c r="CN443" s="416"/>
      <c r="CO443" s="416"/>
      <c r="CP443" s="416"/>
      <c r="CQ443" s="416"/>
      <c r="CR443" s="416"/>
      <c r="CS443" s="416"/>
      <c r="CT443" s="416"/>
      <c r="CU443" s="416"/>
      <c r="CV443" s="416"/>
      <c r="CW443" s="415"/>
      <c r="CX443" s="416"/>
      <c r="CY443" s="41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415"/>
      <c r="AZ444" s="415"/>
      <c r="BA444" s="415"/>
      <c r="BB444" s="415"/>
      <c r="BC444" s="415"/>
      <c r="BD444" s="415"/>
      <c r="BE444" s="415"/>
      <c r="BF444" s="415"/>
      <c r="BG444" s="416"/>
      <c r="BH444" s="416"/>
      <c r="BI444" s="415"/>
      <c r="BJ444" s="416"/>
      <c r="BK444" s="416"/>
      <c r="BL444" s="416"/>
      <c r="BM444" s="416"/>
      <c r="BN444" s="416"/>
      <c r="BO444" s="416"/>
      <c r="BP444" s="416"/>
      <c r="BQ444" s="416"/>
      <c r="BR444" s="416"/>
      <c r="BS444" s="415"/>
      <c r="BT444" s="416"/>
      <c r="BU444" s="416"/>
      <c r="BV444" s="416"/>
      <c r="BW444" s="416"/>
      <c r="BX444" s="416"/>
      <c r="BY444" s="416"/>
      <c r="BZ444" s="416"/>
      <c r="CA444" s="416"/>
      <c r="CB444" s="416"/>
      <c r="CC444" s="415"/>
      <c r="CD444" s="416"/>
      <c r="CE444" s="416"/>
      <c r="CF444" s="416"/>
      <c r="CG444" s="416"/>
      <c r="CH444" s="416"/>
      <c r="CI444" s="416"/>
      <c r="CJ444" s="416"/>
      <c r="CK444" s="416"/>
      <c r="CL444" s="416"/>
      <c r="CM444" s="415"/>
      <c r="CN444" s="416"/>
      <c r="CO444" s="416"/>
      <c r="CP444" s="416"/>
      <c r="CQ444" s="416"/>
      <c r="CR444" s="416"/>
      <c r="CS444" s="416"/>
      <c r="CT444" s="416"/>
      <c r="CU444" s="416"/>
      <c r="CV444" s="416"/>
      <c r="CW444" s="415"/>
      <c r="CX444" s="416"/>
      <c r="CY444" s="41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415"/>
      <c r="AZ445" s="415"/>
      <c r="BA445" s="415"/>
      <c r="BB445" s="415"/>
      <c r="BC445" s="415"/>
      <c r="BD445" s="415"/>
      <c r="BE445" s="415"/>
      <c r="BF445" s="415"/>
      <c r="BG445" s="416"/>
      <c r="BH445" s="416"/>
      <c r="BI445" s="415"/>
      <c r="BJ445" s="416"/>
      <c r="BK445" s="416"/>
      <c r="BL445" s="416"/>
      <c r="BM445" s="416"/>
      <c r="BN445" s="416"/>
      <c r="BO445" s="416"/>
      <c r="BP445" s="416"/>
      <c r="BQ445" s="416"/>
      <c r="BR445" s="416"/>
      <c r="BS445" s="415"/>
      <c r="BT445" s="416"/>
      <c r="BU445" s="416"/>
      <c r="BV445" s="416"/>
      <c r="BW445" s="416"/>
      <c r="BX445" s="416"/>
      <c r="BY445" s="416"/>
      <c r="BZ445" s="416"/>
      <c r="CA445" s="416"/>
      <c r="CB445" s="416"/>
      <c r="CC445" s="415"/>
      <c r="CD445" s="416"/>
      <c r="CE445" s="416"/>
      <c r="CF445" s="416"/>
      <c r="CG445" s="416"/>
      <c r="CH445" s="416"/>
      <c r="CI445" s="416"/>
      <c r="CJ445" s="416"/>
      <c r="CK445" s="416"/>
      <c r="CL445" s="416"/>
      <c r="CM445" s="415"/>
      <c r="CN445" s="416"/>
      <c r="CO445" s="416"/>
      <c r="CP445" s="416"/>
      <c r="CQ445" s="416"/>
      <c r="CR445" s="416"/>
      <c r="CS445" s="416"/>
      <c r="CT445" s="416"/>
      <c r="CU445" s="416"/>
      <c r="CV445" s="416"/>
      <c r="CW445" s="415"/>
      <c r="CX445" s="416"/>
      <c r="CY445" s="41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415"/>
      <c r="AZ446" s="415"/>
      <c r="BA446" s="415"/>
      <c r="BB446" s="415"/>
      <c r="BC446" s="415"/>
      <c r="BD446" s="415"/>
      <c r="BE446" s="415"/>
      <c r="BF446" s="415"/>
      <c r="BG446" s="416"/>
      <c r="BH446" s="416"/>
      <c r="BI446" s="415"/>
      <c r="BJ446" s="416"/>
      <c r="BK446" s="416"/>
      <c r="BL446" s="416"/>
      <c r="BM446" s="416"/>
      <c r="BN446" s="416"/>
      <c r="BO446" s="416"/>
      <c r="BP446" s="416"/>
      <c r="BQ446" s="416"/>
      <c r="BR446" s="416"/>
      <c r="BS446" s="415"/>
      <c r="BT446" s="416"/>
      <c r="BU446" s="416"/>
      <c r="BV446" s="416"/>
      <c r="BW446" s="416"/>
      <c r="BX446" s="416"/>
      <c r="BY446" s="416"/>
      <c r="BZ446" s="416"/>
      <c r="CA446" s="416"/>
      <c r="CB446" s="416"/>
      <c r="CC446" s="415"/>
      <c r="CD446" s="416"/>
      <c r="CE446" s="416"/>
      <c r="CF446" s="416"/>
      <c r="CG446" s="416"/>
      <c r="CH446" s="416"/>
      <c r="CI446" s="416"/>
      <c r="CJ446" s="416"/>
      <c r="CK446" s="416"/>
      <c r="CL446" s="416"/>
      <c r="CM446" s="415"/>
      <c r="CN446" s="416"/>
      <c r="CO446" s="416"/>
      <c r="CP446" s="416"/>
      <c r="CQ446" s="416"/>
      <c r="CR446" s="416"/>
      <c r="CS446" s="416"/>
      <c r="CT446" s="416"/>
      <c r="CU446" s="416"/>
      <c r="CV446" s="416"/>
      <c r="CW446" s="415"/>
      <c r="CX446" s="416"/>
      <c r="CY446" s="41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415"/>
      <c r="AZ447" s="415"/>
      <c r="BA447" s="415"/>
      <c r="BB447" s="415"/>
      <c r="BC447" s="415"/>
      <c r="BD447" s="415"/>
      <c r="BE447" s="415"/>
      <c r="BF447" s="415"/>
      <c r="BG447" s="416"/>
      <c r="BH447" s="416"/>
      <c r="BI447" s="415"/>
      <c r="BJ447" s="416"/>
      <c r="BK447" s="416"/>
      <c r="BL447" s="416"/>
      <c r="BM447" s="416"/>
      <c r="BN447" s="416"/>
      <c r="BO447" s="416"/>
      <c r="BP447" s="416"/>
      <c r="BQ447" s="416"/>
      <c r="BR447" s="416"/>
      <c r="BS447" s="415"/>
      <c r="BT447" s="416"/>
      <c r="BU447" s="416"/>
      <c r="BV447" s="416"/>
      <c r="BW447" s="416"/>
      <c r="BX447" s="416"/>
      <c r="BY447" s="416"/>
      <c r="BZ447" s="416"/>
      <c r="CA447" s="416"/>
      <c r="CB447" s="416"/>
      <c r="CC447" s="415"/>
      <c r="CD447" s="416"/>
      <c r="CE447" s="416"/>
      <c r="CF447" s="416"/>
      <c r="CG447" s="416"/>
      <c r="CH447" s="416"/>
      <c r="CI447" s="416"/>
      <c r="CJ447" s="416"/>
      <c r="CK447" s="416"/>
      <c r="CL447" s="416"/>
      <c r="CM447" s="415"/>
      <c r="CN447" s="416"/>
      <c r="CO447" s="416"/>
      <c r="CP447" s="416"/>
      <c r="CQ447" s="416"/>
      <c r="CR447" s="416"/>
      <c r="CS447" s="416"/>
      <c r="CT447" s="416"/>
      <c r="CU447" s="416"/>
      <c r="CV447" s="416"/>
      <c r="CW447" s="415"/>
      <c r="CX447" s="416"/>
      <c r="CY447" s="41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415"/>
      <c r="AZ448" s="415"/>
      <c r="BA448" s="415"/>
      <c r="BB448" s="415"/>
      <c r="BC448" s="415"/>
      <c r="BD448" s="415"/>
      <c r="BE448" s="415"/>
      <c r="BF448" s="415"/>
      <c r="BG448" s="416"/>
      <c r="BH448" s="416"/>
      <c r="BI448" s="415"/>
      <c r="BJ448" s="416"/>
      <c r="BK448" s="416"/>
      <c r="BL448" s="416"/>
      <c r="BM448" s="416"/>
      <c r="BN448" s="416"/>
      <c r="BO448" s="416"/>
      <c r="BP448" s="416"/>
      <c r="BQ448" s="416"/>
      <c r="BR448" s="416"/>
      <c r="BS448" s="415"/>
      <c r="BT448" s="416"/>
      <c r="BU448" s="416"/>
      <c r="BV448" s="416"/>
      <c r="BW448" s="416"/>
      <c r="BX448" s="416"/>
      <c r="BY448" s="416"/>
      <c r="BZ448" s="416"/>
      <c r="CA448" s="416"/>
      <c r="CB448" s="416"/>
      <c r="CC448" s="415"/>
      <c r="CD448" s="416"/>
      <c r="CE448" s="416"/>
      <c r="CF448" s="416"/>
      <c r="CG448" s="416"/>
      <c r="CH448" s="416"/>
      <c r="CI448" s="416"/>
      <c r="CJ448" s="416"/>
      <c r="CK448" s="416"/>
      <c r="CL448" s="416"/>
      <c r="CM448" s="415"/>
      <c r="CN448" s="416"/>
      <c r="CO448" s="416"/>
      <c r="CP448" s="416"/>
      <c r="CQ448" s="416"/>
      <c r="CR448" s="416"/>
      <c r="CS448" s="416"/>
      <c r="CT448" s="416"/>
      <c r="CU448" s="416"/>
      <c r="CV448" s="416"/>
      <c r="CW448" s="415"/>
      <c r="CX448" s="416"/>
      <c r="CY448" s="41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415"/>
      <c r="AZ449" s="415"/>
      <c r="BA449" s="415"/>
      <c r="BB449" s="415"/>
      <c r="BC449" s="415"/>
      <c r="BD449" s="415"/>
      <c r="BE449" s="415"/>
      <c r="BF449" s="415"/>
      <c r="BG449" s="416"/>
      <c r="BH449" s="416"/>
      <c r="BI449" s="415"/>
      <c r="BJ449" s="416"/>
      <c r="BK449" s="416"/>
      <c r="BL449" s="416"/>
      <c r="BM449" s="416"/>
      <c r="BN449" s="416"/>
      <c r="BO449" s="416"/>
      <c r="BP449" s="416"/>
      <c r="BQ449" s="416"/>
      <c r="BR449" s="416"/>
      <c r="BS449" s="415"/>
      <c r="BT449" s="416"/>
      <c r="BU449" s="416"/>
      <c r="BV449" s="416"/>
      <c r="BW449" s="416"/>
      <c r="BX449" s="416"/>
      <c r="BY449" s="416"/>
      <c r="BZ449" s="416"/>
      <c r="CA449" s="416"/>
      <c r="CB449" s="416"/>
      <c r="CC449" s="415"/>
      <c r="CD449" s="416"/>
      <c r="CE449" s="416"/>
      <c r="CF449" s="416"/>
      <c r="CG449" s="416"/>
      <c r="CH449" s="416"/>
      <c r="CI449" s="416"/>
      <c r="CJ449" s="416"/>
      <c r="CK449" s="416"/>
      <c r="CL449" s="416"/>
      <c r="CM449" s="415"/>
      <c r="CN449" s="416"/>
      <c r="CO449" s="416"/>
      <c r="CP449" s="416"/>
      <c r="CQ449" s="416"/>
      <c r="CR449" s="416"/>
      <c r="CS449" s="416"/>
      <c r="CT449" s="416"/>
      <c r="CU449" s="416"/>
      <c r="CV449" s="416"/>
      <c r="CW449" s="415"/>
      <c r="CX449" s="416"/>
      <c r="CY449" s="41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415"/>
      <c r="AZ450" s="415"/>
      <c r="BA450" s="415"/>
      <c r="BB450" s="415"/>
      <c r="BC450" s="415"/>
      <c r="BD450" s="415"/>
      <c r="BE450" s="415"/>
      <c r="BF450" s="415"/>
      <c r="BG450" s="416"/>
      <c r="BH450" s="416"/>
      <c r="BI450" s="415"/>
      <c r="BJ450" s="416"/>
      <c r="BK450" s="416"/>
      <c r="BL450" s="416"/>
      <c r="BM450" s="416"/>
      <c r="BN450" s="416"/>
      <c r="BO450" s="416"/>
      <c r="BP450" s="416"/>
      <c r="BQ450" s="416"/>
      <c r="BR450" s="416"/>
      <c r="BS450" s="415"/>
      <c r="BT450" s="416"/>
      <c r="BU450" s="416"/>
      <c r="BV450" s="416"/>
      <c r="BW450" s="416"/>
      <c r="BX450" s="416"/>
      <c r="BY450" s="416"/>
      <c r="BZ450" s="416"/>
      <c r="CA450" s="416"/>
      <c r="CB450" s="416"/>
      <c r="CC450" s="415"/>
      <c r="CD450" s="416"/>
      <c r="CE450" s="416"/>
      <c r="CF450" s="416"/>
      <c r="CG450" s="416"/>
      <c r="CH450" s="416"/>
      <c r="CI450" s="416"/>
      <c r="CJ450" s="416"/>
      <c r="CK450" s="416"/>
      <c r="CL450" s="416"/>
      <c r="CM450" s="415"/>
      <c r="CN450" s="416"/>
      <c r="CO450" s="416"/>
      <c r="CP450" s="416"/>
      <c r="CQ450" s="416"/>
      <c r="CR450" s="416"/>
      <c r="CS450" s="416"/>
      <c r="CT450" s="416"/>
      <c r="CU450" s="416"/>
      <c r="CV450" s="416"/>
      <c r="CW450" s="415"/>
      <c r="CX450" s="416"/>
      <c r="CY450" s="41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415"/>
      <c r="AZ451" s="415"/>
      <c r="BA451" s="415"/>
      <c r="BB451" s="415"/>
      <c r="BC451" s="415"/>
      <c r="BD451" s="415"/>
      <c r="BE451" s="415"/>
      <c r="BF451" s="415"/>
      <c r="BG451" s="416"/>
      <c r="BH451" s="416"/>
      <c r="BI451" s="415"/>
      <c r="BJ451" s="416"/>
      <c r="BK451" s="416"/>
      <c r="BL451" s="416"/>
      <c r="BM451" s="416"/>
      <c r="BN451" s="416"/>
      <c r="BO451" s="416"/>
      <c r="BP451" s="416"/>
      <c r="BQ451" s="416"/>
      <c r="BR451" s="416"/>
      <c r="BS451" s="415"/>
      <c r="BT451" s="416"/>
      <c r="BU451" s="416"/>
      <c r="BV451" s="416"/>
      <c r="BW451" s="416"/>
      <c r="BX451" s="416"/>
      <c r="BY451" s="416"/>
      <c r="BZ451" s="416"/>
      <c r="CA451" s="416"/>
      <c r="CB451" s="416"/>
      <c r="CC451" s="415"/>
      <c r="CD451" s="416"/>
      <c r="CE451" s="416"/>
      <c r="CF451" s="416"/>
      <c r="CG451" s="416"/>
      <c r="CH451" s="416"/>
      <c r="CI451" s="416"/>
      <c r="CJ451" s="416"/>
      <c r="CK451" s="416"/>
      <c r="CL451" s="416"/>
      <c r="CM451" s="415"/>
      <c r="CN451" s="416"/>
      <c r="CO451" s="416"/>
      <c r="CP451" s="416"/>
      <c r="CQ451" s="416"/>
      <c r="CR451" s="416"/>
      <c r="CS451" s="416"/>
      <c r="CT451" s="416"/>
      <c r="CU451" s="416"/>
      <c r="CV451" s="416"/>
      <c r="CW451" s="415"/>
      <c r="CX451" s="416"/>
      <c r="CY451" s="41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415"/>
      <c r="AZ452" s="415"/>
      <c r="BA452" s="415"/>
      <c r="BB452" s="415"/>
      <c r="BC452" s="415"/>
      <c r="BD452" s="415"/>
      <c r="BE452" s="415"/>
      <c r="BF452" s="415"/>
      <c r="BG452" s="416"/>
      <c r="BH452" s="416"/>
      <c r="BI452" s="415"/>
      <c r="BJ452" s="416"/>
      <c r="BK452" s="416"/>
      <c r="BL452" s="416"/>
      <c r="BM452" s="416"/>
      <c r="BN452" s="416"/>
      <c r="BO452" s="416"/>
      <c r="BP452" s="416"/>
      <c r="BQ452" s="416"/>
      <c r="BR452" s="416"/>
      <c r="BS452" s="415"/>
      <c r="BT452" s="416"/>
      <c r="BU452" s="416"/>
      <c r="BV452" s="416"/>
      <c r="BW452" s="416"/>
      <c r="BX452" s="416"/>
      <c r="BY452" s="416"/>
      <c r="BZ452" s="416"/>
      <c r="CA452" s="416"/>
      <c r="CB452" s="416"/>
      <c r="CC452" s="415"/>
      <c r="CD452" s="416"/>
      <c r="CE452" s="416"/>
      <c r="CF452" s="416"/>
      <c r="CG452" s="416"/>
      <c r="CH452" s="416"/>
      <c r="CI452" s="416"/>
      <c r="CJ452" s="416"/>
      <c r="CK452" s="416"/>
      <c r="CL452" s="416"/>
      <c r="CM452" s="415"/>
      <c r="CN452" s="416"/>
      <c r="CO452" s="416"/>
      <c r="CP452" s="416"/>
      <c r="CQ452" s="416"/>
      <c r="CR452" s="416"/>
      <c r="CS452" s="416"/>
      <c r="CT452" s="416"/>
      <c r="CU452" s="416"/>
      <c r="CV452" s="416"/>
      <c r="CW452" s="415"/>
      <c r="CX452" s="416"/>
      <c r="CY452" s="41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415"/>
      <c r="AZ453" s="415"/>
      <c r="BA453" s="415"/>
      <c r="BB453" s="415"/>
      <c r="BC453" s="415"/>
      <c r="BD453" s="415"/>
      <c r="BE453" s="415"/>
      <c r="BF453" s="415"/>
      <c r="BG453" s="416"/>
      <c r="BH453" s="416"/>
      <c r="BI453" s="415"/>
      <c r="BJ453" s="416"/>
      <c r="BK453" s="416"/>
      <c r="BL453" s="416"/>
      <c r="BM453" s="416"/>
      <c r="BN453" s="416"/>
      <c r="BO453" s="416"/>
      <c r="BP453" s="416"/>
      <c r="BQ453" s="416"/>
      <c r="BR453" s="416"/>
      <c r="BS453" s="415"/>
      <c r="BT453" s="416"/>
      <c r="BU453" s="416"/>
      <c r="BV453" s="416"/>
      <c r="BW453" s="416"/>
      <c r="BX453" s="416"/>
      <c r="BY453" s="416"/>
      <c r="BZ453" s="416"/>
      <c r="CA453" s="416"/>
      <c r="CB453" s="416"/>
      <c r="CC453" s="415"/>
      <c r="CD453" s="416"/>
      <c r="CE453" s="416"/>
      <c r="CF453" s="416"/>
      <c r="CG453" s="416"/>
      <c r="CH453" s="416"/>
      <c r="CI453" s="416"/>
      <c r="CJ453" s="416"/>
      <c r="CK453" s="416"/>
      <c r="CL453" s="416"/>
      <c r="CM453" s="415"/>
      <c r="CN453" s="416"/>
      <c r="CO453" s="416"/>
      <c r="CP453" s="416"/>
      <c r="CQ453" s="416"/>
      <c r="CR453" s="416"/>
      <c r="CS453" s="416"/>
      <c r="CT453" s="416"/>
      <c r="CU453" s="416"/>
      <c r="CV453" s="416"/>
      <c r="CW453" s="415"/>
      <c r="CX453" s="416"/>
      <c r="CY453" s="41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415"/>
      <c r="AZ454" s="415"/>
      <c r="BA454" s="415"/>
      <c r="BB454" s="415"/>
      <c r="BC454" s="415"/>
      <c r="BD454" s="415"/>
      <c r="BE454" s="415"/>
      <c r="BF454" s="415"/>
      <c r="BG454" s="416"/>
      <c r="BH454" s="416"/>
      <c r="BI454" s="415"/>
      <c r="BJ454" s="416"/>
      <c r="BK454" s="416"/>
      <c r="BL454" s="416"/>
      <c r="BM454" s="416"/>
      <c r="BN454" s="416"/>
      <c r="BO454" s="416"/>
      <c r="BP454" s="416"/>
      <c r="BQ454" s="416"/>
      <c r="BR454" s="416"/>
      <c r="BS454" s="415"/>
      <c r="BT454" s="416"/>
      <c r="BU454" s="416"/>
      <c r="BV454" s="416"/>
      <c r="BW454" s="416"/>
      <c r="BX454" s="416"/>
      <c r="BY454" s="416"/>
      <c r="BZ454" s="416"/>
      <c r="CA454" s="416"/>
      <c r="CB454" s="416"/>
      <c r="CC454" s="415"/>
      <c r="CD454" s="416"/>
      <c r="CE454" s="416"/>
      <c r="CF454" s="416"/>
      <c r="CG454" s="416"/>
      <c r="CH454" s="416"/>
      <c r="CI454" s="416"/>
      <c r="CJ454" s="416"/>
      <c r="CK454" s="416"/>
      <c r="CL454" s="416"/>
      <c r="CM454" s="415"/>
      <c r="CN454" s="416"/>
      <c r="CO454" s="416"/>
      <c r="CP454" s="416"/>
      <c r="CQ454" s="416"/>
      <c r="CR454" s="416"/>
      <c r="CS454" s="416"/>
      <c r="CT454" s="416"/>
      <c r="CU454" s="416"/>
      <c r="CV454" s="416"/>
      <c r="CW454" s="415"/>
      <c r="CX454" s="416"/>
      <c r="CY454" s="41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415"/>
      <c r="AZ455" s="415"/>
      <c r="BA455" s="415"/>
      <c r="BB455" s="415"/>
      <c r="BC455" s="415"/>
      <c r="BD455" s="415"/>
      <c r="BE455" s="415"/>
      <c r="BF455" s="415"/>
      <c r="BG455" s="416"/>
      <c r="BH455" s="416"/>
      <c r="BI455" s="415"/>
      <c r="BJ455" s="416"/>
      <c r="BK455" s="416"/>
      <c r="BL455" s="416"/>
      <c r="BM455" s="416"/>
      <c r="BN455" s="416"/>
      <c r="BO455" s="416"/>
      <c r="BP455" s="416"/>
      <c r="BQ455" s="416"/>
      <c r="BR455" s="416"/>
      <c r="BS455" s="415"/>
      <c r="BT455" s="416"/>
      <c r="BU455" s="416"/>
      <c r="BV455" s="416"/>
      <c r="BW455" s="416"/>
      <c r="BX455" s="416"/>
      <c r="BY455" s="416"/>
      <c r="BZ455" s="416"/>
      <c r="CA455" s="416"/>
      <c r="CB455" s="416"/>
      <c r="CC455" s="415"/>
      <c r="CD455" s="416"/>
      <c r="CE455" s="416"/>
      <c r="CF455" s="416"/>
      <c r="CG455" s="416"/>
      <c r="CH455" s="416"/>
      <c r="CI455" s="416"/>
      <c r="CJ455" s="416"/>
      <c r="CK455" s="416"/>
      <c r="CL455" s="416"/>
      <c r="CM455" s="415"/>
      <c r="CN455" s="416"/>
      <c r="CO455" s="416"/>
      <c r="CP455" s="416"/>
      <c r="CQ455" s="416"/>
      <c r="CR455" s="416"/>
      <c r="CS455" s="416"/>
      <c r="CT455" s="416"/>
      <c r="CU455" s="416"/>
      <c r="CV455" s="416"/>
      <c r="CW455" s="415"/>
      <c r="CX455" s="416"/>
      <c r="CY455" s="41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415"/>
      <c r="AZ456" s="415"/>
      <c r="BA456" s="415"/>
      <c r="BB456" s="415"/>
      <c r="BC456" s="415"/>
      <c r="BD456" s="415"/>
      <c r="BE456" s="415"/>
      <c r="BF456" s="415"/>
      <c r="BG456" s="416"/>
      <c r="BH456" s="416"/>
      <c r="BI456" s="415"/>
      <c r="BJ456" s="416"/>
      <c r="BK456" s="416"/>
      <c r="BL456" s="416"/>
      <c r="BM456" s="416"/>
      <c r="BN456" s="416"/>
      <c r="BO456" s="416"/>
      <c r="BP456" s="416"/>
      <c r="BQ456" s="416"/>
      <c r="BR456" s="416"/>
      <c r="BS456" s="415"/>
      <c r="BT456" s="416"/>
      <c r="BU456" s="416"/>
      <c r="BV456" s="416"/>
      <c r="BW456" s="416"/>
      <c r="BX456" s="416"/>
      <c r="BY456" s="416"/>
      <c r="BZ456" s="416"/>
      <c r="CA456" s="416"/>
      <c r="CB456" s="416"/>
      <c r="CC456" s="415"/>
      <c r="CD456" s="416"/>
      <c r="CE456" s="416"/>
      <c r="CF456" s="416"/>
      <c r="CG456" s="416"/>
      <c r="CH456" s="416"/>
      <c r="CI456" s="416"/>
      <c r="CJ456" s="416"/>
      <c r="CK456" s="416"/>
      <c r="CL456" s="416"/>
      <c r="CM456" s="415"/>
      <c r="CN456" s="416"/>
      <c r="CO456" s="416"/>
      <c r="CP456" s="416"/>
      <c r="CQ456" s="416"/>
      <c r="CR456" s="416"/>
      <c r="CS456" s="416"/>
      <c r="CT456" s="416"/>
      <c r="CU456" s="416"/>
      <c r="CV456" s="416"/>
      <c r="CW456" s="415"/>
      <c r="CX456" s="416"/>
      <c r="CY456" s="41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415"/>
      <c r="AZ457" s="415"/>
      <c r="BA457" s="415"/>
      <c r="BB457" s="415"/>
      <c r="BC457" s="415"/>
      <c r="BD457" s="415"/>
      <c r="BE457" s="415"/>
      <c r="BF457" s="415"/>
      <c r="BG457" s="416"/>
      <c r="BH457" s="416"/>
      <c r="BI457" s="415"/>
      <c r="BJ457" s="416"/>
      <c r="BK457" s="416"/>
      <c r="BL457" s="416"/>
      <c r="BM457" s="416"/>
      <c r="BN457" s="416"/>
      <c r="BO457" s="416"/>
      <c r="BP457" s="416"/>
      <c r="BQ457" s="416"/>
      <c r="BR457" s="416"/>
      <c r="BS457" s="415"/>
      <c r="BT457" s="416"/>
      <c r="BU457" s="416"/>
      <c r="BV457" s="416"/>
      <c r="BW457" s="416"/>
      <c r="BX457" s="416"/>
      <c r="BY457" s="416"/>
      <c r="BZ457" s="416"/>
      <c r="CA457" s="416"/>
      <c r="CB457" s="416"/>
      <c r="CC457" s="415"/>
      <c r="CD457" s="416"/>
      <c r="CE457" s="416"/>
      <c r="CF457" s="416"/>
      <c r="CG457" s="416"/>
      <c r="CH457" s="416"/>
      <c r="CI457" s="416"/>
      <c r="CJ457" s="416"/>
      <c r="CK457" s="416"/>
      <c r="CL457" s="416"/>
      <c r="CM457" s="415"/>
      <c r="CN457" s="416"/>
      <c r="CO457" s="416"/>
      <c r="CP457" s="416"/>
      <c r="CQ457" s="416"/>
      <c r="CR457" s="416"/>
      <c r="CS457" s="416"/>
      <c r="CT457" s="416"/>
      <c r="CU457" s="416"/>
      <c r="CV457" s="416"/>
      <c r="CW457" s="415"/>
      <c r="CX457" s="416"/>
      <c r="CY457" s="41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415"/>
      <c r="AZ458" s="415"/>
      <c r="BA458" s="415"/>
      <c r="BB458" s="415"/>
      <c r="BC458" s="415"/>
      <c r="BD458" s="415"/>
      <c r="BE458" s="415"/>
      <c r="BF458" s="415"/>
      <c r="BG458" s="416"/>
      <c r="BH458" s="416"/>
      <c r="BI458" s="415"/>
      <c r="BJ458" s="416"/>
      <c r="BK458" s="416"/>
      <c r="BL458" s="416"/>
      <c r="BM458" s="416"/>
      <c r="BN458" s="416"/>
      <c r="BO458" s="416"/>
      <c r="BP458" s="416"/>
      <c r="BQ458" s="416"/>
      <c r="BR458" s="416"/>
      <c r="BS458" s="415"/>
      <c r="BT458" s="416"/>
      <c r="BU458" s="416"/>
      <c r="BV458" s="416"/>
      <c r="BW458" s="416"/>
      <c r="BX458" s="416"/>
      <c r="BY458" s="416"/>
      <c r="BZ458" s="416"/>
      <c r="CA458" s="416"/>
      <c r="CB458" s="416"/>
      <c r="CC458" s="415"/>
      <c r="CD458" s="416"/>
      <c r="CE458" s="416"/>
      <c r="CF458" s="416"/>
      <c r="CG458" s="416"/>
      <c r="CH458" s="416"/>
      <c r="CI458" s="416"/>
      <c r="CJ458" s="416"/>
      <c r="CK458" s="416"/>
      <c r="CL458" s="416"/>
      <c r="CM458" s="415"/>
      <c r="CN458" s="416"/>
      <c r="CO458" s="416"/>
      <c r="CP458" s="416"/>
      <c r="CQ458" s="416"/>
      <c r="CR458" s="416"/>
      <c r="CS458" s="416"/>
      <c r="CT458" s="416"/>
      <c r="CU458" s="416"/>
      <c r="CV458" s="416"/>
      <c r="CW458" s="415"/>
      <c r="CX458" s="416"/>
      <c r="CY458" s="41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415"/>
      <c r="AZ459" s="415"/>
      <c r="BA459" s="415"/>
      <c r="BB459" s="415"/>
      <c r="BC459" s="415"/>
      <c r="BD459" s="415"/>
      <c r="BE459" s="415"/>
      <c r="BF459" s="415"/>
      <c r="BG459" s="416"/>
      <c r="BH459" s="416"/>
      <c r="BI459" s="415"/>
      <c r="BJ459" s="416"/>
      <c r="BK459" s="416"/>
      <c r="BL459" s="416"/>
      <c r="BM459" s="416"/>
      <c r="BN459" s="416"/>
      <c r="BO459" s="416"/>
      <c r="BP459" s="416"/>
      <c r="BQ459" s="416"/>
      <c r="BR459" s="416"/>
      <c r="BS459" s="415"/>
      <c r="BT459" s="416"/>
      <c r="BU459" s="416"/>
      <c r="BV459" s="416"/>
      <c r="BW459" s="416"/>
      <c r="BX459" s="416"/>
      <c r="BY459" s="416"/>
      <c r="BZ459" s="416"/>
      <c r="CA459" s="416"/>
      <c r="CB459" s="416"/>
      <c r="CC459" s="415"/>
      <c r="CD459" s="416"/>
      <c r="CE459" s="416"/>
      <c r="CF459" s="416"/>
      <c r="CG459" s="416"/>
      <c r="CH459" s="416"/>
      <c r="CI459" s="416"/>
      <c r="CJ459" s="416"/>
      <c r="CK459" s="416"/>
      <c r="CL459" s="416"/>
      <c r="CM459" s="415"/>
      <c r="CN459" s="416"/>
      <c r="CO459" s="416"/>
      <c r="CP459" s="416"/>
      <c r="CQ459" s="416"/>
      <c r="CR459" s="416"/>
      <c r="CS459" s="416"/>
      <c r="CT459" s="416"/>
      <c r="CU459" s="416"/>
      <c r="CV459" s="416"/>
      <c r="CW459" s="415"/>
      <c r="CX459" s="416"/>
      <c r="CY459" s="41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415"/>
      <c r="AZ460" s="415"/>
      <c r="BA460" s="415"/>
      <c r="BB460" s="415"/>
      <c r="BC460" s="415"/>
      <c r="BD460" s="415"/>
      <c r="BE460" s="415"/>
      <c r="BF460" s="415"/>
      <c r="BG460" s="416"/>
      <c r="BH460" s="416"/>
      <c r="BI460" s="415"/>
      <c r="BJ460" s="416"/>
      <c r="BK460" s="416"/>
      <c r="BL460" s="416"/>
      <c r="BM460" s="416"/>
      <c r="BN460" s="416"/>
      <c r="BO460" s="416"/>
      <c r="BP460" s="416"/>
      <c r="BQ460" s="416"/>
      <c r="BR460" s="416"/>
      <c r="BS460" s="415"/>
      <c r="BT460" s="416"/>
      <c r="BU460" s="416"/>
      <c r="BV460" s="416"/>
      <c r="BW460" s="416"/>
      <c r="BX460" s="416"/>
      <c r="BY460" s="416"/>
      <c r="BZ460" s="416"/>
      <c r="CA460" s="416"/>
      <c r="CB460" s="416"/>
      <c r="CC460" s="415"/>
      <c r="CD460" s="416"/>
      <c r="CE460" s="416"/>
      <c r="CF460" s="416"/>
      <c r="CG460" s="416"/>
      <c r="CH460" s="416"/>
      <c r="CI460" s="416"/>
      <c r="CJ460" s="416"/>
      <c r="CK460" s="416"/>
      <c r="CL460" s="416"/>
      <c r="CM460" s="415"/>
      <c r="CN460" s="416"/>
      <c r="CO460" s="416"/>
      <c r="CP460" s="416"/>
      <c r="CQ460" s="416"/>
      <c r="CR460" s="416"/>
      <c r="CS460" s="416"/>
      <c r="CT460" s="416"/>
      <c r="CU460" s="416"/>
      <c r="CV460" s="416"/>
      <c r="CW460" s="415"/>
      <c r="CX460" s="416"/>
      <c r="CY460" s="41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415"/>
      <c r="AZ461" s="415"/>
      <c r="BA461" s="415"/>
      <c r="BB461" s="415"/>
      <c r="BC461" s="415"/>
      <c r="BD461" s="415"/>
      <c r="BE461" s="415"/>
      <c r="BF461" s="415"/>
      <c r="BG461" s="416"/>
      <c r="BH461" s="416"/>
      <c r="BI461" s="415"/>
      <c r="BJ461" s="416"/>
      <c r="BK461" s="416"/>
      <c r="BL461" s="416"/>
      <c r="BM461" s="416"/>
      <c r="BN461" s="416"/>
      <c r="BO461" s="416"/>
      <c r="BP461" s="416"/>
      <c r="BQ461" s="416"/>
      <c r="BR461" s="416"/>
      <c r="BS461" s="415"/>
      <c r="BT461" s="416"/>
      <c r="BU461" s="416"/>
      <c r="BV461" s="416"/>
      <c r="BW461" s="416"/>
      <c r="BX461" s="416"/>
      <c r="BY461" s="416"/>
      <c r="BZ461" s="416"/>
      <c r="CA461" s="416"/>
      <c r="CB461" s="416"/>
      <c r="CC461" s="415"/>
      <c r="CD461" s="416"/>
      <c r="CE461" s="416"/>
      <c r="CF461" s="416"/>
      <c r="CG461" s="416"/>
      <c r="CH461" s="416"/>
      <c r="CI461" s="416"/>
      <c r="CJ461" s="416"/>
      <c r="CK461" s="416"/>
      <c r="CL461" s="416"/>
      <c r="CM461" s="415"/>
      <c r="CN461" s="416"/>
      <c r="CO461" s="416"/>
      <c r="CP461" s="416"/>
      <c r="CQ461" s="416"/>
      <c r="CR461" s="416"/>
      <c r="CS461" s="416"/>
      <c r="CT461" s="416"/>
      <c r="CU461" s="416"/>
      <c r="CV461" s="416"/>
      <c r="CW461" s="415"/>
      <c r="CX461" s="416"/>
      <c r="CY461" s="41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415"/>
      <c r="AZ462" s="415"/>
      <c r="BA462" s="415"/>
      <c r="BB462" s="415"/>
      <c r="BC462" s="415"/>
      <c r="BD462" s="415"/>
      <c r="BE462" s="415"/>
      <c r="BF462" s="415"/>
      <c r="BG462" s="416"/>
      <c r="BH462" s="416"/>
      <c r="BI462" s="415"/>
      <c r="BJ462" s="416"/>
      <c r="BK462" s="416"/>
      <c r="BL462" s="416"/>
      <c r="BM462" s="416"/>
      <c r="BN462" s="416"/>
      <c r="BO462" s="416"/>
      <c r="BP462" s="416"/>
      <c r="BQ462" s="416"/>
      <c r="BR462" s="416"/>
      <c r="BS462" s="415"/>
      <c r="BT462" s="416"/>
      <c r="BU462" s="416"/>
      <c r="BV462" s="416"/>
      <c r="BW462" s="416"/>
      <c r="BX462" s="416"/>
      <c r="BY462" s="416"/>
      <c r="BZ462" s="416"/>
      <c r="CA462" s="416"/>
      <c r="CB462" s="416"/>
      <c r="CC462" s="415"/>
      <c r="CD462" s="416"/>
      <c r="CE462" s="416"/>
      <c r="CF462" s="416"/>
      <c r="CG462" s="416"/>
      <c r="CH462" s="416"/>
      <c r="CI462" s="416"/>
      <c r="CJ462" s="416"/>
      <c r="CK462" s="416"/>
      <c r="CL462" s="416"/>
      <c r="CM462" s="415"/>
      <c r="CN462" s="416"/>
      <c r="CO462" s="416"/>
      <c r="CP462" s="416"/>
      <c r="CQ462" s="416"/>
      <c r="CR462" s="416"/>
      <c r="CS462" s="416"/>
      <c r="CT462" s="416"/>
      <c r="CU462" s="416"/>
      <c r="CV462" s="416"/>
      <c r="CW462" s="415"/>
      <c r="CX462" s="416"/>
      <c r="CY462" s="41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415"/>
      <c r="AZ463" s="415"/>
      <c r="BA463" s="415"/>
      <c r="BB463" s="415"/>
      <c r="BC463" s="415"/>
      <c r="BD463" s="415"/>
      <c r="BE463" s="415"/>
      <c r="BF463" s="415"/>
      <c r="BG463" s="416"/>
      <c r="BH463" s="416"/>
      <c r="BI463" s="415"/>
      <c r="BJ463" s="416"/>
      <c r="BK463" s="416"/>
      <c r="BL463" s="416"/>
      <c r="BM463" s="416"/>
      <c r="BN463" s="416"/>
      <c r="BO463" s="416"/>
      <c r="BP463" s="416"/>
      <c r="BQ463" s="416"/>
      <c r="BR463" s="416"/>
      <c r="BS463" s="415"/>
      <c r="BT463" s="416"/>
      <c r="BU463" s="416"/>
      <c r="BV463" s="416"/>
      <c r="BW463" s="416"/>
      <c r="BX463" s="416"/>
      <c r="BY463" s="416"/>
      <c r="BZ463" s="416"/>
      <c r="CA463" s="416"/>
      <c r="CB463" s="416"/>
      <c r="CC463" s="415"/>
      <c r="CD463" s="416"/>
      <c r="CE463" s="416"/>
      <c r="CF463" s="416"/>
      <c r="CG463" s="416"/>
      <c r="CH463" s="416"/>
      <c r="CI463" s="416"/>
      <c r="CJ463" s="416"/>
      <c r="CK463" s="416"/>
      <c r="CL463" s="416"/>
      <c r="CM463" s="415"/>
      <c r="CN463" s="416"/>
      <c r="CO463" s="416"/>
      <c r="CP463" s="416"/>
      <c r="CQ463" s="416"/>
      <c r="CR463" s="416"/>
      <c r="CS463" s="416"/>
      <c r="CT463" s="416"/>
      <c r="CU463" s="416"/>
      <c r="CV463" s="416"/>
      <c r="CW463" s="415"/>
      <c r="CX463" s="416"/>
      <c r="CY463" s="41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415"/>
      <c r="AZ464" s="415"/>
      <c r="BA464" s="415"/>
      <c r="BB464" s="415"/>
      <c r="BC464" s="415"/>
      <c r="BD464" s="415"/>
      <c r="BE464" s="415"/>
      <c r="BF464" s="415"/>
      <c r="BG464" s="416"/>
      <c r="BH464" s="416"/>
      <c r="BI464" s="415"/>
      <c r="BJ464" s="416"/>
      <c r="BK464" s="416"/>
      <c r="BL464" s="416"/>
      <c r="BM464" s="416"/>
      <c r="BN464" s="416"/>
      <c r="BO464" s="416"/>
      <c r="BP464" s="416"/>
      <c r="BQ464" s="416"/>
      <c r="BR464" s="416"/>
      <c r="BS464" s="415"/>
      <c r="BT464" s="416"/>
      <c r="BU464" s="416"/>
      <c r="BV464" s="416"/>
      <c r="BW464" s="416"/>
      <c r="BX464" s="416"/>
      <c r="BY464" s="416"/>
      <c r="BZ464" s="416"/>
      <c r="CA464" s="416"/>
      <c r="CB464" s="416"/>
      <c r="CC464" s="415"/>
      <c r="CD464" s="416"/>
      <c r="CE464" s="416"/>
      <c r="CF464" s="416"/>
      <c r="CG464" s="416"/>
      <c r="CH464" s="416"/>
      <c r="CI464" s="416"/>
      <c r="CJ464" s="416"/>
      <c r="CK464" s="416"/>
      <c r="CL464" s="416"/>
      <c r="CM464" s="415"/>
      <c r="CN464" s="416"/>
      <c r="CO464" s="416"/>
      <c r="CP464" s="416"/>
      <c r="CQ464" s="416"/>
      <c r="CR464" s="416"/>
      <c r="CS464" s="416"/>
      <c r="CT464" s="416"/>
      <c r="CU464" s="416"/>
      <c r="CV464" s="416"/>
      <c r="CW464" s="415"/>
      <c r="CX464" s="416"/>
      <c r="CY464" s="41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415"/>
      <c r="AZ465" s="415"/>
      <c r="BA465" s="415"/>
      <c r="BB465" s="415"/>
      <c r="BC465" s="415"/>
      <c r="BD465" s="415"/>
      <c r="BE465" s="415"/>
      <c r="BF465" s="415"/>
      <c r="BG465" s="416"/>
      <c r="BH465" s="416"/>
      <c r="BI465" s="415"/>
      <c r="BJ465" s="416"/>
      <c r="BK465" s="416"/>
      <c r="BL465" s="416"/>
      <c r="BM465" s="416"/>
      <c r="BN465" s="416"/>
      <c r="BO465" s="416"/>
      <c r="BP465" s="416"/>
      <c r="BQ465" s="416"/>
      <c r="BR465" s="416"/>
      <c r="BS465" s="415"/>
      <c r="BT465" s="416"/>
      <c r="BU465" s="416"/>
      <c r="BV465" s="416"/>
      <c r="BW465" s="416"/>
      <c r="BX465" s="416"/>
      <c r="BY465" s="416"/>
      <c r="BZ465" s="416"/>
      <c r="CA465" s="416"/>
      <c r="CB465" s="416"/>
      <c r="CC465" s="415"/>
      <c r="CD465" s="416"/>
      <c r="CE465" s="416"/>
      <c r="CF465" s="416"/>
      <c r="CG465" s="416"/>
      <c r="CH465" s="416"/>
      <c r="CI465" s="416"/>
      <c r="CJ465" s="416"/>
      <c r="CK465" s="416"/>
      <c r="CL465" s="416"/>
      <c r="CM465" s="415"/>
      <c r="CN465" s="416"/>
      <c r="CO465" s="416"/>
      <c r="CP465" s="416"/>
      <c r="CQ465" s="416"/>
      <c r="CR465" s="416"/>
      <c r="CS465" s="416"/>
      <c r="CT465" s="416"/>
      <c r="CU465" s="416"/>
      <c r="CV465" s="416"/>
      <c r="CW465" s="415"/>
      <c r="CX465" s="416"/>
      <c r="CY465" s="41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415"/>
      <c r="AZ466" s="415"/>
      <c r="BA466" s="415"/>
      <c r="BB466" s="415"/>
      <c r="BC466" s="415"/>
      <c r="BD466" s="415"/>
      <c r="BE466" s="415"/>
      <c r="BF466" s="415"/>
      <c r="BG466" s="416"/>
      <c r="BH466" s="416"/>
      <c r="BI466" s="415"/>
      <c r="BJ466" s="416"/>
      <c r="BK466" s="416"/>
      <c r="BL466" s="416"/>
      <c r="BM466" s="416"/>
      <c r="BN466" s="416"/>
      <c r="BO466" s="416"/>
      <c r="BP466" s="416"/>
      <c r="BQ466" s="416"/>
      <c r="BR466" s="416"/>
      <c r="BS466" s="415"/>
      <c r="BT466" s="416"/>
      <c r="BU466" s="416"/>
      <c r="BV466" s="416"/>
      <c r="BW466" s="416"/>
      <c r="BX466" s="416"/>
      <c r="BY466" s="416"/>
      <c r="BZ466" s="416"/>
      <c r="CA466" s="416"/>
      <c r="CB466" s="416"/>
      <c r="CC466" s="415"/>
      <c r="CD466" s="416"/>
      <c r="CE466" s="416"/>
      <c r="CF466" s="416"/>
      <c r="CG466" s="416"/>
      <c r="CH466" s="416"/>
      <c r="CI466" s="416"/>
      <c r="CJ466" s="416"/>
      <c r="CK466" s="416"/>
      <c r="CL466" s="416"/>
      <c r="CM466" s="415"/>
      <c r="CN466" s="416"/>
      <c r="CO466" s="416"/>
      <c r="CP466" s="416"/>
      <c r="CQ466" s="416"/>
      <c r="CR466" s="416"/>
      <c r="CS466" s="416"/>
      <c r="CT466" s="416"/>
      <c r="CU466" s="416"/>
      <c r="CV466" s="416"/>
      <c r="CW466" s="415"/>
      <c r="CX466" s="416"/>
      <c r="CY466" s="41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415"/>
      <c r="AZ467" s="415"/>
      <c r="BA467" s="415"/>
      <c r="BB467" s="415"/>
      <c r="BC467" s="415"/>
      <c r="BD467" s="415"/>
      <c r="BE467" s="415"/>
      <c r="BF467" s="415"/>
      <c r="BG467" s="416"/>
      <c r="BH467" s="416"/>
      <c r="BI467" s="415"/>
      <c r="BJ467" s="416"/>
      <c r="BK467" s="416"/>
      <c r="BL467" s="416"/>
      <c r="BM467" s="416"/>
      <c r="BN467" s="416"/>
      <c r="BO467" s="416"/>
      <c r="BP467" s="416"/>
      <c r="BQ467" s="416"/>
      <c r="BR467" s="416"/>
      <c r="BS467" s="415"/>
      <c r="BT467" s="416"/>
      <c r="BU467" s="416"/>
      <c r="BV467" s="416"/>
      <c r="BW467" s="416"/>
      <c r="BX467" s="416"/>
      <c r="BY467" s="416"/>
      <c r="BZ467" s="416"/>
      <c r="CA467" s="416"/>
      <c r="CB467" s="416"/>
      <c r="CC467" s="415"/>
      <c r="CD467" s="416"/>
      <c r="CE467" s="416"/>
      <c r="CF467" s="416"/>
      <c r="CG467" s="416"/>
      <c r="CH467" s="416"/>
      <c r="CI467" s="416"/>
      <c r="CJ467" s="416"/>
      <c r="CK467" s="416"/>
      <c r="CL467" s="416"/>
      <c r="CM467" s="415"/>
      <c r="CN467" s="416"/>
      <c r="CO467" s="416"/>
      <c r="CP467" s="416"/>
      <c r="CQ467" s="416"/>
      <c r="CR467" s="416"/>
      <c r="CS467" s="416"/>
      <c r="CT467" s="416"/>
      <c r="CU467" s="416"/>
      <c r="CV467" s="416"/>
      <c r="CW467" s="415"/>
      <c r="CX467" s="416"/>
      <c r="CY467" s="41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415"/>
      <c r="AZ468" s="415"/>
      <c r="BA468" s="415"/>
      <c r="BB468" s="415"/>
      <c r="BC468" s="415"/>
      <c r="BD468" s="415"/>
      <c r="BE468" s="415"/>
      <c r="BF468" s="415"/>
      <c r="BG468" s="416"/>
      <c r="BH468" s="416"/>
      <c r="BI468" s="415"/>
      <c r="BJ468" s="416"/>
      <c r="BK468" s="416"/>
      <c r="BL468" s="416"/>
      <c r="BM468" s="416"/>
      <c r="BN468" s="416"/>
      <c r="BO468" s="416"/>
      <c r="BP468" s="416"/>
      <c r="BQ468" s="416"/>
      <c r="BR468" s="416"/>
      <c r="BS468" s="415"/>
      <c r="BT468" s="416"/>
      <c r="BU468" s="416"/>
      <c r="BV468" s="416"/>
      <c r="BW468" s="416"/>
      <c r="BX468" s="416"/>
      <c r="BY468" s="416"/>
      <c r="BZ468" s="416"/>
      <c r="CA468" s="416"/>
      <c r="CB468" s="416"/>
      <c r="CC468" s="415"/>
      <c r="CD468" s="416"/>
      <c r="CE468" s="416"/>
      <c r="CF468" s="416"/>
      <c r="CG468" s="416"/>
      <c r="CH468" s="416"/>
      <c r="CI468" s="416"/>
      <c r="CJ468" s="416"/>
      <c r="CK468" s="416"/>
      <c r="CL468" s="416"/>
      <c r="CM468" s="415"/>
      <c r="CN468" s="416"/>
      <c r="CO468" s="416"/>
      <c r="CP468" s="416"/>
      <c r="CQ468" s="416"/>
      <c r="CR468" s="416"/>
      <c r="CS468" s="416"/>
      <c r="CT468" s="416"/>
      <c r="CU468" s="416"/>
      <c r="CV468" s="416"/>
      <c r="CW468" s="415"/>
      <c r="CX468" s="416"/>
      <c r="CY468" s="41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415"/>
      <c r="AZ469" s="415"/>
      <c r="BA469" s="415"/>
      <c r="BB469" s="415"/>
      <c r="BC469" s="415"/>
      <c r="BD469" s="415"/>
      <c r="BE469" s="415"/>
      <c r="BF469" s="415"/>
      <c r="BG469" s="416"/>
      <c r="BH469" s="416"/>
      <c r="BI469" s="415"/>
      <c r="BJ469" s="416"/>
      <c r="BK469" s="416"/>
      <c r="BL469" s="416"/>
      <c r="BM469" s="416"/>
      <c r="BN469" s="416"/>
      <c r="BO469" s="416"/>
      <c r="BP469" s="416"/>
      <c r="BQ469" s="416"/>
      <c r="BR469" s="416"/>
      <c r="BS469" s="415"/>
      <c r="BT469" s="416"/>
      <c r="BU469" s="416"/>
      <c r="BV469" s="416"/>
      <c r="BW469" s="416"/>
      <c r="BX469" s="416"/>
      <c r="BY469" s="416"/>
      <c r="BZ469" s="416"/>
      <c r="CA469" s="416"/>
      <c r="CB469" s="416"/>
      <c r="CC469" s="415"/>
      <c r="CD469" s="416"/>
      <c r="CE469" s="416"/>
      <c r="CF469" s="416"/>
      <c r="CG469" s="416"/>
      <c r="CH469" s="416"/>
      <c r="CI469" s="416"/>
      <c r="CJ469" s="416"/>
      <c r="CK469" s="416"/>
      <c r="CL469" s="416"/>
      <c r="CM469" s="415"/>
      <c r="CN469" s="416"/>
      <c r="CO469" s="416"/>
      <c r="CP469" s="416"/>
      <c r="CQ469" s="416"/>
      <c r="CR469" s="416"/>
      <c r="CS469" s="416"/>
      <c r="CT469" s="416"/>
      <c r="CU469" s="416"/>
      <c r="CV469" s="416"/>
      <c r="CW469" s="415"/>
      <c r="CX469" s="416"/>
      <c r="CY469" s="41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415"/>
      <c r="AZ470" s="415"/>
      <c r="BA470" s="415"/>
      <c r="BB470" s="415"/>
      <c r="BC470" s="415"/>
      <c r="BD470" s="415"/>
      <c r="BE470" s="415"/>
      <c r="BF470" s="415"/>
      <c r="BG470" s="416"/>
      <c r="BH470" s="416"/>
      <c r="BI470" s="415"/>
      <c r="BJ470" s="416"/>
      <c r="BK470" s="416"/>
      <c r="BL470" s="416"/>
      <c r="BM470" s="416"/>
      <c r="BN470" s="416"/>
      <c r="BO470" s="416"/>
      <c r="BP470" s="416"/>
      <c r="BQ470" s="416"/>
      <c r="BR470" s="416"/>
      <c r="BS470" s="415"/>
      <c r="BT470" s="416"/>
      <c r="BU470" s="416"/>
      <c r="BV470" s="416"/>
      <c r="BW470" s="416"/>
      <c r="BX470" s="416"/>
      <c r="BY470" s="416"/>
      <c r="BZ470" s="416"/>
      <c r="CA470" s="416"/>
      <c r="CB470" s="416"/>
      <c r="CC470" s="415"/>
      <c r="CD470" s="416"/>
      <c r="CE470" s="416"/>
      <c r="CF470" s="416"/>
      <c r="CG470" s="416"/>
      <c r="CH470" s="416"/>
      <c r="CI470" s="416"/>
      <c r="CJ470" s="416"/>
      <c r="CK470" s="416"/>
      <c r="CL470" s="416"/>
      <c r="CM470" s="415"/>
      <c r="CN470" s="416"/>
      <c r="CO470" s="416"/>
      <c r="CP470" s="416"/>
      <c r="CQ470" s="416"/>
      <c r="CR470" s="416"/>
      <c r="CS470" s="416"/>
      <c r="CT470" s="416"/>
      <c r="CU470" s="416"/>
      <c r="CV470" s="416"/>
      <c r="CW470" s="415"/>
      <c r="CX470" s="416"/>
      <c r="CY470" s="41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415"/>
      <c r="AZ471" s="415"/>
      <c r="BA471" s="415"/>
      <c r="BB471" s="415"/>
      <c r="BC471" s="415"/>
      <c r="BD471" s="415"/>
      <c r="BE471" s="415"/>
      <c r="BF471" s="415"/>
      <c r="BG471" s="416"/>
      <c r="BH471" s="416"/>
      <c r="BI471" s="415"/>
      <c r="BJ471" s="416"/>
      <c r="BK471" s="416"/>
      <c r="BL471" s="416"/>
      <c r="BM471" s="416"/>
      <c r="BN471" s="416"/>
      <c r="BO471" s="416"/>
      <c r="BP471" s="416"/>
      <c r="BQ471" s="416"/>
      <c r="BR471" s="416"/>
      <c r="BS471" s="415"/>
      <c r="BT471" s="416"/>
      <c r="BU471" s="416"/>
      <c r="BV471" s="416"/>
      <c r="BW471" s="416"/>
      <c r="BX471" s="416"/>
      <c r="BY471" s="416"/>
      <c r="BZ471" s="416"/>
      <c r="CA471" s="416"/>
      <c r="CB471" s="416"/>
      <c r="CC471" s="415"/>
      <c r="CD471" s="416"/>
      <c r="CE471" s="416"/>
      <c r="CF471" s="416"/>
      <c r="CG471" s="416"/>
      <c r="CH471" s="416"/>
      <c r="CI471" s="416"/>
      <c r="CJ471" s="416"/>
      <c r="CK471" s="416"/>
      <c r="CL471" s="416"/>
      <c r="CM471" s="415"/>
      <c r="CN471" s="416"/>
      <c r="CO471" s="416"/>
      <c r="CP471" s="416"/>
      <c r="CQ471" s="416"/>
      <c r="CR471" s="416"/>
      <c r="CS471" s="416"/>
      <c r="CT471" s="416"/>
      <c r="CU471" s="416"/>
      <c r="CV471" s="416"/>
      <c r="CW471" s="415"/>
      <c r="CX471" s="416"/>
      <c r="CY471" s="41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415"/>
      <c r="AZ472" s="415"/>
      <c r="BA472" s="415"/>
      <c r="BB472" s="415"/>
      <c r="BC472" s="415"/>
      <c r="BD472" s="415"/>
      <c r="BE472" s="415"/>
      <c r="BF472" s="415"/>
      <c r="BG472" s="416"/>
      <c r="BH472" s="416"/>
      <c r="BI472" s="415"/>
      <c r="BJ472" s="416"/>
      <c r="BK472" s="416"/>
      <c r="BL472" s="416"/>
      <c r="BM472" s="416"/>
      <c r="BN472" s="416"/>
      <c r="BO472" s="416"/>
      <c r="BP472" s="416"/>
      <c r="BQ472" s="416"/>
      <c r="BR472" s="416"/>
      <c r="BS472" s="415"/>
      <c r="BT472" s="416"/>
      <c r="BU472" s="416"/>
      <c r="BV472" s="416"/>
      <c r="BW472" s="416"/>
      <c r="BX472" s="416"/>
      <c r="BY472" s="416"/>
      <c r="BZ472" s="416"/>
      <c r="CA472" s="416"/>
      <c r="CB472" s="416"/>
      <c r="CC472" s="415"/>
      <c r="CD472" s="416"/>
      <c r="CE472" s="416"/>
      <c r="CF472" s="416"/>
      <c r="CG472" s="416"/>
      <c r="CH472" s="416"/>
      <c r="CI472" s="416"/>
      <c r="CJ472" s="416"/>
      <c r="CK472" s="416"/>
      <c r="CL472" s="416"/>
      <c r="CM472" s="415"/>
      <c r="CN472" s="416"/>
      <c r="CO472" s="416"/>
      <c r="CP472" s="416"/>
      <c r="CQ472" s="416"/>
      <c r="CR472" s="416"/>
      <c r="CS472" s="416"/>
      <c r="CT472" s="416"/>
      <c r="CU472" s="416"/>
      <c r="CV472" s="416"/>
      <c r="CW472" s="415"/>
      <c r="CX472" s="416"/>
      <c r="CY472" s="41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415"/>
      <c r="AZ473" s="415"/>
      <c r="BA473" s="415"/>
      <c r="BB473" s="415"/>
      <c r="BC473" s="415"/>
      <c r="BD473" s="415"/>
      <c r="BE473" s="415"/>
      <c r="BF473" s="415"/>
      <c r="BG473" s="416"/>
      <c r="BH473" s="416"/>
      <c r="BI473" s="415"/>
      <c r="BJ473" s="416"/>
      <c r="BK473" s="416"/>
      <c r="BL473" s="416"/>
      <c r="BM473" s="416"/>
      <c r="BN473" s="416"/>
      <c r="BO473" s="416"/>
      <c r="BP473" s="416"/>
      <c r="BQ473" s="416"/>
      <c r="BR473" s="416"/>
      <c r="BS473" s="415"/>
      <c r="BT473" s="416"/>
      <c r="BU473" s="416"/>
      <c r="BV473" s="416"/>
      <c r="BW473" s="416"/>
      <c r="BX473" s="416"/>
      <c r="BY473" s="416"/>
      <c r="BZ473" s="416"/>
      <c r="CA473" s="416"/>
      <c r="CB473" s="416"/>
      <c r="CC473" s="415"/>
      <c r="CD473" s="416"/>
      <c r="CE473" s="416"/>
      <c r="CF473" s="416"/>
      <c r="CG473" s="416"/>
      <c r="CH473" s="416"/>
      <c r="CI473" s="416"/>
      <c r="CJ473" s="416"/>
      <c r="CK473" s="416"/>
      <c r="CL473" s="416"/>
      <c r="CM473" s="415"/>
      <c r="CN473" s="416"/>
      <c r="CO473" s="416"/>
      <c r="CP473" s="416"/>
      <c r="CQ473" s="416"/>
      <c r="CR473" s="416"/>
      <c r="CS473" s="416"/>
      <c r="CT473" s="416"/>
      <c r="CU473" s="416"/>
      <c r="CV473" s="416"/>
      <c r="CW473" s="415"/>
      <c r="CX473" s="416"/>
      <c r="CY473" s="41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415"/>
      <c r="AZ474" s="415"/>
      <c r="BA474" s="415"/>
      <c r="BB474" s="415"/>
      <c r="BC474" s="415"/>
      <c r="BD474" s="415"/>
      <c r="BE474" s="415"/>
      <c r="BF474" s="415"/>
      <c r="BG474" s="416"/>
      <c r="BH474" s="416"/>
      <c r="BI474" s="415"/>
      <c r="BJ474" s="416"/>
      <c r="BK474" s="416"/>
      <c r="BL474" s="416"/>
      <c r="BM474" s="416"/>
      <c r="BN474" s="416"/>
      <c r="BO474" s="416"/>
      <c r="BP474" s="416"/>
      <c r="BQ474" s="416"/>
      <c r="BR474" s="416"/>
      <c r="BS474" s="415"/>
      <c r="BT474" s="416"/>
      <c r="BU474" s="416"/>
      <c r="BV474" s="416"/>
      <c r="BW474" s="416"/>
      <c r="BX474" s="416"/>
      <c r="BY474" s="416"/>
      <c r="BZ474" s="416"/>
      <c r="CA474" s="416"/>
      <c r="CB474" s="416"/>
      <c r="CC474" s="415"/>
      <c r="CD474" s="416"/>
      <c r="CE474" s="416"/>
      <c r="CF474" s="416"/>
      <c r="CG474" s="416"/>
      <c r="CH474" s="416"/>
      <c r="CI474" s="416"/>
      <c r="CJ474" s="416"/>
      <c r="CK474" s="416"/>
      <c r="CL474" s="416"/>
      <c r="CM474" s="415"/>
      <c r="CN474" s="416"/>
      <c r="CO474" s="416"/>
      <c r="CP474" s="416"/>
      <c r="CQ474" s="416"/>
      <c r="CR474" s="416"/>
      <c r="CS474" s="416"/>
      <c r="CT474" s="416"/>
      <c r="CU474" s="416"/>
      <c r="CV474" s="416"/>
      <c r="CW474" s="415"/>
      <c r="CX474" s="416"/>
      <c r="CY474" s="41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415"/>
      <c r="AZ475" s="415"/>
      <c r="BA475" s="415"/>
      <c r="BB475" s="415"/>
      <c r="BC475" s="415"/>
      <c r="BD475" s="415"/>
      <c r="BE475" s="415"/>
      <c r="BF475" s="415"/>
      <c r="BG475" s="416"/>
      <c r="BH475" s="416"/>
      <c r="BI475" s="415"/>
      <c r="BJ475" s="416"/>
      <c r="BK475" s="416"/>
      <c r="BL475" s="416"/>
      <c r="BM475" s="416"/>
      <c r="BN475" s="416"/>
      <c r="BO475" s="416"/>
      <c r="BP475" s="416"/>
      <c r="BQ475" s="416"/>
      <c r="BR475" s="416"/>
      <c r="BS475" s="415"/>
      <c r="BT475" s="416"/>
      <c r="BU475" s="416"/>
      <c r="BV475" s="416"/>
      <c r="BW475" s="416"/>
      <c r="BX475" s="416"/>
      <c r="BY475" s="416"/>
      <c r="BZ475" s="416"/>
      <c r="CA475" s="416"/>
      <c r="CB475" s="416"/>
      <c r="CC475" s="415"/>
      <c r="CD475" s="416"/>
      <c r="CE475" s="416"/>
      <c r="CF475" s="416"/>
      <c r="CG475" s="416"/>
      <c r="CH475" s="416"/>
      <c r="CI475" s="416"/>
      <c r="CJ475" s="416"/>
      <c r="CK475" s="416"/>
      <c r="CL475" s="416"/>
      <c r="CM475" s="415"/>
      <c r="CN475" s="416"/>
      <c r="CO475" s="416"/>
      <c r="CP475" s="416"/>
      <c r="CQ475" s="416"/>
      <c r="CR475" s="416"/>
      <c r="CS475" s="416"/>
      <c r="CT475" s="416"/>
      <c r="CU475" s="416"/>
      <c r="CV475" s="416"/>
      <c r="CW475" s="415"/>
      <c r="CX475" s="416"/>
      <c r="CY475" s="41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415"/>
      <c r="AZ476" s="415"/>
      <c r="BA476" s="415"/>
      <c r="BB476" s="415"/>
      <c r="BC476" s="415"/>
      <c r="BD476" s="415"/>
      <c r="BE476" s="415"/>
      <c r="BF476" s="415"/>
      <c r="BG476" s="416"/>
      <c r="BH476" s="416"/>
      <c r="BI476" s="415"/>
      <c r="BJ476" s="416"/>
      <c r="BK476" s="416"/>
      <c r="BL476" s="416"/>
      <c r="BM476" s="416"/>
      <c r="BN476" s="416"/>
      <c r="BO476" s="416"/>
      <c r="BP476" s="416"/>
      <c r="BQ476" s="416"/>
      <c r="BR476" s="416"/>
      <c r="BS476" s="415"/>
      <c r="BT476" s="416"/>
      <c r="BU476" s="416"/>
      <c r="BV476" s="416"/>
      <c r="BW476" s="416"/>
      <c r="BX476" s="416"/>
      <c r="BY476" s="416"/>
      <c r="BZ476" s="416"/>
      <c r="CA476" s="416"/>
      <c r="CB476" s="416"/>
      <c r="CC476" s="415"/>
      <c r="CD476" s="416"/>
      <c r="CE476" s="416"/>
      <c r="CF476" s="416"/>
      <c r="CG476" s="416"/>
      <c r="CH476" s="416"/>
      <c r="CI476" s="416"/>
      <c r="CJ476" s="416"/>
      <c r="CK476" s="416"/>
      <c r="CL476" s="416"/>
      <c r="CM476" s="415"/>
      <c r="CN476" s="416"/>
      <c r="CO476" s="416"/>
      <c r="CP476" s="416"/>
      <c r="CQ476" s="416"/>
      <c r="CR476" s="416"/>
      <c r="CS476" s="416"/>
      <c r="CT476" s="416"/>
      <c r="CU476" s="416"/>
      <c r="CV476" s="416"/>
      <c r="CW476" s="415"/>
      <c r="CX476" s="416"/>
      <c r="CY476" s="41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415"/>
      <c r="AZ477" s="415"/>
      <c r="BA477" s="415"/>
      <c r="BB477" s="415"/>
      <c r="BC477" s="415"/>
      <c r="BD477" s="415"/>
      <c r="BE477" s="415"/>
      <c r="BF477" s="415"/>
      <c r="BG477" s="416"/>
      <c r="BH477" s="416"/>
      <c r="BI477" s="415"/>
      <c r="BJ477" s="416"/>
      <c r="BK477" s="416"/>
      <c r="BL477" s="416"/>
      <c r="BM477" s="416"/>
      <c r="BN477" s="416"/>
      <c r="BO477" s="416"/>
      <c r="BP477" s="416"/>
      <c r="BQ477" s="416"/>
      <c r="BR477" s="416"/>
      <c r="BS477" s="415"/>
      <c r="BT477" s="416"/>
      <c r="BU477" s="416"/>
      <c r="BV477" s="416"/>
      <c r="BW477" s="416"/>
      <c r="BX477" s="416"/>
      <c r="BY477" s="416"/>
      <c r="BZ477" s="416"/>
      <c r="CA477" s="416"/>
      <c r="CB477" s="416"/>
      <c r="CC477" s="415"/>
      <c r="CD477" s="416"/>
      <c r="CE477" s="416"/>
      <c r="CF477" s="416"/>
      <c r="CG477" s="416"/>
      <c r="CH477" s="416"/>
      <c r="CI477" s="416"/>
      <c r="CJ477" s="416"/>
      <c r="CK477" s="416"/>
      <c r="CL477" s="416"/>
      <c r="CM477" s="415"/>
      <c r="CN477" s="416"/>
      <c r="CO477" s="416"/>
      <c r="CP477" s="416"/>
      <c r="CQ477" s="416"/>
      <c r="CR477" s="416"/>
      <c r="CS477" s="416"/>
      <c r="CT477" s="416"/>
      <c r="CU477" s="416"/>
      <c r="CV477" s="416"/>
      <c r="CW477" s="415"/>
      <c r="CX477" s="416"/>
      <c r="CY477" s="41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415"/>
      <c r="AZ478" s="415"/>
      <c r="BA478" s="415"/>
      <c r="BB478" s="415"/>
      <c r="BC478" s="415"/>
      <c r="BD478" s="415"/>
      <c r="BE478" s="415"/>
      <c r="BF478" s="415"/>
      <c r="BG478" s="416"/>
      <c r="BH478" s="416"/>
      <c r="BI478" s="415"/>
      <c r="BJ478" s="416"/>
      <c r="BK478" s="416"/>
      <c r="BL478" s="416"/>
      <c r="BM478" s="416"/>
      <c r="BN478" s="416"/>
      <c r="BO478" s="416"/>
      <c r="BP478" s="416"/>
      <c r="BQ478" s="416"/>
      <c r="BR478" s="416"/>
      <c r="BS478" s="415"/>
      <c r="BT478" s="416"/>
      <c r="BU478" s="416"/>
      <c r="BV478" s="416"/>
      <c r="BW478" s="416"/>
      <c r="BX478" s="416"/>
      <c r="BY478" s="416"/>
      <c r="BZ478" s="416"/>
      <c r="CA478" s="416"/>
      <c r="CB478" s="416"/>
      <c r="CC478" s="415"/>
      <c r="CD478" s="416"/>
      <c r="CE478" s="416"/>
      <c r="CF478" s="416"/>
      <c r="CG478" s="416"/>
      <c r="CH478" s="416"/>
      <c r="CI478" s="416"/>
      <c r="CJ478" s="416"/>
      <c r="CK478" s="416"/>
      <c r="CL478" s="416"/>
      <c r="CM478" s="415"/>
      <c r="CN478" s="416"/>
      <c r="CO478" s="416"/>
      <c r="CP478" s="416"/>
      <c r="CQ478" s="416"/>
      <c r="CR478" s="416"/>
      <c r="CS478" s="416"/>
      <c r="CT478" s="416"/>
      <c r="CU478" s="416"/>
      <c r="CV478" s="416"/>
      <c r="CW478" s="415"/>
      <c r="CX478" s="416"/>
      <c r="CY478" s="41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415"/>
      <c r="AZ479" s="415"/>
      <c r="BA479" s="415"/>
      <c r="BB479" s="415"/>
      <c r="BC479" s="415"/>
      <c r="BD479" s="415"/>
      <c r="BE479" s="415"/>
      <c r="BF479" s="415"/>
      <c r="BG479" s="416"/>
      <c r="BH479" s="416"/>
      <c r="BI479" s="415"/>
      <c r="BJ479" s="416"/>
      <c r="BK479" s="416"/>
      <c r="BL479" s="416"/>
      <c r="BM479" s="416"/>
      <c r="BN479" s="416"/>
      <c r="BO479" s="416"/>
      <c r="BP479" s="416"/>
      <c r="BQ479" s="416"/>
      <c r="BR479" s="416"/>
      <c r="BS479" s="415"/>
      <c r="BT479" s="416"/>
      <c r="BU479" s="416"/>
      <c r="BV479" s="416"/>
      <c r="BW479" s="416"/>
      <c r="BX479" s="416"/>
      <c r="BY479" s="416"/>
      <c r="BZ479" s="416"/>
      <c r="CA479" s="416"/>
      <c r="CB479" s="416"/>
      <c r="CC479" s="415"/>
      <c r="CD479" s="416"/>
      <c r="CE479" s="416"/>
      <c r="CF479" s="416"/>
      <c r="CG479" s="416"/>
      <c r="CH479" s="416"/>
      <c r="CI479" s="416"/>
      <c r="CJ479" s="416"/>
      <c r="CK479" s="416"/>
      <c r="CL479" s="416"/>
      <c r="CM479" s="415"/>
      <c r="CN479" s="416"/>
      <c r="CO479" s="416"/>
      <c r="CP479" s="416"/>
      <c r="CQ479" s="416"/>
      <c r="CR479" s="416"/>
      <c r="CS479" s="416"/>
      <c r="CT479" s="416"/>
      <c r="CU479" s="416"/>
      <c r="CV479" s="416"/>
      <c r="CW479" s="415"/>
      <c r="CX479" s="416"/>
      <c r="CY479" s="41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415"/>
      <c r="AZ480" s="415"/>
      <c r="BA480" s="415"/>
      <c r="BB480" s="415"/>
      <c r="BC480" s="415"/>
      <c r="BD480" s="415"/>
      <c r="BE480" s="415"/>
      <c r="BF480" s="415"/>
      <c r="BG480" s="416"/>
      <c r="BH480" s="416"/>
      <c r="BI480" s="415"/>
      <c r="BJ480" s="416"/>
      <c r="BK480" s="416"/>
      <c r="BL480" s="416"/>
      <c r="BM480" s="416"/>
      <c r="BN480" s="416"/>
      <c r="BO480" s="416"/>
      <c r="BP480" s="416"/>
      <c r="BQ480" s="416"/>
      <c r="BR480" s="416"/>
      <c r="BS480" s="415"/>
      <c r="BT480" s="416"/>
      <c r="BU480" s="416"/>
      <c r="BV480" s="416"/>
      <c r="BW480" s="416"/>
      <c r="BX480" s="416"/>
      <c r="BY480" s="416"/>
      <c r="BZ480" s="416"/>
      <c r="CA480" s="416"/>
      <c r="CB480" s="416"/>
      <c r="CC480" s="415"/>
      <c r="CD480" s="416"/>
      <c r="CE480" s="416"/>
      <c r="CF480" s="416"/>
      <c r="CG480" s="416"/>
      <c r="CH480" s="416"/>
      <c r="CI480" s="416"/>
      <c r="CJ480" s="416"/>
      <c r="CK480" s="416"/>
      <c r="CL480" s="416"/>
      <c r="CM480" s="415"/>
      <c r="CN480" s="416"/>
      <c r="CO480" s="416"/>
      <c r="CP480" s="416"/>
      <c r="CQ480" s="416"/>
      <c r="CR480" s="416"/>
      <c r="CS480" s="416"/>
      <c r="CT480" s="416"/>
      <c r="CU480" s="416"/>
      <c r="CV480" s="416"/>
      <c r="CW480" s="415"/>
      <c r="CX480" s="416"/>
      <c r="CY480" s="41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415"/>
      <c r="AZ481" s="415"/>
      <c r="BA481" s="415"/>
      <c r="BB481" s="415"/>
      <c r="BC481" s="415"/>
      <c r="BD481" s="415"/>
      <c r="BE481" s="415"/>
      <c r="BF481" s="415"/>
      <c r="BG481" s="416"/>
      <c r="BH481" s="416"/>
      <c r="BI481" s="415"/>
      <c r="BJ481" s="416"/>
      <c r="BK481" s="416"/>
      <c r="BL481" s="416"/>
      <c r="BM481" s="416"/>
      <c r="BN481" s="416"/>
      <c r="BO481" s="416"/>
      <c r="BP481" s="416"/>
      <c r="BQ481" s="416"/>
      <c r="BR481" s="416"/>
      <c r="BS481" s="415"/>
      <c r="BT481" s="416"/>
      <c r="BU481" s="416"/>
      <c r="BV481" s="416"/>
      <c r="BW481" s="416"/>
      <c r="BX481" s="416"/>
      <c r="BY481" s="416"/>
      <c r="BZ481" s="416"/>
      <c r="CA481" s="416"/>
      <c r="CB481" s="416"/>
      <c r="CC481" s="415"/>
      <c r="CD481" s="416"/>
      <c r="CE481" s="416"/>
      <c r="CF481" s="416"/>
      <c r="CG481" s="416"/>
      <c r="CH481" s="416"/>
      <c r="CI481" s="416"/>
      <c r="CJ481" s="416"/>
      <c r="CK481" s="416"/>
      <c r="CL481" s="416"/>
      <c r="CM481" s="415"/>
      <c r="CN481" s="416"/>
      <c r="CO481" s="416"/>
      <c r="CP481" s="416"/>
      <c r="CQ481" s="416"/>
      <c r="CR481" s="416"/>
      <c r="CS481" s="416"/>
      <c r="CT481" s="416"/>
      <c r="CU481" s="416"/>
      <c r="CV481" s="416"/>
      <c r="CW481" s="415"/>
      <c r="CX481" s="416"/>
      <c r="CY481" s="41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415"/>
      <c r="AZ482" s="415"/>
      <c r="BA482" s="415"/>
      <c r="BB482" s="415"/>
      <c r="BC482" s="415"/>
      <c r="BD482" s="415"/>
      <c r="BE482" s="415"/>
      <c r="BF482" s="415"/>
      <c r="BG482" s="416"/>
      <c r="BH482" s="416"/>
      <c r="BI482" s="415"/>
      <c r="BJ482" s="416"/>
      <c r="BK482" s="416"/>
      <c r="BL482" s="416"/>
      <c r="BM482" s="416"/>
      <c r="BN482" s="416"/>
      <c r="BO482" s="416"/>
      <c r="BP482" s="416"/>
      <c r="BQ482" s="416"/>
      <c r="BR482" s="416"/>
      <c r="BS482" s="415"/>
      <c r="BT482" s="416"/>
      <c r="BU482" s="416"/>
      <c r="BV482" s="416"/>
      <c r="BW482" s="416"/>
      <c r="BX482" s="416"/>
      <c r="BY482" s="416"/>
      <c r="BZ482" s="416"/>
      <c r="CA482" s="416"/>
      <c r="CB482" s="416"/>
      <c r="CC482" s="415"/>
      <c r="CD482" s="416"/>
      <c r="CE482" s="416"/>
      <c r="CF482" s="416"/>
      <c r="CG482" s="416"/>
      <c r="CH482" s="416"/>
      <c r="CI482" s="416"/>
      <c r="CJ482" s="416"/>
      <c r="CK482" s="416"/>
      <c r="CL482" s="416"/>
      <c r="CM482" s="415"/>
      <c r="CN482" s="416"/>
      <c r="CO482" s="416"/>
      <c r="CP482" s="416"/>
      <c r="CQ482" s="416"/>
      <c r="CR482" s="416"/>
      <c r="CS482" s="416"/>
      <c r="CT482" s="416"/>
      <c r="CU482" s="416"/>
      <c r="CV482" s="416"/>
      <c r="CW482" s="415"/>
      <c r="CX482" s="416"/>
      <c r="CY482" s="41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415"/>
      <c r="AZ483" s="415"/>
      <c r="BA483" s="415"/>
      <c r="BB483" s="415"/>
      <c r="BC483" s="415"/>
      <c r="BD483" s="415"/>
      <c r="BE483" s="415"/>
      <c r="BF483" s="415"/>
      <c r="BG483" s="416"/>
      <c r="BH483" s="416"/>
      <c r="BI483" s="415"/>
      <c r="BJ483" s="416"/>
      <c r="BK483" s="416"/>
      <c r="BL483" s="416"/>
      <c r="BM483" s="416"/>
      <c r="BN483" s="416"/>
      <c r="BO483" s="416"/>
      <c r="BP483" s="416"/>
      <c r="BQ483" s="416"/>
      <c r="BR483" s="416"/>
      <c r="BS483" s="415"/>
      <c r="BT483" s="416"/>
      <c r="BU483" s="416"/>
      <c r="BV483" s="416"/>
      <c r="BW483" s="416"/>
      <c r="BX483" s="416"/>
      <c r="BY483" s="416"/>
      <c r="BZ483" s="416"/>
      <c r="CA483" s="416"/>
      <c r="CB483" s="416"/>
      <c r="CC483" s="415"/>
      <c r="CD483" s="416"/>
      <c r="CE483" s="416"/>
      <c r="CF483" s="416"/>
      <c r="CG483" s="416"/>
      <c r="CH483" s="416"/>
      <c r="CI483" s="416"/>
      <c r="CJ483" s="416"/>
      <c r="CK483" s="416"/>
      <c r="CL483" s="416"/>
      <c r="CM483" s="415"/>
      <c r="CN483" s="416"/>
      <c r="CO483" s="416"/>
      <c r="CP483" s="416"/>
      <c r="CQ483" s="416"/>
      <c r="CR483" s="416"/>
      <c r="CS483" s="416"/>
      <c r="CT483" s="416"/>
      <c r="CU483" s="416"/>
      <c r="CV483" s="416"/>
      <c r="CW483" s="415"/>
      <c r="CX483" s="416"/>
      <c r="CY483" s="41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415"/>
      <c r="AZ484" s="415"/>
      <c r="BA484" s="415"/>
      <c r="BB484" s="415"/>
      <c r="BC484" s="415"/>
      <c r="BD484" s="415"/>
      <c r="BE484" s="415"/>
      <c r="BF484" s="415"/>
      <c r="BG484" s="416"/>
      <c r="BH484" s="416"/>
      <c r="BI484" s="415"/>
      <c r="BJ484" s="416"/>
      <c r="BK484" s="416"/>
      <c r="BL484" s="416"/>
      <c r="BM484" s="416"/>
      <c r="BN484" s="416"/>
      <c r="BO484" s="416"/>
      <c r="BP484" s="416"/>
      <c r="BQ484" s="416"/>
      <c r="BR484" s="416"/>
      <c r="BS484" s="415"/>
      <c r="BT484" s="416"/>
      <c r="BU484" s="416"/>
      <c r="BV484" s="416"/>
      <c r="BW484" s="416"/>
      <c r="BX484" s="416"/>
      <c r="BY484" s="416"/>
      <c r="BZ484" s="416"/>
      <c r="CA484" s="416"/>
      <c r="CB484" s="416"/>
      <c r="CC484" s="415"/>
      <c r="CD484" s="416"/>
      <c r="CE484" s="416"/>
      <c r="CF484" s="416"/>
      <c r="CG484" s="416"/>
      <c r="CH484" s="416"/>
      <c r="CI484" s="416"/>
      <c r="CJ484" s="416"/>
      <c r="CK484" s="416"/>
      <c r="CL484" s="416"/>
      <c r="CM484" s="415"/>
      <c r="CN484" s="416"/>
      <c r="CO484" s="416"/>
      <c r="CP484" s="416"/>
      <c r="CQ484" s="416"/>
      <c r="CR484" s="416"/>
      <c r="CS484" s="416"/>
      <c r="CT484" s="416"/>
      <c r="CU484" s="416"/>
      <c r="CV484" s="416"/>
      <c r="CW484" s="415"/>
      <c r="CX484" s="416"/>
      <c r="CY484" s="41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415"/>
      <c r="AZ485" s="415"/>
      <c r="BA485" s="415"/>
      <c r="BB485" s="415"/>
      <c r="BC485" s="415"/>
      <c r="BD485" s="415"/>
      <c r="BE485" s="415"/>
      <c r="BF485" s="415"/>
      <c r="BG485" s="416"/>
      <c r="BH485" s="416"/>
      <c r="BI485" s="415"/>
      <c r="BJ485" s="416"/>
      <c r="BK485" s="416"/>
      <c r="BL485" s="416"/>
      <c r="BM485" s="416"/>
      <c r="BN485" s="416"/>
      <c r="BO485" s="416"/>
      <c r="BP485" s="416"/>
      <c r="BQ485" s="416"/>
      <c r="BR485" s="416"/>
      <c r="BS485" s="415"/>
      <c r="BT485" s="416"/>
      <c r="BU485" s="416"/>
      <c r="BV485" s="416"/>
      <c r="BW485" s="416"/>
      <c r="BX485" s="416"/>
      <c r="BY485" s="416"/>
      <c r="BZ485" s="416"/>
      <c r="CA485" s="416"/>
      <c r="CB485" s="416"/>
      <c r="CC485" s="415"/>
      <c r="CD485" s="416"/>
      <c r="CE485" s="416"/>
      <c r="CF485" s="416"/>
      <c r="CG485" s="416"/>
      <c r="CH485" s="416"/>
      <c r="CI485" s="416"/>
      <c r="CJ485" s="416"/>
      <c r="CK485" s="416"/>
      <c r="CL485" s="416"/>
      <c r="CM485" s="415"/>
      <c r="CN485" s="416"/>
      <c r="CO485" s="416"/>
      <c r="CP485" s="416"/>
      <c r="CQ485" s="416"/>
      <c r="CR485" s="416"/>
      <c r="CS485" s="416"/>
      <c r="CT485" s="416"/>
      <c r="CU485" s="416"/>
      <c r="CV485" s="416"/>
      <c r="CW485" s="415"/>
      <c r="CX485" s="416"/>
      <c r="CY485" s="41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415"/>
      <c r="AZ486" s="415"/>
      <c r="BA486" s="415"/>
      <c r="BB486" s="415"/>
      <c r="BC486" s="415"/>
      <c r="BD486" s="415"/>
      <c r="BE486" s="415"/>
      <c r="BF486" s="415"/>
      <c r="BG486" s="416"/>
      <c r="BH486" s="416"/>
      <c r="BI486" s="415"/>
      <c r="BJ486" s="416"/>
      <c r="BK486" s="416"/>
      <c r="BL486" s="416"/>
      <c r="BM486" s="416"/>
      <c r="BN486" s="416"/>
      <c r="BO486" s="416"/>
      <c r="BP486" s="416"/>
      <c r="BQ486" s="416"/>
      <c r="BR486" s="416"/>
      <c r="BS486" s="415"/>
      <c r="BT486" s="416"/>
      <c r="BU486" s="416"/>
      <c r="BV486" s="416"/>
      <c r="BW486" s="416"/>
      <c r="BX486" s="416"/>
      <c r="BY486" s="416"/>
      <c r="BZ486" s="416"/>
      <c r="CA486" s="416"/>
      <c r="CB486" s="416"/>
      <c r="CC486" s="415"/>
      <c r="CD486" s="416"/>
      <c r="CE486" s="416"/>
      <c r="CF486" s="416"/>
      <c r="CG486" s="416"/>
      <c r="CH486" s="416"/>
      <c r="CI486" s="416"/>
      <c r="CJ486" s="416"/>
      <c r="CK486" s="416"/>
      <c r="CL486" s="416"/>
      <c r="CM486" s="415"/>
      <c r="CN486" s="416"/>
      <c r="CO486" s="416"/>
      <c r="CP486" s="416"/>
      <c r="CQ486" s="416"/>
      <c r="CR486" s="416"/>
      <c r="CS486" s="416"/>
      <c r="CT486" s="416"/>
      <c r="CU486" s="416"/>
      <c r="CV486" s="416"/>
      <c r="CW486" s="415"/>
      <c r="CX486" s="416"/>
      <c r="CY486" s="41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415"/>
      <c r="AZ487" s="415"/>
      <c r="BA487" s="415"/>
      <c r="BB487" s="415"/>
      <c r="BC487" s="415"/>
      <c r="BD487" s="415"/>
      <c r="BE487" s="415"/>
      <c r="BF487" s="415"/>
      <c r="BG487" s="416"/>
      <c r="BH487" s="416"/>
      <c r="BI487" s="415"/>
      <c r="BJ487" s="416"/>
      <c r="BK487" s="416"/>
      <c r="BL487" s="416"/>
      <c r="BM487" s="416"/>
      <c r="BN487" s="416"/>
      <c r="BO487" s="416"/>
      <c r="BP487" s="416"/>
      <c r="BQ487" s="416"/>
      <c r="BR487" s="416"/>
      <c r="BS487" s="415"/>
      <c r="BT487" s="416"/>
      <c r="BU487" s="416"/>
      <c r="BV487" s="416"/>
      <c r="BW487" s="416"/>
      <c r="BX487" s="416"/>
      <c r="BY487" s="416"/>
      <c r="BZ487" s="416"/>
      <c r="CA487" s="416"/>
      <c r="CB487" s="416"/>
      <c r="CC487" s="415"/>
      <c r="CD487" s="416"/>
      <c r="CE487" s="416"/>
      <c r="CF487" s="416"/>
      <c r="CG487" s="416"/>
      <c r="CH487" s="416"/>
      <c r="CI487" s="416"/>
      <c r="CJ487" s="416"/>
      <c r="CK487" s="416"/>
      <c r="CL487" s="416"/>
      <c r="CM487" s="415"/>
      <c r="CN487" s="416"/>
      <c r="CO487" s="416"/>
      <c r="CP487" s="416"/>
      <c r="CQ487" s="416"/>
      <c r="CR487" s="416"/>
      <c r="CS487" s="416"/>
      <c r="CT487" s="416"/>
      <c r="CU487" s="416"/>
      <c r="CV487" s="416"/>
      <c r="CW487" s="415"/>
      <c r="CX487" s="416"/>
      <c r="CY487" s="41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415"/>
      <c r="AZ488" s="415"/>
      <c r="BA488" s="415"/>
      <c r="BB488" s="415"/>
      <c r="BC488" s="415"/>
      <c r="BD488" s="415"/>
      <c r="BE488" s="415"/>
      <c r="BF488" s="415"/>
      <c r="BG488" s="416"/>
      <c r="BH488" s="416"/>
      <c r="BI488" s="415"/>
      <c r="BJ488" s="416"/>
      <c r="BK488" s="416"/>
      <c r="BL488" s="416"/>
      <c r="BM488" s="416"/>
      <c r="BN488" s="416"/>
      <c r="BO488" s="416"/>
      <c r="BP488" s="416"/>
      <c r="BQ488" s="416"/>
      <c r="BR488" s="416"/>
      <c r="BS488" s="415"/>
      <c r="BT488" s="416"/>
      <c r="BU488" s="416"/>
      <c r="BV488" s="416"/>
      <c r="BW488" s="416"/>
      <c r="BX488" s="416"/>
      <c r="BY488" s="416"/>
      <c r="BZ488" s="416"/>
      <c r="CA488" s="416"/>
      <c r="CB488" s="416"/>
      <c r="CC488" s="415"/>
      <c r="CD488" s="416"/>
      <c r="CE488" s="416"/>
      <c r="CF488" s="416"/>
      <c r="CG488" s="416"/>
      <c r="CH488" s="416"/>
      <c r="CI488" s="416"/>
      <c r="CJ488" s="416"/>
      <c r="CK488" s="416"/>
      <c r="CL488" s="416"/>
      <c r="CM488" s="415"/>
      <c r="CN488" s="416"/>
      <c r="CO488" s="416"/>
      <c r="CP488" s="416"/>
      <c r="CQ488" s="416"/>
      <c r="CR488" s="416"/>
      <c r="CS488" s="416"/>
      <c r="CT488" s="416"/>
      <c r="CU488" s="416"/>
      <c r="CV488" s="416"/>
      <c r="CW488" s="415"/>
      <c r="CX488" s="416"/>
      <c r="CY488" s="41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415"/>
      <c r="AZ489" s="415"/>
      <c r="BA489" s="415"/>
      <c r="BB489" s="415"/>
      <c r="BC489" s="415"/>
      <c r="BD489" s="415"/>
      <c r="BE489" s="415"/>
      <c r="BF489" s="415"/>
      <c r="BG489" s="416"/>
      <c r="BH489" s="416"/>
      <c r="BI489" s="415"/>
      <c r="BJ489" s="416"/>
      <c r="BK489" s="416"/>
      <c r="BL489" s="416"/>
      <c r="BM489" s="416"/>
      <c r="BN489" s="416"/>
      <c r="BO489" s="416"/>
      <c r="BP489" s="416"/>
      <c r="BQ489" s="416"/>
      <c r="BR489" s="416"/>
      <c r="BS489" s="415"/>
      <c r="BT489" s="416"/>
      <c r="BU489" s="416"/>
      <c r="BV489" s="416"/>
      <c r="BW489" s="416"/>
      <c r="BX489" s="416"/>
      <c r="BY489" s="416"/>
      <c r="BZ489" s="416"/>
      <c r="CA489" s="416"/>
      <c r="CB489" s="416"/>
      <c r="CC489" s="415"/>
      <c r="CD489" s="416"/>
      <c r="CE489" s="416"/>
      <c r="CF489" s="416"/>
      <c r="CG489" s="416"/>
      <c r="CH489" s="416"/>
      <c r="CI489" s="416"/>
      <c r="CJ489" s="416"/>
      <c r="CK489" s="416"/>
      <c r="CL489" s="416"/>
      <c r="CM489" s="415"/>
      <c r="CN489" s="416"/>
      <c r="CO489" s="416"/>
      <c r="CP489" s="416"/>
      <c r="CQ489" s="416"/>
      <c r="CR489" s="416"/>
      <c r="CS489" s="416"/>
      <c r="CT489" s="416"/>
      <c r="CU489" s="416"/>
      <c r="CV489" s="416"/>
      <c r="CW489" s="415"/>
      <c r="CX489" s="416"/>
      <c r="CY489" s="41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415"/>
      <c r="AZ490" s="415"/>
      <c r="BA490" s="415"/>
      <c r="BB490" s="415"/>
      <c r="BC490" s="415"/>
      <c r="BD490" s="415"/>
      <c r="BE490" s="415"/>
      <c r="BF490" s="415"/>
      <c r="BG490" s="416"/>
      <c r="BH490" s="416"/>
      <c r="BI490" s="415"/>
      <c r="BJ490" s="416"/>
      <c r="BK490" s="416"/>
      <c r="BL490" s="416"/>
      <c r="BM490" s="416"/>
      <c r="BN490" s="416"/>
      <c r="BO490" s="416"/>
      <c r="BP490" s="416"/>
      <c r="BQ490" s="416"/>
      <c r="BR490" s="416"/>
      <c r="BS490" s="415"/>
      <c r="BT490" s="416"/>
      <c r="BU490" s="416"/>
      <c r="BV490" s="416"/>
      <c r="BW490" s="416"/>
      <c r="BX490" s="416"/>
      <c r="BY490" s="416"/>
      <c r="BZ490" s="416"/>
      <c r="CA490" s="416"/>
      <c r="CB490" s="416"/>
      <c r="CC490" s="415"/>
      <c r="CD490" s="416"/>
      <c r="CE490" s="416"/>
      <c r="CF490" s="416"/>
      <c r="CG490" s="416"/>
      <c r="CH490" s="416"/>
      <c r="CI490" s="416"/>
      <c r="CJ490" s="416"/>
      <c r="CK490" s="416"/>
      <c r="CL490" s="416"/>
      <c r="CM490" s="415"/>
      <c r="CN490" s="416"/>
      <c r="CO490" s="416"/>
      <c r="CP490" s="416"/>
      <c r="CQ490" s="416"/>
      <c r="CR490" s="416"/>
      <c r="CS490" s="416"/>
      <c r="CT490" s="416"/>
      <c r="CU490" s="416"/>
      <c r="CV490" s="416"/>
      <c r="CW490" s="415"/>
      <c r="CX490" s="416"/>
      <c r="CY490" s="41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415"/>
      <c r="AZ491" s="415"/>
      <c r="BA491" s="415"/>
      <c r="BB491" s="415"/>
      <c r="BC491" s="415"/>
      <c r="BD491" s="415"/>
      <c r="BE491" s="415"/>
      <c r="BF491" s="415"/>
      <c r="BG491" s="416"/>
      <c r="BH491" s="416"/>
      <c r="BI491" s="415"/>
      <c r="BJ491" s="416"/>
      <c r="BK491" s="416"/>
      <c r="BL491" s="416"/>
      <c r="BM491" s="416"/>
      <c r="BN491" s="416"/>
      <c r="BO491" s="416"/>
      <c r="BP491" s="416"/>
      <c r="BQ491" s="416"/>
      <c r="BR491" s="416"/>
      <c r="BS491" s="415"/>
      <c r="BT491" s="416"/>
      <c r="BU491" s="416"/>
      <c r="BV491" s="416"/>
      <c r="BW491" s="416"/>
      <c r="BX491" s="416"/>
      <c r="BY491" s="416"/>
      <c r="BZ491" s="416"/>
      <c r="CA491" s="416"/>
      <c r="CB491" s="416"/>
      <c r="CC491" s="415"/>
      <c r="CD491" s="416"/>
      <c r="CE491" s="416"/>
      <c r="CF491" s="416"/>
      <c r="CG491" s="416"/>
      <c r="CH491" s="416"/>
      <c r="CI491" s="416"/>
      <c r="CJ491" s="416"/>
      <c r="CK491" s="416"/>
      <c r="CL491" s="416"/>
      <c r="CM491" s="415"/>
      <c r="CN491" s="416"/>
      <c r="CO491" s="416"/>
      <c r="CP491" s="416"/>
      <c r="CQ491" s="416"/>
      <c r="CR491" s="416"/>
      <c r="CS491" s="416"/>
      <c r="CT491" s="416"/>
      <c r="CU491" s="416"/>
      <c r="CV491" s="416"/>
      <c r="CW491" s="415"/>
      <c r="CX491" s="416"/>
      <c r="CY491" s="41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415"/>
      <c r="AZ492" s="415"/>
      <c r="BA492" s="415"/>
      <c r="BB492" s="415"/>
      <c r="BC492" s="415"/>
      <c r="BD492" s="415"/>
      <c r="BE492" s="415"/>
      <c r="BF492" s="415"/>
      <c r="BG492" s="416"/>
      <c r="BH492" s="416"/>
      <c r="BI492" s="415"/>
      <c r="BJ492" s="416"/>
      <c r="BK492" s="416"/>
      <c r="BL492" s="416"/>
      <c r="BM492" s="416"/>
      <c r="BN492" s="416"/>
      <c r="BO492" s="416"/>
      <c r="BP492" s="416"/>
      <c r="BQ492" s="416"/>
      <c r="BR492" s="416"/>
      <c r="BS492" s="415"/>
      <c r="BT492" s="416"/>
      <c r="BU492" s="416"/>
      <c r="BV492" s="416"/>
      <c r="BW492" s="416"/>
      <c r="BX492" s="416"/>
      <c r="BY492" s="416"/>
      <c r="BZ492" s="416"/>
      <c r="CA492" s="416"/>
      <c r="CB492" s="416"/>
      <c r="CC492" s="415"/>
      <c r="CD492" s="416"/>
      <c r="CE492" s="416"/>
      <c r="CF492" s="416"/>
      <c r="CG492" s="416"/>
      <c r="CH492" s="416"/>
      <c r="CI492" s="416"/>
      <c r="CJ492" s="416"/>
      <c r="CK492" s="416"/>
      <c r="CL492" s="416"/>
      <c r="CM492" s="415"/>
      <c r="CN492" s="416"/>
      <c r="CO492" s="416"/>
      <c r="CP492" s="416"/>
      <c r="CQ492" s="416"/>
      <c r="CR492" s="416"/>
      <c r="CS492" s="416"/>
      <c r="CT492" s="416"/>
      <c r="CU492" s="416"/>
      <c r="CV492" s="416"/>
      <c r="CW492" s="415"/>
      <c r="CX492" s="416"/>
      <c r="CY492" s="41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415"/>
      <c r="AZ493" s="415"/>
      <c r="BA493" s="415"/>
      <c r="BB493" s="415"/>
      <c r="BC493" s="415"/>
      <c r="BD493" s="415"/>
      <c r="BE493" s="415"/>
      <c r="BF493" s="415"/>
      <c r="BG493" s="416"/>
      <c r="BH493" s="416"/>
      <c r="BI493" s="415"/>
      <c r="BJ493" s="416"/>
      <c r="BK493" s="416"/>
      <c r="BL493" s="416"/>
      <c r="BM493" s="416"/>
      <c r="BN493" s="416"/>
      <c r="BO493" s="416"/>
      <c r="BP493" s="416"/>
      <c r="BQ493" s="416"/>
      <c r="BR493" s="416"/>
      <c r="BS493" s="415"/>
      <c r="BT493" s="416"/>
      <c r="BU493" s="416"/>
      <c r="BV493" s="416"/>
      <c r="BW493" s="416"/>
      <c r="BX493" s="416"/>
      <c r="BY493" s="416"/>
      <c r="BZ493" s="416"/>
      <c r="CA493" s="416"/>
      <c r="CB493" s="416"/>
      <c r="CC493" s="415"/>
      <c r="CD493" s="416"/>
      <c r="CE493" s="416"/>
      <c r="CF493" s="416"/>
      <c r="CG493" s="416"/>
      <c r="CH493" s="416"/>
      <c r="CI493" s="416"/>
      <c r="CJ493" s="416"/>
      <c r="CK493" s="416"/>
      <c r="CL493" s="416"/>
      <c r="CM493" s="415"/>
      <c r="CN493" s="416"/>
      <c r="CO493" s="416"/>
      <c r="CP493" s="416"/>
      <c r="CQ493" s="416"/>
      <c r="CR493" s="416"/>
      <c r="CS493" s="416"/>
      <c r="CT493" s="416"/>
      <c r="CU493" s="416"/>
      <c r="CV493" s="416"/>
      <c r="CW493" s="415"/>
      <c r="CX493" s="416"/>
      <c r="CY493" s="41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415"/>
      <c r="AZ494" s="415"/>
      <c r="BA494" s="415"/>
      <c r="BB494" s="415"/>
      <c r="BC494" s="415"/>
      <c r="BD494" s="415"/>
      <c r="BE494" s="415"/>
      <c r="BF494" s="415"/>
      <c r="BG494" s="416"/>
      <c r="BH494" s="416"/>
      <c r="BI494" s="415"/>
      <c r="BJ494" s="416"/>
      <c r="BK494" s="416"/>
      <c r="BL494" s="416"/>
      <c r="BM494" s="416"/>
      <c r="BN494" s="416"/>
      <c r="BO494" s="416"/>
      <c r="BP494" s="416"/>
      <c r="BQ494" s="416"/>
      <c r="BR494" s="416"/>
      <c r="BS494" s="415"/>
      <c r="BT494" s="416"/>
      <c r="BU494" s="416"/>
      <c r="BV494" s="416"/>
      <c r="BW494" s="416"/>
      <c r="BX494" s="416"/>
      <c r="BY494" s="416"/>
      <c r="BZ494" s="416"/>
      <c r="CA494" s="416"/>
      <c r="CB494" s="416"/>
      <c r="CC494" s="415"/>
      <c r="CD494" s="416"/>
      <c r="CE494" s="416"/>
      <c r="CF494" s="416"/>
      <c r="CG494" s="416"/>
      <c r="CH494" s="416"/>
      <c r="CI494" s="416"/>
      <c r="CJ494" s="416"/>
      <c r="CK494" s="416"/>
      <c r="CL494" s="416"/>
      <c r="CM494" s="415"/>
      <c r="CN494" s="416"/>
      <c r="CO494" s="416"/>
      <c r="CP494" s="416"/>
      <c r="CQ494" s="416"/>
      <c r="CR494" s="416"/>
      <c r="CS494" s="416"/>
      <c r="CT494" s="416"/>
      <c r="CU494" s="416"/>
      <c r="CV494" s="416"/>
      <c r="CW494" s="415"/>
      <c r="CX494" s="416"/>
      <c r="CY494" s="41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415"/>
      <c r="AZ495" s="415"/>
      <c r="BA495" s="415"/>
      <c r="BB495" s="415"/>
      <c r="BC495" s="415"/>
      <c r="BD495" s="415"/>
      <c r="BE495" s="415"/>
      <c r="BF495" s="415"/>
      <c r="BG495" s="416"/>
      <c r="BH495" s="416"/>
      <c r="BI495" s="415"/>
      <c r="BJ495" s="416"/>
      <c r="BK495" s="416"/>
      <c r="BL495" s="416"/>
      <c r="BM495" s="416"/>
      <c r="BN495" s="416"/>
      <c r="BO495" s="416"/>
      <c r="BP495" s="416"/>
      <c r="BQ495" s="416"/>
      <c r="BR495" s="416"/>
      <c r="BS495" s="415"/>
      <c r="BT495" s="416"/>
      <c r="BU495" s="416"/>
      <c r="BV495" s="416"/>
      <c r="BW495" s="416"/>
      <c r="BX495" s="416"/>
      <c r="BY495" s="416"/>
      <c r="BZ495" s="416"/>
      <c r="CA495" s="416"/>
      <c r="CB495" s="416"/>
      <c r="CC495" s="415"/>
      <c r="CD495" s="416"/>
      <c r="CE495" s="416"/>
      <c r="CF495" s="416"/>
      <c r="CG495" s="416"/>
      <c r="CH495" s="416"/>
      <c r="CI495" s="416"/>
      <c r="CJ495" s="416"/>
      <c r="CK495" s="416"/>
      <c r="CL495" s="416"/>
      <c r="CM495" s="415"/>
      <c r="CN495" s="416"/>
      <c r="CO495" s="416"/>
      <c r="CP495" s="416"/>
      <c r="CQ495" s="416"/>
      <c r="CR495" s="416"/>
      <c r="CS495" s="416"/>
      <c r="CT495" s="416"/>
      <c r="CU495" s="416"/>
      <c r="CV495" s="416"/>
      <c r="CW495" s="415"/>
      <c r="CX495" s="416"/>
      <c r="CY495" s="41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415"/>
      <c r="AZ496" s="415"/>
      <c r="BA496" s="415"/>
      <c r="BB496" s="415"/>
      <c r="BC496" s="415"/>
      <c r="BD496" s="415"/>
      <c r="BE496" s="415"/>
      <c r="BF496" s="415"/>
      <c r="BG496" s="416"/>
      <c r="BH496" s="416"/>
      <c r="BI496" s="415"/>
      <c r="BJ496" s="416"/>
      <c r="BK496" s="416"/>
      <c r="BL496" s="416"/>
      <c r="BM496" s="416"/>
      <c r="BN496" s="416"/>
      <c r="BO496" s="416"/>
      <c r="BP496" s="416"/>
      <c r="BQ496" s="416"/>
      <c r="BR496" s="416"/>
      <c r="BS496" s="415"/>
      <c r="BT496" s="416"/>
      <c r="BU496" s="416"/>
      <c r="BV496" s="416"/>
      <c r="BW496" s="416"/>
      <c r="BX496" s="416"/>
      <c r="BY496" s="416"/>
      <c r="BZ496" s="416"/>
      <c r="CA496" s="416"/>
      <c r="CB496" s="416"/>
      <c r="CC496" s="415"/>
      <c r="CD496" s="416"/>
      <c r="CE496" s="416"/>
      <c r="CF496" s="416"/>
      <c r="CG496" s="416"/>
      <c r="CH496" s="416"/>
      <c r="CI496" s="416"/>
      <c r="CJ496" s="416"/>
      <c r="CK496" s="416"/>
      <c r="CL496" s="416"/>
      <c r="CM496" s="415"/>
      <c r="CN496" s="416"/>
      <c r="CO496" s="416"/>
      <c r="CP496" s="416"/>
      <c r="CQ496" s="416"/>
      <c r="CR496" s="416"/>
      <c r="CS496" s="416"/>
      <c r="CT496" s="416"/>
      <c r="CU496" s="416"/>
      <c r="CV496" s="416"/>
      <c r="CW496" s="415"/>
      <c r="CX496" s="416"/>
      <c r="CY496" s="41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415"/>
      <c r="AZ497" s="415"/>
      <c r="BA497" s="415"/>
      <c r="BB497" s="415"/>
      <c r="BC497" s="415"/>
      <c r="BD497" s="415"/>
      <c r="BE497" s="415"/>
      <c r="BF497" s="415"/>
      <c r="BG497" s="416"/>
      <c r="BH497" s="416"/>
      <c r="BI497" s="415"/>
      <c r="BJ497" s="416"/>
      <c r="BK497" s="416"/>
      <c r="BL497" s="416"/>
      <c r="BM497" s="416"/>
      <c r="BN497" s="416"/>
      <c r="BO497" s="416"/>
      <c r="BP497" s="416"/>
      <c r="BQ497" s="416"/>
      <c r="BR497" s="416"/>
      <c r="BS497" s="415"/>
      <c r="BT497" s="416"/>
      <c r="BU497" s="416"/>
      <c r="BV497" s="416"/>
      <c r="BW497" s="416"/>
      <c r="BX497" s="416"/>
      <c r="BY497" s="416"/>
      <c r="BZ497" s="416"/>
      <c r="CA497" s="416"/>
      <c r="CB497" s="416"/>
      <c r="CC497" s="415"/>
      <c r="CD497" s="416"/>
      <c r="CE497" s="416"/>
      <c r="CF497" s="416"/>
      <c r="CG497" s="416"/>
      <c r="CH497" s="416"/>
      <c r="CI497" s="416"/>
      <c r="CJ497" s="416"/>
      <c r="CK497" s="416"/>
      <c r="CL497" s="416"/>
      <c r="CM497" s="415"/>
      <c r="CN497" s="416"/>
      <c r="CO497" s="416"/>
      <c r="CP497" s="416"/>
      <c r="CQ497" s="416"/>
      <c r="CR497" s="416"/>
      <c r="CS497" s="416"/>
      <c r="CT497" s="416"/>
      <c r="CU497" s="416"/>
      <c r="CV497" s="416"/>
      <c r="CW497" s="415"/>
      <c r="CX497" s="416"/>
      <c r="CY497" s="41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415"/>
      <c r="AZ498" s="415"/>
      <c r="BA498" s="415"/>
      <c r="BB498" s="415"/>
      <c r="BC498" s="415"/>
      <c r="BD498" s="415"/>
      <c r="BE498" s="415"/>
      <c r="BF498" s="415"/>
      <c r="BG498" s="416"/>
      <c r="BH498" s="416"/>
      <c r="BI498" s="415"/>
      <c r="BJ498" s="416"/>
      <c r="BK498" s="416"/>
      <c r="BL498" s="416"/>
      <c r="BM498" s="416"/>
      <c r="BN498" s="416"/>
      <c r="BO498" s="416"/>
      <c r="BP498" s="416"/>
      <c r="BQ498" s="416"/>
      <c r="BR498" s="416"/>
      <c r="BS498" s="415"/>
      <c r="BT498" s="416"/>
      <c r="BU498" s="416"/>
      <c r="BV498" s="416"/>
      <c r="BW498" s="416"/>
      <c r="BX498" s="416"/>
      <c r="BY498" s="416"/>
      <c r="BZ498" s="416"/>
      <c r="CA498" s="416"/>
      <c r="CB498" s="416"/>
      <c r="CC498" s="415"/>
      <c r="CD498" s="416"/>
      <c r="CE498" s="416"/>
      <c r="CF498" s="416"/>
      <c r="CG498" s="416"/>
      <c r="CH498" s="416"/>
      <c r="CI498" s="416"/>
      <c r="CJ498" s="416"/>
      <c r="CK498" s="416"/>
      <c r="CL498" s="416"/>
      <c r="CM498" s="415"/>
      <c r="CN498" s="416"/>
      <c r="CO498" s="416"/>
      <c r="CP498" s="416"/>
      <c r="CQ498" s="416"/>
      <c r="CR498" s="416"/>
      <c r="CS498" s="416"/>
      <c r="CT498" s="416"/>
      <c r="CU498" s="416"/>
      <c r="CV498" s="416"/>
      <c r="CW498" s="415"/>
      <c r="CX498" s="416"/>
      <c r="CY498" s="41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415"/>
      <c r="AZ499" s="415"/>
      <c r="BA499" s="415"/>
      <c r="BB499" s="415"/>
      <c r="BC499" s="415"/>
      <c r="BD499" s="415"/>
      <c r="BE499" s="415"/>
      <c r="BF499" s="415"/>
      <c r="BG499" s="416"/>
      <c r="BH499" s="416"/>
      <c r="BI499" s="415"/>
      <c r="BJ499" s="416"/>
      <c r="BK499" s="416"/>
      <c r="BL499" s="416"/>
      <c r="BM499" s="416"/>
      <c r="BN499" s="416"/>
      <c r="BO499" s="416"/>
      <c r="BP499" s="416"/>
      <c r="BQ499" s="416"/>
      <c r="BR499" s="416"/>
      <c r="BS499" s="415"/>
      <c r="BT499" s="416"/>
      <c r="BU499" s="416"/>
      <c r="BV499" s="416"/>
      <c r="BW499" s="416"/>
      <c r="BX499" s="416"/>
      <c r="BY499" s="416"/>
      <c r="BZ499" s="416"/>
      <c r="CA499" s="416"/>
      <c r="CB499" s="416"/>
      <c r="CC499" s="415"/>
      <c r="CD499" s="416"/>
      <c r="CE499" s="416"/>
      <c r="CF499" s="416"/>
      <c r="CG499" s="416"/>
      <c r="CH499" s="416"/>
      <c r="CI499" s="416"/>
      <c r="CJ499" s="416"/>
      <c r="CK499" s="416"/>
      <c r="CL499" s="416"/>
      <c r="CM499" s="415"/>
      <c r="CN499" s="416"/>
      <c r="CO499" s="416"/>
      <c r="CP499" s="416"/>
      <c r="CQ499" s="416"/>
      <c r="CR499" s="416"/>
      <c r="CS499" s="416"/>
      <c r="CT499" s="416"/>
      <c r="CU499" s="416"/>
      <c r="CV499" s="416"/>
      <c r="CW499" s="415"/>
      <c r="CX499" s="416"/>
      <c r="CY499" s="41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415"/>
      <c r="AZ500" s="415"/>
      <c r="BA500" s="415"/>
      <c r="BB500" s="415"/>
      <c r="BC500" s="415"/>
      <c r="BD500" s="415"/>
      <c r="BE500" s="415"/>
      <c r="BF500" s="415"/>
      <c r="BG500" s="416"/>
      <c r="BH500" s="416"/>
      <c r="BI500" s="415"/>
      <c r="BJ500" s="416"/>
      <c r="BK500" s="416"/>
      <c r="BL500" s="416"/>
      <c r="BM500" s="416"/>
      <c r="BN500" s="416"/>
      <c r="BO500" s="416"/>
      <c r="BP500" s="416"/>
      <c r="BQ500" s="416"/>
      <c r="BR500" s="416"/>
      <c r="BS500" s="415"/>
      <c r="BT500" s="416"/>
      <c r="BU500" s="416"/>
      <c r="BV500" s="416"/>
      <c r="BW500" s="416"/>
      <c r="BX500" s="416"/>
      <c r="BY500" s="416"/>
      <c r="BZ500" s="416"/>
      <c r="CA500" s="416"/>
      <c r="CB500" s="416"/>
      <c r="CC500" s="415"/>
      <c r="CD500" s="416"/>
      <c r="CE500" s="416"/>
      <c r="CF500" s="416"/>
      <c r="CG500" s="416"/>
      <c r="CH500" s="416"/>
      <c r="CI500" s="416"/>
      <c r="CJ500" s="416"/>
      <c r="CK500" s="416"/>
      <c r="CL500" s="416"/>
      <c r="CM500" s="415"/>
      <c r="CN500" s="416"/>
      <c r="CO500" s="416"/>
      <c r="CP500" s="416"/>
      <c r="CQ500" s="416"/>
      <c r="CR500" s="416"/>
      <c r="CS500" s="416"/>
      <c r="CT500" s="416"/>
      <c r="CU500" s="416"/>
      <c r="CV500" s="416"/>
      <c r="CW500" s="415"/>
      <c r="CX500" s="416"/>
      <c r="CY500" s="41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415"/>
      <c r="AZ501" s="415"/>
      <c r="BA501" s="415"/>
      <c r="BB501" s="415"/>
      <c r="BC501" s="415"/>
      <c r="BD501" s="415"/>
      <c r="BE501" s="415"/>
      <c r="BF501" s="415"/>
      <c r="BG501" s="416"/>
      <c r="BH501" s="416"/>
      <c r="BI501" s="415"/>
      <c r="BJ501" s="416"/>
      <c r="BK501" s="416"/>
      <c r="BL501" s="416"/>
      <c r="BM501" s="416"/>
      <c r="BN501" s="416"/>
      <c r="BO501" s="416"/>
      <c r="BP501" s="416"/>
      <c r="BQ501" s="416"/>
      <c r="BR501" s="416"/>
      <c r="BS501" s="415"/>
      <c r="BT501" s="416"/>
      <c r="BU501" s="416"/>
      <c r="BV501" s="416"/>
      <c r="BW501" s="416"/>
      <c r="BX501" s="416"/>
      <c r="BY501" s="416"/>
      <c r="BZ501" s="416"/>
      <c r="CA501" s="416"/>
      <c r="CB501" s="416"/>
      <c r="CC501" s="415"/>
      <c r="CD501" s="416"/>
      <c r="CE501" s="416"/>
      <c r="CF501" s="416"/>
      <c r="CG501" s="416"/>
      <c r="CH501" s="416"/>
      <c r="CI501" s="416"/>
      <c r="CJ501" s="416"/>
      <c r="CK501" s="416"/>
      <c r="CL501" s="416"/>
      <c r="CM501" s="415"/>
      <c r="CN501" s="416"/>
      <c r="CO501" s="416"/>
      <c r="CP501" s="416"/>
      <c r="CQ501" s="416"/>
      <c r="CR501" s="416"/>
      <c r="CS501" s="416"/>
      <c r="CT501" s="416"/>
      <c r="CU501" s="416"/>
      <c r="CV501" s="416"/>
      <c r="CW501" s="415"/>
      <c r="CX501" s="416"/>
      <c r="CY501" s="41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415"/>
      <c r="AZ502" s="415"/>
      <c r="BA502" s="415"/>
      <c r="BB502" s="415"/>
      <c r="BC502" s="415"/>
      <c r="BD502" s="415"/>
      <c r="BE502" s="415"/>
      <c r="BF502" s="415"/>
      <c r="BG502" s="416"/>
      <c r="BH502" s="416"/>
      <c r="BI502" s="415"/>
      <c r="BJ502" s="416"/>
      <c r="BK502" s="416"/>
      <c r="BL502" s="416"/>
      <c r="BM502" s="416"/>
      <c r="BN502" s="416"/>
      <c r="BO502" s="416"/>
      <c r="BP502" s="416"/>
      <c r="BQ502" s="416"/>
      <c r="BR502" s="416"/>
      <c r="BS502" s="415"/>
      <c r="BT502" s="416"/>
      <c r="BU502" s="416"/>
      <c r="BV502" s="416"/>
      <c r="BW502" s="416"/>
      <c r="BX502" s="416"/>
      <c r="BY502" s="416"/>
      <c r="BZ502" s="416"/>
      <c r="CA502" s="416"/>
      <c r="CB502" s="416"/>
      <c r="CC502" s="415"/>
      <c r="CD502" s="416"/>
      <c r="CE502" s="416"/>
      <c r="CF502" s="416"/>
      <c r="CG502" s="416"/>
      <c r="CH502" s="416"/>
      <c r="CI502" s="416"/>
      <c r="CJ502" s="416"/>
      <c r="CK502" s="416"/>
      <c r="CL502" s="416"/>
      <c r="CM502" s="415"/>
      <c r="CN502" s="416"/>
      <c r="CO502" s="416"/>
      <c r="CP502" s="416"/>
      <c r="CQ502" s="416"/>
      <c r="CR502" s="416"/>
      <c r="CS502" s="416"/>
      <c r="CT502" s="416"/>
      <c r="CU502" s="416"/>
      <c r="CV502" s="416"/>
      <c r="CW502" s="415"/>
      <c r="CX502" s="416"/>
      <c r="CY502" s="41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415"/>
      <c r="AZ503" s="415"/>
      <c r="BA503" s="415"/>
      <c r="BB503" s="415"/>
      <c r="BC503" s="415"/>
      <c r="BD503" s="415"/>
      <c r="BE503" s="415"/>
      <c r="BF503" s="415"/>
      <c r="BG503" s="416"/>
      <c r="BH503" s="416"/>
      <c r="BI503" s="415"/>
      <c r="BJ503" s="416"/>
      <c r="BK503" s="416"/>
      <c r="BL503" s="416"/>
      <c r="BM503" s="416"/>
      <c r="BN503" s="416"/>
      <c r="BO503" s="416"/>
      <c r="BP503" s="416"/>
      <c r="BQ503" s="416"/>
      <c r="BR503" s="416"/>
      <c r="BS503" s="415"/>
      <c r="BT503" s="416"/>
      <c r="BU503" s="416"/>
      <c r="BV503" s="416"/>
      <c r="BW503" s="416"/>
      <c r="BX503" s="416"/>
      <c r="BY503" s="416"/>
      <c r="BZ503" s="416"/>
      <c r="CA503" s="416"/>
      <c r="CB503" s="416"/>
      <c r="CC503" s="415"/>
      <c r="CD503" s="416"/>
      <c r="CE503" s="416"/>
      <c r="CF503" s="416"/>
      <c r="CG503" s="416"/>
      <c r="CH503" s="416"/>
      <c r="CI503" s="416"/>
      <c r="CJ503" s="416"/>
      <c r="CK503" s="416"/>
      <c r="CL503" s="416"/>
      <c r="CM503" s="415"/>
      <c r="CN503" s="416"/>
      <c r="CO503" s="416"/>
      <c r="CP503" s="416"/>
      <c r="CQ503" s="416"/>
      <c r="CR503" s="416"/>
      <c r="CS503" s="416"/>
      <c r="CT503" s="416"/>
      <c r="CU503" s="416"/>
      <c r="CV503" s="416"/>
      <c r="CW503" s="415"/>
      <c r="CX503" s="416"/>
      <c r="CY503" s="41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415"/>
      <c r="AZ504" s="415"/>
      <c r="BA504" s="415"/>
      <c r="BB504" s="415"/>
      <c r="BC504" s="415"/>
      <c r="BD504" s="415"/>
      <c r="BE504" s="415"/>
      <c r="BF504" s="415"/>
      <c r="BG504" s="416"/>
      <c r="BH504" s="416"/>
      <c r="BI504" s="415"/>
      <c r="BJ504" s="416"/>
      <c r="BK504" s="416"/>
      <c r="BL504" s="416"/>
      <c r="BM504" s="416"/>
      <c r="BN504" s="416"/>
      <c r="BO504" s="416"/>
      <c r="BP504" s="416"/>
      <c r="BQ504" s="416"/>
      <c r="BR504" s="416"/>
      <c r="BS504" s="415"/>
      <c r="BT504" s="416"/>
      <c r="BU504" s="416"/>
      <c r="BV504" s="416"/>
      <c r="BW504" s="416"/>
      <c r="BX504" s="416"/>
      <c r="BY504" s="416"/>
      <c r="BZ504" s="416"/>
      <c r="CA504" s="416"/>
      <c r="CB504" s="416"/>
      <c r="CC504" s="415"/>
      <c r="CD504" s="416"/>
      <c r="CE504" s="416"/>
      <c r="CF504" s="416"/>
      <c r="CG504" s="416"/>
      <c r="CH504" s="416"/>
      <c r="CI504" s="416"/>
      <c r="CJ504" s="416"/>
      <c r="CK504" s="416"/>
      <c r="CL504" s="416"/>
      <c r="CM504" s="415"/>
      <c r="CN504" s="416"/>
      <c r="CO504" s="416"/>
      <c r="CP504" s="416"/>
      <c r="CQ504" s="416"/>
      <c r="CR504" s="416"/>
      <c r="CS504" s="416"/>
      <c r="CT504" s="416"/>
      <c r="CU504" s="416"/>
      <c r="CV504" s="416"/>
      <c r="CW504" s="415"/>
      <c r="CX504" s="416"/>
      <c r="CY504" s="41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415"/>
      <c r="AZ505" s="415"/>
      <c r="BA505" s="415"/>
      <c r="BB505" s="415"/>
      <c r="BC505" s="415"/>
      <c r="BD505" s="415"/>
      <c r="BE505" s="415"/>
      <c r="BF505" s="415"/>
      <c r="BG505" s="416"/>
      <c r="BH505" s="416"/>
      <c r="BI505" s="415"/>
      <c r="BJ505" s="416"/>
      <c r="BK505" s="416"/>
      <c r="BL505" s="416"/>
      <c r="BM505" s="416"/>
      <c r="BN505" s="416"/>
      <c r="BO505" s="416"/>
      <c r="BP505" s="416"/>
      <c r="BQ505" s="416"/>
      <c r="BR505" s="416"/>
      <c r="BS505" s="415"/>
      <c r="BT505" s="416"/>
      <c r="BU505" s="416"/>
      <c r="BV505" s="416"/>
      <c r="BW505" s="416"/>
      <c r="BX505" s="416"/>
      <c r="BY505" s="416"/>
      <c r="BZ505" s="416"/>
      <c r="CA505" s="416"/>
      <c r="CB505" s="416"/>
      <c r="CC505" s="415"/>
      <c r="CD505" s="416"/>
      <c r="CE505" s="416"/>
      <c r="CF505" s="416"/>
      <c r="CG505" s="416"/>
      <c r="CH505" s="416"/>
      <c r="CI505" s="416"/>
      <c r="CJ505" s="416"/>
      <c r="CK505" s="416"/>
      <c r="CL505" s="416"/>
      <c r="CM505" s="415"/>
      <c r="CN505" s="416"/>
      <c r="CO505" s="416"/>
      <c r="CP505" s="416"/>
      <c r="CQ505" s="416"/>
      <c r="CR505" s="416"/>
      <c r="CS505" s="416"/>
      <c r="CT505" s="416"/>
      <c r="CU505" s="416"/>
      <c r="CV505" s="416"/>
      <c r="CW505" s="415"/>
      <c r="CX505" s="416"/>
      <c r="CY505" s="41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415"/>
      <c r="AZ506" s="415"/>
      <c r="BA506" s="415"/>
      <c r="BB506" s="415"/>
      <c r="BC506" s="415"/>
      <c r="BD506" s="415"/>
      <c r="BE506" s="415"/>
      <c r="BF506" s="415"/>
      <c r="BG506" s="416"/>
      <c r="BH506" s="416"/>
      <c r="BI506" s="415"/>
      <c r="BJ506" s="416"/>
      <c r="BK506" s="416"/>
      <c r="BL506" s="416"/>
      <c r="BM506" s="416"/>
      <c r="BN506" s="416"/>
      <c r="BO506" s="416"/>
      <c r="BP506" s="416"/>
      <c r="BQ506" s="416"/>
      <c r="BR506" s="416"/>
      <c r="BS506" s="415"/>
      <c r="BT506" s="416"/>
      <c r="BU506" s="416"/>
      <c r="BV506" s="416"/>
      <c r="BW506" s="416"/>
      <c r="BX506" s="416"/>
      <c r="BY506" s="416"/>
      <c r="BZ506" s="416"/>
      <c r="CA506" s="416"/>
      <c r="CB506" s="416"/>
      <c r="CC506" s="415"/>
      <c r="CD506" s="416"/>
      <c r="CE506" s="416"/>
      <c r="CF506" s="416"/>
      <c r="CG506" s="416"/>
      <c r="CH506" s="416"/>
      <c r="CI506" s="416"/>
      <c r="CJ506" s="416"/>
      <c r="CK506" s="416"/>
      <c r="CL506" s="416"/>
      <c r="CM506" s="415"/>
      <c r="CN506" s="416"/>
      <c r="CO506" s="416"/>
      <c r="CP506" s="416"/>
      <c r="CQ506" s="416"/>
      <c r="CR506" s="416"/>
      <c r="CS506" s="416"/>
      <c r="CT506" s="416"/>
      <c r="CU506" s="416"/>
      <c r="CV506" s="416"/>
      <c r="CW506" s="415"/>
      <c r="CX506" s="416"/>
      <c r="CY506" s="41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415"/>
      <c r="AZ507" s="415"/>
      <c r="BA507" s="415"/>
      <c r="BB507" s="415"/>
      <c r="BC507" s="415"/>
      <c r="BD507" s="415"/>
      <c r="BE507" s="415"/>
      <c r="BF507" s="415"/>
      <c r="BG507" s="416"/>
      <c r="BH507" s="416"/>
      <c r="BI507" s="415"/>
      <c r="BJ507" s="416"/>
      <c r="BK507" s="416"/>
      <c r="BL507" s="416"/>
      <c r="BM507" s="416"/>
      <c r="BN507" s="416"/>
      <c r="BO507" s="416"/>
      <c r="BP507" s="416"/>
      <c r="BQ507" s="416"/>
      <c r="BR507" s="416"/>
      <c r="BS507" s="415"/>
      <c r="BT507" s="416"/>
      <c r="BU507" s="416"/>
      <c r="BV507" s="416"/>
      <c r="BW507" s="416"/>
      <c r="BX507" s="416"/>
      <c r="BY507" s="416"/>
      <c r="BZ507" s="416"/>
      <c r="CA507" s="416"/>
      <c r="CB507" s="416"/>
      <c r="CC507" s="415"/>
      <c r="CD507" s="416"/>
      <c r="CE507" s="416"/>
      <c r="CF507" s="416"/>
      <c r="CG507" s="416"/>
      <c r="CH507" s="416"/>
      <c r="CI507" s="416"/>
      <c r="CJ507" s="416"/>
      <c r="CK507" s="416"/>
      <c r="CL507" s="416"/>
      <c r="CM507" s="415"/>
      <c r="CN507" s="416"/>
      <c r="CO507" s="416"/>
      <c r="CP507" s="416"/>
      <c r="CQ507" s="416"/>
      <c r="CR507" s="416"/>
      <c r="CS507" s="416"/>
      <c r="CT507" s="416"/>
      <c r="CU507" s="416"/>
      <c r="CV507" s="416"/>
      <c r="CW507" s="415"/>
      <c r="CX507" s="416"/>
      <c r="CY507" s="41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415"/>
      <c r="AZ508" s="415"/>
      <c r="BA508" s="415"/>
      <c r="BB508" s="415"/>
      <c r="BC508" s="415"/>
      <c r="BD508" s="415"/>
      <c r="BE508" s="415"/>
      <c r="BF508" s="415"/>
      <c r="BG508" s="416"/>
      <c r="BH508" s="416"/>
      <c r="BI508" s="415"/>
      <c r="BJ508" s="416"/>
      <c r="BK508" s="416"/>
      <c r="BL508" s="416"/>
      <c r="BM508" s="416"/>
      <c r="BN508" s="416"/>
      <c r="BO508" s="416"/>
      <c r="BP508" s="416"/>
      <c r="BQ508" s="416"/>
      <c r="BR508" s="416"/>
      <c r="BS508" s="415"/>
      <c r="BT508" s="416"/>
      <c r="BU508" s="416"/>
      <c r="BV508" s="416"/>
      <c r="BW508" s="416"/>
      <c r="BX508" s="416"/>
      <c r="BY508" s="416"/>
      <c r="BZ508" s="416"/>
      <c r="CA508" s="416"/>
      <c r="CB508" s="416"/>
      <c r="CC508" s="415"/>
      <c r="CD508" s="416"/>
      <c r="CE508" s="416"/>
      <c r="CF508" s="416"/>
      <c r="CG508" s="416"/>
      <c r="CH508" s="416"/>
      <c r="CI508" s="416"/>
      <c r="CJ508" s="416"/>
      <c r="CK508" s="416"/>
      <c r="CL508" s="416"/>
      <c r="CM508" s="415"/>
      <c r="CN508" s="416"/>
      <c r="CO508" s="416"/>
      <c r="CP508" s="416"/>
      <c r="CQ508" s="416"/>
      <c r="CR508" s="416"/>
      <c r="CS508" s="416"/>
      <c r="CT508" s="416"/>
      <c r="CU508" s="416"/>
      <c r="CV508" s="416"/>
      <c r="CW508" s="415"/>
      <c r="CX508" s="416"/>
      <c r="CY508" s="41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415"/>
      <c r="AZ509" s="415"/>
      <c r="BA509" s="415"/>
      <c r="BB509" s="415"/>
      <c r="BC509" s="415"/>
      <c r="BD509" s="415"/>
      <c r="BE509" s="415"/>
      <c r="BF509" s="415"/>
      <c r="BG509" s="416"/>
      <c r="BH509" s="416"/>
      <c r="BI509" s="415"/>
      <c r="BJ509" s="416"/>
      <c r="BK509" s="416"/>
      <c r="BL509" s="416"/>
      <c r="BM509" s="416"/>
      <c r="BN509" s="416"/>
      <c r="BO509" s="416"/>
      <c r="BP509" s="416"/>
      <c r="BQ509" s="416"/>
      <c r="BR509" s="416"/>
      <c r="BS509" s="415"/>
      <c r="BT509" s="416"/>
      <c r="BU509" s="416"/>
      <c r="BV509" s="416"/>
      <c r="BW509" s="416"/>
      <c r="BX509" s="416"/>
      <c r="BY509" s="416"/>
      <c r="BZ509" s="416"/>
      <c r="CA509" s="416"/>
      <c r="CB509" s="416"/>
      <c r="CC509" s="415"/>
      <c r="CD509" s="416"/>
      <c r="CE509" s="416"/>
      <c r="CF509" s="416"/>
      <c r="CG509" s="416"/>
      <c r="CH509" s="416"/>
      <c r="CI509" s="416"/>
      <c r="CJ509" s="416"/>
      <c r="CK509" s="416"/>
      <c r="CL509" s="416"/>
      <c r="CM509" s="415"/>
      <c r="CN509" s="416"/>
      <c r="CO509" s="416"/>
      <c r="CP509" s="416"/>
      <c r="CQ509" s="416"/>
      <c r="CR509" s="416"/>
      <c r="CS509" s="416"/>
      <c r="CT509" s="416"/>
      <c r="CU509" s="416"/>
      <c r="CV509" s="416"/>
      <c r="CW509" s="415"/>
      <c r="CX509" s="416"/>
      <c r="CY509" s="41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415"/>
      <c r="AZ510" s="415"/>
      <c r="BA510" s="415"/>
      <c r="BB510" s="415"/>
      <c r="BC510" s="415"/>
      <c r="BD510" s="415"/>
      <c r="BE510" s="415"/>
      <c r="BF510" s="415"/>
      <c r="BG510" s="416"/>
      <c r="BH510" s="416"/>
      <c r="BI510" s="415"/>
      <c r="BJ510" s="416"/>
      <c r="BK510" s="416"/>
      <c r="BL510" s="416"/>
      <c r="BM510" s="416"/>
      <c r="BN510" s="416"/>
      <c r="BO510" s="416"/>
      <c r="BP510" s="416"/>
      <c r="BQ510" s="416"/>
      <c r="BR510" s="416"/>
      <c r="BS510" s="415"/>
      <c r="BT510" s="416"/>
      <c r="BU510" s="416"/>
      <c r="BV510" s="416"/>
      <c r="BW510" s="416"/>
      <c r="BX510" s="416"/>
      <c r="BY510" s="416"/>
      <c r="BZ510" s="416"/>
      <c r="CA510" s="416"/>
      <c r="CB510" s="416"/>
      <c r="CC510" s="415"/>
      <c r="CD510" s="416"/>
      <c r="CE510" s="416"/>
      <c r="CF510" s="416"/>
      <c r="CG510" s="416"/>
      <c r="CH510" s="416"/>
      <c r="CI510" s="416"/>
      <c r="CJ510" s="416"/>
      <c r="CK510" s="416"/>
      <c r="CL510" s="416"/>
      <c r="CM510" s="415"/>
      <c r="CN510" s="416"/>
      <c r="CO510" s="416"/>
      <c r="CP510" s="416"/>
      <c r="CQ510" s="416"/>
      <c r="CR510" s="416"/>
      <c r="CS510" s="416"/>
      <c r="CT510" s="416"/>
      <c r="CU510" s="416"/>
      <c r="CV510" s="416"/>
      <c r="CW510" s="415"/>
      <c r="CX510" s="416"/>
      <c r="CY510" s="41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415"/>
      <c r="AZ511" s="415"/>
      <c r="BA511" s="415"/>
      <c r="BB511" s="415"/>
      <c r="BC511" s="415"/>
      <c r="BD511" s="415"/>
      <c r="BE511" s="415"/>
      <c r="BF511" s="415"/>
      <c r="BG511" s="416"/>
      <c r="BH511" s="416"/>
      <c r="BI511" s="415"/>
      <c r="BJ511" s="416"/>
      <c r="BK511" s="416"/>
      <c r="BL511" s="416"/>
      <c r="BM511" s="416"/>
      <c r="BN511" s="416"/>
      <c r="BO511" s="416"/>
      <c r="BP511" s="416"/>
      <c r="BQ511" s="416"/>
      <c r="BR511" s="416"/>
      <c r="BS511" s="415"/>
      <c r="BT511" s="416"/>
      <c r="BU511" s="416"/>
      <c r="BV511" s="416"/>
      <c r="BW511" s="416"/>
      <c r="BX511" s="416"/>
      <c r="BY511" s="416"/>
      <c r="BZ511" s="416"/>
      <c r="CA511" s="416"/>
      <c r="CB511" s="416"/>
      <c r="CC511" s="415"/>
      <c r="CD511" s="416"/>
      <c r="CE511" s="416"/>
      <c r="CF511" s="416"/>
      <c r="CG511" s="416"/>
      <c r="CH511" s="416"/>
      <c r="CI511" s="416"/>
      <c r="CJ511" s="416"/>
      <c r="CK511" s="416"/>
      <c r="CL511" s="416"/>
      <c r="CM511" s="415"/>
      <c r="CN511" s="416"/>
      <c r="CO511" s="416"/>
      <c r="CP511" s="416"/>
      <c r="CQ511" s="416"/>
      <c r="CR511" s="416"/>
      <c r="CS511" s="416"/>
      <c r="CT511" s="416"/>
      <c r="CU511" s="416"/>
      <c r="CV511" s="416"/>
      <c r="CW511" s="415"/>
      <c r="CX511" s="416"/>
      <c r="CY511" s="41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415"/>
      <c r="AZ512" s="415"/>
      <c r="BA512" s="415"/>
      <c r="BB512" s="415"/>
      <c r="BC512" s="415"/>
      <c r="BD512" s="415"/>
      <c r="BE512" s="415"/>
      <c r="BF512" s="415"/>
      <c r="BG512" s="416"/>
      <c r="BH512" s="416"/>
      <c r="BI512" s="415"/>
      <c r="BJ512" s="416"/>
      <c r="BK512" s="416"/>
      <c r="BL512" s="416"/>
      <c r="BM512" s="416"/>
      <c r="BN512" s="416"/>
      <c r="BO512" s="416"/>
      <c r="BP512" s="416"/>
      <c r="BQ512" s="416"/>
      <c r="BR512" s="416"/>
      <c r="BS512" s="415"/>
      <c r="BT512" s="416"/>
      <c r="BU512" s="416"/>
      <c r="BV512" s="416"/>
      <c r="BW512" s="416"/>
      <c r="BX512" s="416"/>
      <c r="BY512" s="416"/>
      <c r="BZ512" s="416"/>
      <c r="CA512" s="416"/>
      <c r="CB512" s="416"/>
      <c r="CC512" s="415"/>
      <c r="CD512" s="416"/>
      <c r="CE512" s="416"/>
      <c r="CF512" s="416"/>
      <c r="CG512" s="416"/>
      <c r="CH512" s="416"/>
      <c r="CI512" s="416"/>
      <c r="CJ512" s="416"/>
      <c r="CK512" s="416"/>
      <c r="CL512" s="416"/>
      <c r="CM512" s="415"/>
      <c r="CN512" s="416"/>
      <c r="CO512" s="416"/>
      <c r="CP512" s="416"/>
      <c r="CQ512" s="416"/>
      <c r="CR512" s="416"/>
      <c r="CS512" s="416"/>
      <c r="CT512" s="416"/>
      <c r="CU512" s="416"/>
      <c r="CV512" s="416"/>
      <c r="CW512" s="415"/>
      <c r="CX512" s="416"/>
      <c r="CY512" s="41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415"/>
      <c r="AZ513" s="415"/>
      <c r="BA513" s="415"/>
      <c r="BB513" s="415"/>
      <c r="BC513" s="415"/>
      <c r="BD513" s="415"/>
      <c r="BE513" s="415"/>
      <c r="BF513" s="415"/>
      <c r="BG513" s="416"/>
      <c r="BH513" s="416"/>
      <c r="BI513" s="415"/>
      <c r="BJ513" s="416"/>
      <c r="BK513" s="416"/>
      <c r="BL513" s="416"/>
      <c r="BM513" s="416"/>
      <c r="BN513" s="416"/>
      <c r="BO513" s="416"/>
      <c r="BP513" s="416"/>
      <c r="BQ513" s="416"/>
      <c r="BR513" s="416"/>
      <c r="BS513" s="415"/>
      <c r="BT513" s="416"/>
      <c r="BU513" s="416"/>
      <c r="BV513" s="416"/>
      <c r="BW513" s="416"/>
      <c r="BX513" s="416"/>
      <c r="BY513" s="416"/>
      <c r="BZ513" s="416"/>
      <c r="CA513" s="416"/>
      <c r="CB513" s="416"/>
      <c r="CC513" s="415"/>
      <c r="CD513" s="416"/>
      <c r="CE513" s="416"/>
      <c r="CF513" s="416"/>
      <c r="CG513" s="416"/>
      <c r="CH513" s="416"/>
      <c r="CI513" s="416"/>
      <c r="CJ513" s="416"/>
      <c r="CK513" s="416"/>
      <c r="CL513" s="416"/>
      <c r="CM513" s="415"/>
      <c r="CN513" s="416"/>
      <c r="CO513" s="416"/>
      <c r="CP513" s="416"/>
      <c r="CQ513" s="416"/>
      <c r="CR513" s="416"/>
      <c r="CS513" s="416"/>
      <c r="CT513" s="416"/>
      <c r="CU513" s="416"/>
      <c r="CV513" s="416"/>
      <c r="CW513" s="415"/>
      <c r="CX513" s="416"/>
      <c r="CY513" s="41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415"/>
      <c r="AZ514" s="415"/>
      <c r="BA514" s="415"/>
      <c r="BB514" s="415"/>
      <c r="BC514" s="415"/>
      <c r="BD514" s="415"/>
      <c r="BE514" s="415"/>
      <c r="BF514" s="415"/>
      <c r="BG514" s="416"/>
      <c r="BH514" s="416"/>
      <c r="BI514" s="415"/>
      <c r="BJ514" s="416"/>
      <c r="BK514" s="416"/>
      <c r="BL514" s="416"/>
      <c r="BM514" s="416"/>
      <c r="BN514" s="416"/>
      <c r="BO514" s="416"/>
      <c r="BP514" s="416"/>
      <c r="BQ514" s="416"/>
      <c r="BR514" s="416"/>
      <c r="BS514" s="415"/>
      <c r="BT514" s="416"/>
      <c r="BU514" s="416"/>
      <c r="BV514" s="416"/>
      <c r="BW514" s="416"/>
      <c r="BX514" s="416"/>
      <c r="BY514" s="416"/>
      <c r="BZ514" s="416"/>
      <c r="CA514" s="416"/>
      <c r="CB514" s="416"/>
      <c r="CC514" s="415"/>
      <c r="CD514" s="416"/>
      <c r="CE514" s="416"/>
      <c r="CF514" s="416"/>
      <c r="CG514" s="416"/>
      <c r="CH514" s="416"/>
      <c r="CI514" s="416"/>
      <c r="CJ514" s="416"/>
      <c r="CK514" s="416"/>
      <c r="CL514" s="416"/>
      <c r="CM514" s="415"/>
      <c r="CN514" s="416"/>
      <c r="CO514" s="416"/>
      <c r="CP514" s="416"/>
      <c r="CQ514" s="416"/>
      <c r="CR514" s="416"/>
      <c r="CS514" s="416"/>
      <c r="CT514" s="416"/>
      <c r="CU514" s="416"/>
      <c r="CV514" s="416"/>
      <c r="CW514" s="415"/>
      <c r="CX514" s="416"/>
      <c r="CY514" s="41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415"/>
      <c r="AZ515" s="415"/>
      <c r="BA515" s="415"/>
      <c r="BB515" s="415"/>
      <c r="BC515" s="415"/>
      <c r="BD515" s="415"/>
      <c r="BE515" s="415"/>
      <c r="BF515" s="415"/>
      <c r="BG515" s="416"/>
      <c r="BH515" s="416"/>
      <c r="BI515" s="415"/>
      <c r="BJ515" s="416"/>
      <c r="BK515" s="416"/>
      <c r="BL515" s="416"/>
      <c r="BM515" s="416"/>
      <c r="BN515" s="416"/>
      <c r="BO515" s="416"/>
      <c r="BP515" s="416"/>
      <c r="BQ515" s="416"/>
      <c r="BR515" s="416"/>
      <c r="BS515" s="415"/>
      <c r="BT515" s="416"/>
      <c r="BU515" s="416"/>
      <c r="BV515" s="416"/>
      <c r="BW515" s="416"/>
      <c r="BX515" s="416"/>
      <c r="BY515" s="416"/>
      <c r="BZ515" s="416"/>
      <c r="CA515" s="416"/>
      <c r="CB515" s="416"/>
      <c r="CC515" s="415"/>
      <c r="CD515" s="416"/>
      <c r="CE515" s="416"/>
      <c r="CF515" s="416"/>
      <c r="CG515" s="416"/>
      <c r="CH515" s="416"/>
      <c r="CI515" s="416"/>
      <c r="CJ515" s="416"/>
      <c r="CK515" s="416"/>
      <c r="CL515" s="416"/>
      <c r="CM515" s="415"/>
      <c r="CN515" s="416"/>
      <c r="CO515" s="416"/>
      <c r="CP515" s="416"/>
      <c r="CQ515" s="416"/>
      <c r="CR515" s="416"/>
      <c r="CS515" s="416"/>
      <c r="CT515" s="416"/>
      <c r="CU515" s="416"/>
      <c r="CV515" s="416"/>
      <c r="CW515" s="415"/>
      <c r="CX515" s="416"/>
      <c r="CY515" s="41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415"/>
      <c r="AZ516" s="415"/>
      <c r="BA516" s="415"/>
      <c r="BB516" s="415"/>
      <c r="BC516" s="415"/>
      <c r="BD516" s="415"/>
      <c r="BE516" s="415"/>
      <c r="BF516" s="415"/>
      <c r="BG516" s="416"/>
      <c r="BH516" s="416"/>
      <c r="BI516" s="415"/>
      <c r="BJ516" s="416"/>
      <c r="BK516" s="416"/>
      <c r="BL516" s="416"/>
      <c r="BM516" s="416"/>
      <c r="BN516" s="416"/>
      <c r="BO516" s="416"/>
      <c r="BP516" s="416"/>
      <c r="BQ516" s="416"/>
      <c r="BR516" s="416"/>
      <c r="BS516" s="415"/>
      <c r="BT516" s="416"/>
      <c r="BU516" s="416"/>
      <c r="BV516" s="416"/>
      <c r="BW516" s="416"/>
      <c r="BX516" s="416"/>
      <c r="BY516" s="416"/>
      <c r="BZ516" s="416"/>
      <c r="CA516" s="416"/>
      <c r="CB516" s="416"/>
      <c r="CC516" s="415"/>
      <c r="CD516" s="416"/>
      <c r="CE516" s="416"/>
      <c r="CF516" s="416"/>
      <c r="CG516" s="416"/>
      <c r="CH516" s="416"/>
      <c r="CI516" s="416"/>
      <c r="CJ516" s="416"/>
      <c r="CK516" s="416"/>
      <c r="CL516" s="416"/>
      <c r="CM516" s="415"/>
      <c r="CN516" s="416"/>
      <c r="CO516" s="416"/>
      <c r="CP516" s="416"/>
      <c r="CQ516" s="416"/>
      <c r="CR516" s="416"/>
      <c r="CS516" s="416"/>
      <c r="CT516" s="416"/>
      <c r="CU516" s="416"/>
      <c r="CV516" s="416"/>
      <c r="CW516" s="415"/>
      <c r="CX516" s="416"/>
      <c r="CY516" s="41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415"/>
      <c r="AZ517" s="415"/>
      <c r="BA517" s="415"/>
      <c r="BB517" s="415"/>
      <c r="BC517" s="415"/>
      <c r="BD517" s="415"/>
      <c r="BE517" s="415"/>
      <c r="BF517" s="415"/>
      <c r="BG517" s="416"/>
      <c r="BH517" s="416"/>
      <c r="BI517" s="415"/>
      <c r="BJ517" s="416"/>
      <c r="BK517" s="416"/>
      <c r="BL517" s="416"/>
      <c r="BM517" s="416"/>
      <c r="BN517" s="416"/>
      <c r="BO517" s="416"/>
      <c r="BP517" s="416"/>
      <c r="BQ517" s="416"/>
      <c r="BR517" s="416"/>
      <c r="BS517" s="415"/>
      <c r="BT517" s="416"/>
      <c r="BU517" s="416"/>
      <c r="BV517" s="416"/>
      <c r="BW517" s="416"/>
      <c r="BX517" s="416"/>
      <c r="BY517" s="416"/>
      <c r="BZ517" s="416"/>
      <c r="CA517" s="416"/>
      <c r="CB517" s="416"/>
      <c r="CC517" s="415"/>
      <c r="CD517" s="416"/>
      <c r="CE517" s="416"/>
      <c r="CF517" s="416"/>
      <c r="CG517" s="416"/>
      <c r="CH517" s="416"/>
      <c r="CI517" s="416"/>
      <c r="CJ517" s="416"/>
      <c r="CK517" s="416"/>
      <c r="CL517" s="416"/>
      <c r="CM517" s="415"/>
      <c r="CN517" s="416"/>
      <c r="CO517" s="416"/>
      <c r="CP517" s="416"/>
      <c r="CQ517" s="416"/>
      <c r="CR517" s="416"/>
      <c r="CS517" s="416"/>
      <c r="CT517" s="416"/>
      <c r="CU517" s="416"/>
      <c r="CV517" s="416"/>
      <c r="CW517" s="415"/>
      <c r="CX517" s="416"/>
      <c r="CY517" s="41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415"/>
      <c r="AZ518" s="415"/>
      <c r="BA518" s="415"/>
      <c r="BB518" s="415"/>
      <c r="BC518" s="415"/>
      <c r="BD518" s="415"/>
      <c r="BE518" s="415"/>
      <c r="BF518" s="415"/>
      <c r="BG518" s="416"/>
      <c r="BH518" s="416"/>
      <c r="BI518" s="415"/>
      <c r="BJ518" s="416"/>
      <c r="BK518" s="416"/>
      <c r="BL518" s="416"/>
      <c r="BM518" s="416"/>
      <c r="BN518" s="416"/>
      <c r="BO518" s="416"/>
      <c r="BP518" s="416"/>
      <c r="BQ518" s="416"/>
      <c r="BR518" s="416"/>
      <c r="BS518" s="415"/>
      <c r="BT518" s="416"/>
      <c r="BU518" s="416"/>
      <c r="BV518" s="416"/>
      <c r="BW518" s="416"/>
      <c r="BX518" s="416"/>
      <c r="BY518" s="416"/>
      <c r="BZ518" s="416"/>
      <c r="CA518" s="416"/>
      <c r="CB518" s="416"/>
      <c r="CC518" s="415"/>
      <c r="CD518" s="416"/>
      <c r="CE518" s="416"/>
      <c r="CF518" s="416"/>
      <c r="CG518" s="416"/>
      <c r="CH518" s="416"/>
      <c r="CI518" s="416"/>
      <c r="CJ518" s="416"/>
      <c r="CK518" s="416"/>
      <c r="CL518" s="416"/>
      <c r="CM518" s="415"/>
      <c r="CN518" s="416"/>
      <c r="CO518" s="416"/>
      <c r="CP518" s="416"/>
      <c r="CQ518" s="416"/>
      <c r="CR518" s="416"/>
      <c r="CS518" s="416"/>
      <c r="CT518" s="416"/>
      <c r="CU518" s="416"/>
      <c r="CV518" s="416"/>
      <c r="CW518" s="415"/>
      <c r="CX518" s="416"/>
      <c r="CY518" s="41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415"/>
      <c r="AZ519" s="415"/>
      <c r="BA519" s="415"/>
      <c r="BB519" s="415"/>
      <c r="BC519" s="415"/>
      <c r="BD519" s="415"/>
      <c r="BE519" s="415"/>
      <c r="BF519" s="415"/>
      <c r="BG519" s="416"/>
      <c r="BH519" s="416"/>
      <c r="BI519" s="415"/>
      <c r="BJ519" s="416"/>
      <c r="BK519" s="416"/>
      <c r="BL519" s="416"/>
      <c r="BM519" s="416"/>
      <c r="BN519" s="416"/>
      <c r="BO519" s="416"/>
      <c r="BP519" s="416"/>
      <c r="BQ519" s="416"/>
      <c r="BR519" s="416"/>
      <c r="BS519" s="415"/>
      <c r="BT519" s="416"/>
      <c r="BU519" s="416"/>
      <c r="BV519" s="416"/>
      <c r="BW519" s="416"/>
      <c r="BX519" s="416"/>
      <c r="BY519" s="416"/>
      <c r="BZ519" s="416"/>
      <c r="CA519" s="416"/>
      <c r="CB519" s="416"/>
      <c r="CC519" s="415"/>
      <c r="CD519" s="416"/>
      <c r="CE519" s="416"/>
      <c r="CF519" s="416"/>
      <c r="CG519" s="416"/>
      <c r="CH519" s="416"/>
      <c r="CI519" s="416"/>
      <c r="CJ519" s="416"/>
      <c r="CK519" s="416"/>
      <c r="CL519" s="416"/>
      <c r="CM519" s="415"/>
      <c r="CN519" s="416"/>
      <c r="CO519" s="416"/>
      <c r="CP519" s="416"/>
      <c r="CQ519" s="416"/>
      <c r="CR519" s="416"/>
      <c r="CS519" s="416"/>
      <c r="CT519" s="416"/>
      <c r="CU519" s="416"/>
      <c r="CV519" s="416"/>
      <c r="CW519" s="415"/>
      <c r="CX519" s="416"/>
      <c r="CY519" s="41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415"/>
      <c r="AZ520" s="415"/>
      <c r="BA520" s="415"/>
      <c r="BB520" s="415"/>
      <c r="BC520" s="415"/>
      <c r="BD520" s="415"/>
      <c r="BE520" s="415"/>
      <c r="BF520" s="415"/>
      <c r="BG520" s="416"/>
      <c r="BH520" s="416"/>
      <c r="BI520" s="415"/>
      <c r="BJ520" s="416"/>
      <c r="BK520" s="416"/>
      <c r="BL520" s="416"/>
      <c r="BM520" s="416"/>
      <c r="BN520" s="416"/>
      <c r="BO520" s="416"/>
      <c r="BP520" s="416"/>
      <c r="BQ520" s="416"/>
      <c r="BR520" s="416"/>
      <c r="BS520" s="415"/>
      <c r="BT520" s="416"/>
      <c r="BU520" s="416"/>
      <c r="BV520" s="416"/>
      <c r="BW520" s="416"/>
      <c r="BX520" s="416"/>
      <c r="BY520" s="416"/>
      <c r="BZ520" s="416"/>
      <c r="CA520" s="416"/>
      <c r="CB520" s="416"/>
      <c r="CC520" s="415"/>
      <c r="CD520" s="416"/>
      <c r="CE520" s="416"/>
      <c r="CF520" s="416"/>
      <c r="CG520" s="416"/>
      <c r="CH520" s="416"/>
      <c r="CI520" s="416"/>
      <c r="CJ520" s="416"/>
      <c r="CK520" s="416"/>
      <c r="CL520" s="416"/>
      <c r="CM520" s="415"/>
      <c r="CN520" s="416"/>
      <c r="CO520" s="416"/>
      <c r="CP520" s="416"/>
      <c r="CQ520" s="416"/>
      <c r="CR520" s="416"/>
      <c r="CS520" s="416"/>
      <c r="CT520" s="416"/>
      <c r="CU520" s="416"/>
      <c r="CV520" s="416"/>
      <c r="CW520" s="415"/>
      <c r="CX520" s="416"/>
      <c r="CY520" s="41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415"/>
      <c r="AZ521" s="415"/>
      <c r="BA521" s="415"/>
      <c r="BB521" s="415"/>
      <c r="BC521" s="415"/>
      <c r="BD521" s="415"/>
      <c r="BE521" s="415"/>
      <c r="BF521" s="415"/>
      <c r="BG521" s="416"/>
      <c r="BH521" s="416"/>
      <c r="BI521" s="415"/>
      <c r="BJ521" s="416"/>
      <c r="BK521" s="416"/>
      <c r="BL521" s="416"/>
      <c r="BM521" s="416"/>
      <c r="BN521" s="416"/>
      <c r="BO521" s="416"/>
      <c r="BP521" s="416"/>
      <c r="BQ521" s="416"/>
      <c r="BR521" s="416"/>
      <c r="BS521" s="415"/>
      <c r="BT521" s="416"/>
      <c r="BU521" s="416"/>
      <c r="BV521" s="416"/>
      <c r="BW521" s="416"/>
      <c r="BX521" s="416"/>
      <c r="BY521" s="416"/>
      <c r="BZ521" s="416"/>
      <c r="CA521" s="416"/>
      <c r="CB521" s="416"/>
      <c r="CC521" s="415"/>
      <c r="CD521" s="416"/>
      <c r="CE521" s="416"/>
      <c r="CF521" s="416"/>
      <c r="CG521" s="416"/>
      <c r="CH521" s="416"/>
      <c r="CI521" s="416"/>
      <c r="CJ521" s="416"/>
      <c r="CK521" s="416"/>
      <c r="CL521" s="416"/>
      <c r="CM521" s="415"/>
      <c r="CN521" s="416"/>
      <c r="CO521" s="416"/>
      <c r="CP521" s="416"/>
      <c r="CQ521" s="416"/>
      <c r="CR521" s="416"/>
      <c r="CS521" s="416"/>
      <c r="CT521" s="416"/>
      <c r="CU521" s="416"/>
      <c r="CV521" s="416"/>
      <c r="CW521" s="415"/>
      <c r="CX521" s="416"/>
      <c r="CY521" s="41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415"/>
      <c r="AZ522" s="415"/>
      <c r="BA522" s="415"/>
      <c r="BB522" s="415"/>
      <c r="BC522" s="415"/>
      <c r="BD522" s="415"/>
      <c r="BE522" s="415"/>
      <c r="BF522" s="415"/>
      <c r="BG522" s="416"/>
      <c r="BH522" s="416"/>
      <c r="BI522" s="415"/>
      <c r="BJ522" s="416"/>
      <c r="BK522" s="416"/>
      <c r="BL522" s="416"/>
      <c r="BM522" s="416"/>
      <c r="BN522" s="416"/>
      <c r="BO522" s="416"/>
      <c r="BP522" s="416"/>
      <c r="BQ522" s="416"/>
      <c r="BR522" s="416"/>
      <c r="BS522" s="415"/>
      <c r="BT522" s="416"/>
      <c r="BU522" s="416"/>
      <c r="BV522" s="416"/>
      <c r="BW522" s="416"/>
      <c r="BX522" s="416"/>
      <c r="BY522" s="416"/>
      <c r="BZ522" s="416"/>
      <c r="CA522" s="416"/>
      <c r="CB522" s="416"/>
      <c r="CC522" s="415"/>
      <c r="CD522" s="416"/>
      <c r="CE522" s="416"/>
      <c r="CF522" s="416"/>
      <c r="CG522" s="416"/>
      <c r="CH522" s="416"/>
      <c r="CI522" s="416"/>
      <c r="CJ522" s="416"/>
      <c r="CK522" s="416"/>
      <c r="CL522" s="416"/>
      <c r="CM522" s="415"/>
      <c r="CN522" s="416"/>
      <c r="CO522" s="416"/>
      <c r="CP522" s="416"/>
      <c r="CQ522" s="416"/>
      <c r="CR522" s="416"/>
      <c r="CS522" s="416"/>
      <c r="CT522" s="416"/>
      <c r="CU522" s="416"/>
      <c r="CV522" s="416"/>
      <c r="CW522" s="415"/>
      <c r="CX522" s="416"/>
      <c r="CY522" s="41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415"/>
      <c r="AZ523" s="415"/>
      <c r="BA523" s="415"/>
      <c r="BB523" s="415"/>
      <c r="BC523" s="415"/>
      <c r="BD523" s="415"/>
      <c r="BE523" s="415"/>
      <c r="BF523" s="415"/>
      <c r="BG523" s="416"/>
      <c r="BH523" s="416"/>
      <c r="BI523" s="415"/>
      <c r="BJ523" s="416"/>
      <c r="BK523" s="416"/>
      <c r="BL523" s="416"/>
      <c r="BM523" s="416"/>
      <c r="BN523" s="416"/>
      <c r="BO523" s="416"/>
      <c r="BP523" s="416"/>
      <c r="BQ523" s="416"/>
      <c r="BR523" s="416"/>
      <c r="BS523" s="415"/>
      <c r="BT523" s="416"/>
      <c r="BU523" s="416"/>
      <c r="BV523" s="416"/>
      <c r="BW523" s="416"/>
      <c r="BX523" s="416"/>
      <c r="BY523" s="416"/>
      <c r="BZ523" s="416"/>
      <c r="CA523" s="416"/>
      <c r="CB523" s="416"/>
      <c r="CC523" s="415"/>
      <c r="CD523" s="416"/>
      <c r="CE523" s="416"/>
      <c r="CF523" s="416"/>
      <c r="CG523" s="416"/>
      <c r="CH523" s="416"/>
      <c r="CI523" s="416"/>
      <c r="CJ523" s="416"/>
      <c r="CK523" s="416"/>
      <c r="CL523" s="416"/>
      <c r="CM523" s="415"/>
      <c r="CN523" s="416"/>
      <c r="CO523" s="416"/>
      <c r="CP523" s="416"/>
      <c r="CQ523" s="416"/>
      <c r="CR523" s="416"/>
      <c r="CS523" s="416"/>
      <c r="CT523" s="416"/>
      <c r="CU523" s="416"/>
      <c r="CV523" s="416"/>
      <c r="CW523" s="415"/>
      <c r="CX523" s="416"/>
      <c r="CY523" s="41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415"/>
      <c r="AZ524" s="415"/>
      <c r="BA524" s="415"/>
      <c r="BB524" s="415"/>
      <c r="BC524" s="415"/>
      <c r="BD524" s="415"/>
      <c r="BE524" s="415"/>
      <c r="BF524" s="415"/>
      <c r="BG524" s="416"/>
      <c r="BH524" s="416"/>
      <c r="BI524" s="415"/>
      <c r="BJ524" s="416"/>
      <c r="BK524" s="416"/>
      <c r="BL524" s="416"/>
      <c r="BM524" s="416"/>
      <c r="BN524" s="416"/>
      <c r="BO524" s="416"/>
      <c r="BP524" s="416"/>
      <c r="BQ524" s="416"/>
      <c r="BR524" s="416"/>
      <c r="BS524" s="415"/>
      <c r="BT524" s="416"/>
      <c r="BU524" s="416"/>
      <c r="BV524" s="416"/>
      <c r="BW524" s="416"/>
      <c r="BX524" s="416"/>
      <c r="BY524" s="416"/>
      <c r="BZ524" s="416"/>
      <c r="CA524" s="416"/>
      <c r="CB524" s="416"/>
      <c r="CC524" s="415"/>
      <c r="CD524" s="416"/>
      <c r="CE524" s="416"/>
      <c r="CF524" s="416"/>
      <c r="CG524" s="416"/>
      <c r="CH524" s="416"/>
      <c r="CI524" s="416"/>
      <c r="CJ524" s="416"/>
      <c r="CK524" s="416"/>
      <c r="CL524" s="416"/>
      <c r="CM524" s="415"/>
      <c r="CN524" s="416"/>
      <c r="CO524" s="416"/>
      <c r="CP524" s="416"/>
      <c r="CQ524" s="416"/>
      <c r="CR524" s="416"/>
      <c r="CS524" s="416"/>
      <c r="CT524" s="416"/>
      <c r="CU524" s="416"/>
      <c r="CV524" s="416"/>
      <c r="CW524" s="415"/>
      <c r="CX524" s="416"/>
      <c r="CY524" s="41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415"/>
      <c r="AZ525" s="415"/>
      <c r="BA525" s="415"/>
      <c r="BB525" s="415"/>
      <c r="BC525" s="415"/>
      <c r="BD525" s="415"/>
      <c r="BE525" s="415"/>
      <c r="BF525" s="415"/>
      <c r="BG525" s="416"/>
      <c r="BH525" s="416"/>
      <c r="BI525" s="415"/>
      <c r="BJ525" s="416"/>
      <c r="BK525" s="416"/>
      <c r="BL525" s="416"/>
      <c r="BM525" s="416"/>
      <c r="BN525" s="416"/>
      <c r="BO525" s="416"/>
      <c r="BP525" s="416"/>
      <c r="BQ525" s="416"/>
      <c r="BR525" s="416"/>
      <c r="BS525" s="415"/>
      <c r="BT525" s="416"/>
      <c r="BU525" s="416"/>
      <c r="BV525" s="416"/>
      <c r="BW525" s="416"/>
      <c r="BX525" s="416"/>
      <c r="BY525" s="416"/>
      <c r="BZ525" s="416"/>
      <c r="CA525" s="416"/>
      <c r="CB525" s="416"/>
      <c r="CC525" s="415"/>
      <c r="CD525" s="416"/>
      <c r="CE525" s="416"/>
      <c r="CF525" s="416"/>
      <c r="CG525" s="416"/>
      <c r="CH525" s="416"/>
      <c r="CI525" s="416"/>
      <c r="CJ525" s="416"/>
      <c r="CK525" s="416"/>
      <c r="CL525" s="416"/>
      <c r="CM525" s="415"/>
      <c r="CN525" s="416"/>
      <c r="CO525" s="416"/>
      <c r="CP525" s="416"/>
      <c r="CQ525" s="416"/>
      <c r="CR525" s="416"/>
      <c r="CS525" s="416"/>
      <c r="CT525" s="416"/>
      <c r="CU525" s="416"/>
      <c r="CV525" s="416"/>
      <c r="CW525" s="415"/>
      <c r="CX525" s="416"/>
      <c r="CY525" s="41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415"/>
      <c r="AZ526" s="415"/>
      <c r="BA526" s="415"/>
      <c r="BB526" s="415"/>
      <c r="BC526" s="415"/>
      <c r="BD526" s="415"/>
      <c r="BE526" s="415"/>
      <c r="BF526" s="415"/>
      <c r="BG526" s="416"/>
      <c r="BH526" s="416"/>
      <c r="BI526" s="415"/>
      <c r="BJ526" s="416"/>
      <c r="BK526" s="416"/>
      <c r="BL526" s="416"/>
      <c r="BM526" s="416"/>
      <c r="BN526" s="416"/>
      <c r="BO526" s="416"/>
      <c r="BP526" s="416"/>
      <c r="BQ526" s="416"/>
      <c r="BR526" s="416"/>
      <c r="BS526" s="415"/>
      <c r="BT526" s="416"/>
      <c r="BU526" s="416"/>
      <c r="BV526" s="416"/>
      <c r="BW526" s="416"/>
      <c r="BX526" s="416"/>
      <c r="BY526" s="416"/>
      <c r="BZ526" s="416"/>
      <c r="CA526" s="416"/>
      <c r="CB526" s="416"/>
      <c r="CC526" s="415"/>
      <c r="CD526" s="416"/>
      <c r="CE526" s="416"/>
      <c r="CF526" s="416"/>
      <c r="CG526" s="416"/>
      <c r="CH526" s="416"/>
      <c r="CI526" s="416"/>
      <c r="CJ526" s="416"/>
      <c r="CK526" s="416"/>
      <c r="CL526" s="416"/>
      <c r="CM526" s="415"/>
      <c r="CN526" s="416"/>
      <c r="CO526" s="416"/>
      <c r="CP526" s="416"/>
      <c r="CQ526" s="416"/>
      <c r="CR526" s="416"/>
      <c r="CS526" s="416"/>
      <c r="CT526" s="416"/>
      <c r="CU526" s="416"/>
      <c r="CV526" s="416"/>
      <c r="CW526" s="415"/>
      <c r="CX526" s="416"/>
      <c r="CY526" s="41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415"/>
      <c r="AZ527" s="415"/>
      <c r="BA527" s="415"/>
      <c r="BB527" s="415"/>
      <c r="BC527" s="415"/>
      <c r="BD527" s="415"/>
      <c r="BE527" s="415"/>
      <c r="BF527" s="415"/>
      <c r="BG527" s="416"/>
      <c r="BH527" s="416"/>
      <c r="BI527" s="415"/>
      <c r="BJ527" s="416"/>
      <c r="BK527" s="416"/>
      <c r="BL527" s="416"/>
      <c r="BM527" s="416"/>
      <c r="BN527" s="416"/>
      <c r="BO527" s="416"/>
      <c r="BP527" s="416"/>
      <c r="BQ527" s="416"/>
      <c r="BR527" s="416"/>
      <c r="BS527" s="415"/>
      <c r="BT527" s="416"/>
      <c r="BU527" s="416"/>
      <c r="BV527" s="416"/>
      <c r="BW527" s="416"/>
      <c r="BX527" s="416"/>
      <c r="BY527" s="416"/>
      <c r="BZ527" s="416"/>
      <c r="CA527" s="416"/>
      <c r="CB527" s="416"/>
      <c r="CC527" s="415"/>
      <c r="CD527" s="416"/>
      <c r="CE527" s="416"/>
      <c r="CF527" s="416"/>
      <c r="CG527" s="416"/>
      <c r="CH527" s="416"/>
      <c r="CI527" s="416"/>
      <c r="CJ527" s="416"/>
      <c r="CK527" s="416"/>
      <c r="CL527" s="416"/>
      <c r="CM527" s="415"/>
      <c r="CN527" s="416"/>
      <c r="CO527" s="416"/>
      <c r="CP527" s="416"/>
      <c r="CQ527" s="416"/>
      <c r="CR527" s="416"/>
      <c r="CS527" s="416"/>
      <c r="CT527" s="416"/>
      <c r="CU527" s="416"/>
      <c r="CV527" s="416"/>
      <c r="CW527" s="415"/>
      <c r="CX527" s="416"/>
      <c r="CY527" s="41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415"/>
      <c r="AZ528" s="415"/>
      <c r="BA528" s="415"/>
      <c r="BB528" s="415"/>
      <c r="BC528" s="415"/>
      <c r="BD528" s="415"/>
      <c r="BE528" s="415"/>
      <c r="BF528" s="415"/>
      <c r="BG528" s="416"/>
      <c r="BH528" s="416"/>
      <c r="BI528" s="415"/>
      <c r="BJ528" s="416"/>
      <c r="BK528" s="416"/>
      <c r="BL528" s="416"/>
      <c r="BM528" s="416"/>
      <c r="BN528" s="416"/>
      <c r="BO528" s="416"/>
      <c r="BP528" s="416"/>
      <c r="BQ528" s="416"/>
      <c r="BR528" s="416"/>
      <c r="BS528" s="415"/>
      <c r="BT528" s="416"/>
      <c r="BU528" s="416"/>
      <c r="BV528" s="416"/>
      <c r="BW528" s="416"/>
      <c r="BX528" s="416"/>
      <c r="BY528" s="416"/>
      <c r="BZ528" s="416"/>
      <c r="CA528" s="416"/>
      <c r="CB528" s="416"/>
      <c r="CC528" s="415"/>
      <c r="CD528" s="416"/>
      <c r="CE528" s="416"/>
      <c r="CF528" s="416"/>
      <c r="CG528" s="416"/>
      <c r="CH528" s="416"/>
      <c r="CI528" s="416"/>
      <c r="CJ528" s="416"/>
      <c r="CK528" s="416"/>
      <c r="CL528" s="416"/>
      <c r="CM528" s="415"/>
      <c r="CN528" s="416"/>
      <c r="CO528" s="416"/>
      <c r="CP528" s="416"/>
      <c r="CQ528" s="416"/>
      <c r="CR528" s="416"/>
      <c r="CS528" s="416"/>
      <c r="CT528" s="416"/>
      <c r="CU528" s="416"/>
      <c r="CV528" s="416"/>
      <c r="CW528" s="415"/>
      <c r="CX528" s="416"/>
      <c r="CY528" s="41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415"/>
      <c r="AZ529" s="415"/>
      <c r="BA529" s="415"/>
      <c r="BB529" s="415"/>
      <c r="BC529" s="415"/>
      <c r="BD529" s="415"/>
      <c r="BE529" s="415"/>
      <c r="BF529" s="415"/>
      <c r="BG529" s="416"/>
      <c r="BH529" s="416"/>
      <c r="BI529" s="415"/>
      <c r="BJ529" s="416"/>
      <c r="BK529" s="416"/>
      <c r="BL529" s="416"/>
      <c r="BM529" s="416"/>
      <c r="BN529" s="416"/>
      <c r="BO529" s="416"/>
      <c r="BP529" s="416"/>
      <c r="BQ529" s="416"/>
      <c r="BR529" s="416"/>
      <c r="BS529" s="415"/>
      <c r="BT529" s="416"/>
      <c r="BU529" s="416"/>
      <c r="BV529" s="416"/>
      <c r="BW529" s="416"/>
      <c r="BX529" s="416"/>
      <c r="BY529" s="416"/>
      <c r="BZ529" s="416"/>
      <c r="CA529" s="416"/>
      <c r="CB529" s="416"/>
      <c r="CC529" s="415"/>
      <c r="CD529" s="416"/>
      <c r="CE529" s="416"/>
      <c r="CF529" s="416"/>
      <c r="CG529" s="416"/>
      <c r="CH529" s="416"/>
      <c r="CI529" s="416"/>
      <c r="CJ529" s="416"/>
      <c r="CK529" s="416"/>
      <c r="CL529" s="416"/>
      <c r="CM529" s="415"/>
      <c r="CN529" s="416"/>
      <c r="CO529" s="416"/>
      <c r="CP529" s="416"/>
      <c r="CQ529" s="416"/>
      <c r="CR529" s="416"/>
      <c r="CS529" s="416"/>
      <c r="CT529" s="416"/>
      <c r="CU529" s="416"/>
      <c r="CV529" s="416"/>
      <c r="CW529" s="415"/>
      <c r="CX529" s="416"/>
      <c r="CY529" s="41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415"/>
      <c r="AZ530" s="415"/>
      <c r="BA530" s="415"/>
      <c r="BB530" s="415"/>
      <c r="BC530" s="415"/>
      <c r="BD530" s="415"/>
      <c r="BE530" s="415"/>
      <c r="BF530" s="415"/>
      <c r="BG530" s="416"/>
      <c r="BH530" s="416"/>
      <c r="BI530" s="415"/>
      <c r="BJ530" s="416"/>
      <c r="BK530" s="416"/>
      <c r="BL530" s="416"/>
      <c r="BM530" s="416"/>
      <c r="BN530" s="416"/>
      <c r="BO530" s="416"/>
      <c r="BP530" s="416"/>
      <c r="BQ530" s="416"/>
      <c r="BR530" s="416"/>
      <c r="BS530" s="415"/>
      <c r="BT530" s="416"/>
      <c r="BU530" s="416"/>
      <c r="BV530" s="416"/>
      <c r="BW530" s="416"/>
      <c r="BX530" s="416"/>
      <c r="BY530" s="416"/>
      <c r="BZ530" s="416"/>
      <c r="CA530" s="416"/>
      <c r="CB530" s="416"/>
      <c r="CC530" s="415"/>
      <c r="CD530" s="416"/>
      <c r="CE530" s="416"/>
      <c r="CF530" s="416"/>
      <c r="CG530" s="416"/>
      <c r="CH530" s="416"/>
      <c r="CI530" s="416"/>
      <c r="CJ530" s="416"/>
      <c r="CK530" s="416"/>
      <c r="CL530" s="416"/>
      <c r="CM530" s="415"/>
      <c r="CN530" s="416"/>
      <c r="CO530" s="416"/>
      <c r="CP530" s="416"/>
      <c r="CQ530" s="416"/>
      <c r="CR530" s="416"/>
      <c r="CS530" s="416"/>
      <c r="CT530" s="416"/>
      <c r="CU530" s="416"/>
      <c r="CV530" s="416"/>
      <c r="CW530" s="415"/>
      <c r="CX530" s="416"/>
      <c r="CY530" s="41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415"/>
      <c r="AZ531" s="415"/>
      <c r="BA531" s="415"/>
      <c r="BB531" s="415"/>
      <c r="BC531" s="415"/>
      <c r="BD531" s="415"/>
      <c r="BE531" s="415"/>
      <c r="BF531" s="415"/>
      <c r="BG531" s="416"/>
      <c r="BH531" s="416"/>
      <c r="BI531" s="415"/>
      <c r="BJ531" s="416"/>
      <c r="BK531" s="416"/>
      <c r="BL531" s="416"/>
      <c r="BM531" s="416"/>
      <c r="BN531" s="416"/>
      <c r="BO531" s="416"/>
      <c r="BP531" s="416"/>
      <c r="BQ531" s="416"/>
      <c r="BR531" s="416"/>
      <c r="BS531" s="415"/>
      <c r="BT531" s="416"/>
      <c r="BU531" s="416"/>
      <c r="BV531" s="416"/>
      <c r="BW531" s="416"/>
      <c r="BX531" s="416"/>
      <c r="BY531" s="416"/>
      <c r="BZ531" s="416"/>
      <c r="CA531" s="416"/>
      <c r="CB531" s="416"/>
      <c r="CC531" s="415"/>
      <c r="CD531" s="416"/>
      <c r="CE531" s="416"/>
      <c r="CF531" s="416"/>
      <c r="CG531" s="416"/>
      <c r="CH531" s="416"/>
      <c r="CI531" s="416"/>
      <c r="CJ531" s="416"/>
      <c r="CK531" s="416"/>
      <c r="CL531" s="416"/>
      <c r="CM531" s="415"/>
      <c r="CN531" s="416"/>
      <c r="CO531" s="416"/>
      <c r="CP531" s="416"/>
      <c r="CQ531" s="416"/>
      <c r="CR531" s="416"/>
      <c r="CS531" s="416"/>
      <c r="CT531" s="416"/>
      <c r="CU531" s="416"/>
      <c r="CV531" s="416"/>
      <c r="CW531" s="415"/>
      <c r="CX531" s="416"/>
      <c r="CY531" s="41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415"/>
      <c r="AZ532" s="415"/>
      <c r="BA532" s="415"/>
      <c r="BB532" s="415"/>
      <c r="BC532" s="415"/>
      <c r="BD532" s="415"/>
      <c r="BE532" s="415"/>
      <c r="BF532" s="415"/>
      <c r="BG532" s="416"/>
      <c r="BH532" s="416"/>
      <c r="BI532" s="415"/>
      <c r="BJ532" s="416"/>
      <c r="BK532" s="416"/>
      <c r="BL532" s="416"/>
      <c r="BM532" s="416"/>
      <c r="BN532" s="416"/>
      <c r="BO532" s="416"/>
      <c r="BP532" s="416"/>
      <c r="BQ532" s="416"/>
      <c r="BR532" s="416"/>
      <c r="BS532" s="415"/>
      <c r="BT532" s="416"/>
      <c r="BU532" s="416"/>
      <c r="BV532" s="416"/>
      <c r="BW532" s="416"/>
      <c r="BX532" s="416"/>
      <c r="BY532" s="416"/>
      <c r="BZ532" s="416"/>
      <c r="CA532" s="416"/>
      <c r="CB532" s="416"/>
      <c r="CC532" s="415"/>
      <c r="CD532" s="416"/>
      <c r="CE532" s="416"/>
      <c r="CF532" s="416"/>
      <c r="CG532" s="416"/>
      <c r="CH532" s="416"/>
      <c r="CI532" s="416"/>
      <c r="CJ532" s="416"/>
      <c r="CK532" s="416"/>
      <c r="CL532" s="416"/>
      <c r="CM532" s="415"/>
      <c r="CN532" s="416"/>
      <c r="CO532" s="416"/>
      <c r="CP532" s="416"/>
      <c r="CQ532" s="416"/>
      <c r="CR532" s="416"/>
      <c r="CS532" s="416"/>
      <c r="CT532" s="416"/>
      <c r="CU532" s="416"/>
      <c r="CV532" s="416"/>
      <c r="CW532" s="415"/>
      <c r="CX532" s="416"/>
      <c r="CY532" s="41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415"/>
      <c r="AZ533" s="415"/>
      <c r="BA533" s="415"/>
      <c r="BB533" s="415"/>
      <c r="BC533" s="415"/>
      <c r="BD533" s="415"/>
      <c r="BE533" s="415"/>
      <c r="BF533" s="415"/>
      <c r="BG533" s="416"/>
      <c r="BH533" s="416"/>
      <c r="BI533" s="415"/>
      <c r="BJ533" s="416"/>
      <c r="BK533" s="416"/>
      <c r="BL533" s="416"/>
      <c r="BM533" s="416"/>
      <c r="BN533" s="416"/>
      <c r="BO533" s="416"/>
      <c r="BP533" s="416"/>
      <c r="BQ533" s="416"/>
      <c r="BR533" s="416"/>
      <c r="BS533" s="415"/>
      <c r="BT533" s="416"/>
      <c r="BU533" s="416"/>
      <c r="BV533" s="416"/>
      <c r="BW533" s="416"/>
      <c r="BX533" s="416"/>
      <c r="BY533" s="416"/>
      <c r="BZ533" s="416"/>
      <c r="CA533" s="416"/>
      <c r="CB533" s="416"/>
      <c r="CC533" s="415"/>
      <c r="CD533" s="416"/>
      <c r="CE533" s="416"/>
      <c r="CF533" s="416"/>
      <c r="CG533" s="416"/>
      <c r="CH533" s="416"/>
      <c r="CI533" s="416"/>
      <c r="CJ533" s="416"/>
      <c r="CK533" s="416"/>
      <c r="CL533" s="416"/>
      <c r="CM533" s="415"/>
      <c r="CN533" s="416"/>
      <c r="CO533" s="416"/>
      <c r="CP533" s="416"/>
      <c r="CQ533" s="416"/>
      <c r="CR533" s="416"/>
      <c r="CS533" s="416"/>
      <c r="CT533" s="416"/>
      <c r="CU533" s="416"/>
      <c r="CV533" s="416"/>
      <c r="CW533" s="415"/>
      <c r="CX533" s="416"/>
      <c r="CY533" s="41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415"/>
      <c r="AZ534" s="415"/>
      <c r="BA534" s="415"/>
      <c r="BB534" s="415"/>
      <c r="BC534" s="415"/>
      <c r="BD534" s="415"/>
      <c r="BE534" s="415"/>
      <c r="BF534" s="415"/>
      <c r="BG534" s="416"/>
      <c r="BH534" s="416"/>
      <c r="BI534" s="415"/>
      <c r="BJ534" s="416"/>
      <c r="BK534" s="416"/>
      <c r="BL534" s="416"/>
      <c r="BM534" s="416"/>
      <c r="BN534" s="416"/>
      <c r="BO534" s="416"/>
      <c r="BP534" s="416"/>
      <c r="BQ534" s="416"/>
      <c r="BR534" s="416"/>
      <c r="BS534" s="415"/>
      <c r="BT534" s="416"/>
      <c r="BU534" s="416"/>
      <c r="BV534" s="416"/>
      <c r="BW534" s="416"/>
      <c r="BX534" s="416"/>
      <c r="BY534" s="416"/>
      <c r="BZ534" s="416"/>
      <c r="CA534" s="416"/>
      <c r="CB534" s="416"/>
      <c r="CC534" s="415"/>
      <c r="CD534" s="416"/>
      <c r="CE534" s="416"/>
      <c r="CF534" s="416"/>
      <c r="CG534" s="416"/>
      <c r="CH534" s="416"/>
      <c r="CI534" s="416"/>
      <c r="CJ534" s="416"/>
      <c r="CK534" s="416"/>
      <c r="CL534" s="416"/>
      <c r="CM534" s="415"/>
      <c r="CN534" s="416"/>
      <c r="CO534" s="416"/>
      <c r="CP534" s="416"/>
      <c r="CQ534" s="416"/>
      <c r="CR534" s="416"/>
      <c r="CS534" s="416"/>
      <c r="CT534" s="416"/>
      <c r="CU534" s="416"/>
      <c r="CV534" s="416"/>
      <c r="CW534" s="415"/>
      <c r="CX534" s="416"/>
      <c r="CY534" s="41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415"/>
      <c r="AZ535" s="415"/>
      <c r="BA535" s="415"/>
      <c r="BB535" s="415"/>
      <c r="BC535" s="415"/>
      <c r="BD535" s="415"/>
      <c r="BE535" s="415"/>
      <c r="BF535" s="415"/>
      <c r="BG535" s="416"/>
      <c r="BH535" s="416"/>
      <c r="BI535" s="415"/>
      <c r="BJ535" s="416"/>
      <c r="BK535" s="416"/>
      <c r="BL535" s="416"/>
      <c r="BM535" s="416"/>
      <c r="BN535" s="416"/>
      <c r="BO535" s="416"/>
      <c r="BP535" s="416"/>
      <c r="BQ535" s="416"/>
      <c r="BR535" s="416"/>
      <c r="BS535" s="415"/>
      <c r="BT535" s="416"/>
      <c r="BU535" s="416"/>
      <c r="BV535" s="416"/>
      <c r="BW535" s="416"/>
      <c r="BX535" s="416"/>
      <c r="BY535" s="416"/>
      <c r="BZ535" s="416"/>
      <c r="CA535" s="416"/>
      <c r="CB535" s="416"/>
      <c r="CC535" s="415"/>
      <c r="CD535" s="416"/>
      <c r="CE535" s="416"/>
      <c r="CF535" s="416"/>
      <c r="CG535" s="416"/>
      <c r="CH535" s="416"/>
      <c r="CI535" s="416"/>
      <c r="CJ535" s="416"/>
      <c r="CK535" s="416"/>
      <c r="CL535" s="416"/>
      <c r="CM535" s="415"/>
      <c r="CN535" s="416"/>
      <c r="CO535" s="416"/>
      <c r="CP535" s="416"/>
      <c r="CQ535" s="416"/>
      <c r="CR535" s="416"/>
      <c r="CS535" s="416"/>
      <c r="CT535" s="416"/>
      <c r="CU535" s="416"/>
      <c r="CV535" s="416"/>
      <c r="CW535" s="415"/>
      <c r="CX535" s="416"/>
      <c r="CY535" s="41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415"/>
      <c r="AZ536" s="415"/>
      <c r="BA536" s="415"/>
      <c r="BB536" s="415"/>
      <c r="BC536" s="415"/>
      <c r="BD536" s="415"/>
      <c r="BE536" s="415"/>
      <c r="BF536" s="415"/>
      <c r="BG536" s="416"/>
      <c r="BH536" s="416"/>
      <c r="BI536" s="415"/>
      <c r="BJ536" s="416"/>
      <c r="BK536" s="416"/>
      <c r="BL536" s="416"/>
      <c r="BM536" s="416"/>
      <c r="BN536" s="416"/>
      <c r="BO536" s="416"/>
      <c r="BP536" s="416"/>
      <c r="BQ536" s="416"/>
      <c r="BR536" s="416"/>
      <c r="BS536" s="415"/>
      <c r="BT536" s="416"/>
      <c r="BU536" s="416"/>
      <c r="BV536" s="416"/>
      <c r="BW536" s="416"/>
      <c r="BX536" s="416"/>
      <c r="BY536" s="416"/>
      <c r="BZ536" s="416"/>
      <c r="CA536" s="416"/>
      <c r="CB536" s="416"/>
      <c r="CC536" s="415"/>
      <c r="CD536" s="416"/>
      <c r="CE536" s="416"/>
      <c r="CF536" s="416"/>
      <c r="CG536" s="416"/>
      <c r="CH536" s="416"/>
      <c r="CI536" s="416"/>
      <c r="CJ536" s="416"/>
      <c r="CK536" s="416"/>
      <c r="CL536" s="416"/>
      <c r="CM536" s="415"/>
      <c r="CN536" s="416"/>
      <c r="CO536" s="416"/>
      <c r="CP536" s="416"/>
      <c r="CQ536" s="416"/>
      <c r="CR536" s="416"/>
      <c r="CS536" s="416"/>
      <c r="CT536" s="416"/>
      <c r="CU536" s="416"/>
      <c r="CV536" s="416"/>
      <c r="CW536" s="415"/>
      <c r="CX536" s="416"/>
      <c r="CY536" s="41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415"/>
      <c r="AZ537" s="415"/>
      <c r="BA537" s="415"/>
      <c r="BB537" s="415"/>
      <c r="BC537" s="415"/>
      <c r="BD537" s="415"/>
      <c r="BE537" s="415"/>
      <c r="BF537" s="415"/>
      <c r="BG537" s="416"/>
      <c r="BH537" s="416"/>
      <c r="BI537" s="415"/>
      <c r="BJ537" s="416"/>
      <c r="BK537" s="416"/>
      <c r="BL537" s="416"/>
      <c r="BM537" s="416"/>
      <c r="BN537" s="416"/>
      <c r="BO537" s="416"/>
      <c r="BP537" s="416"/>
      <c r="BQ537" s="416"/>
      <c r="BR537" s="416"/>
      <c r="BS537" s="415"/>
      <c r="BT537" s="416"/>
      <c r="BU537" s="416"/>
      <c r="BV537" s="416"/>
      <c r="BW537" s="416"/>
      <c r="BX537" s="416"/>
      <c r="BY537" s="416"/>
      <c r="BZ537" s="416"/>
      <c r="CA537" s="416"/>
      <c r="CB537" s="416"/>
      <c r="CC537" s="415"/>
      <c r="CD537" s="416"/>
      <c r="CE537" s="416"/>
      <c r="CF537" s="416"/>
      <c r="CG537" s="416"/>
      <c r="CH537" s="416"/>
      <c r="CI537" s="416"/>
      <c r="CJ537" s="416"/>
      <c r="CK537" s="416"/>
      <c r="CL537" s="416"/>
      <c r="CM537" s="415"/>
      <c r="CN537" s="416"/>
      <c r="CO537" s="416"/>
      <c r="CP537" s="416"/>
      <c r="CQ537" s="416"/>
      <c r="CR537" s="416"/>
      <c r="CS537" s="416"/>
      <c r="CT537" s="416"/>
      <c r="CU537" s="416"/>
      <c r="CV537" s="416"/>
      <c r="CW537" s="415"/>
      <c r="CX537" s="416"/>
      <c r="CY537" s="41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415"/>
      <c r="AZ538" s="415"/>
      <c r="BA538" s="415"/>
      <c r="BB538" s="415"/>
      <c r="BC538" s="415"/>
      <c r="BD538" s="415"/>
      <c r="BE538" s="415"/>
      <c r="BF538" s="415"/>
      <c r="BG538" s="416"/>
      <c r="BH538" s="416"/>
      <c r="BI538" s="415"/>
      <c r="BJ538" s="416"/>
      <c r="BK538" s="416"/>
      <c r="BL538" s="416"/>
      <c r="BM538" s="416"/>
      <c r="BN538" s="416"/>
      <c r="BO538" s="416"/>
      <c r="BP538" s="416"/>
      <c r="BQ538" s="416"/>
      <c r="BR538" s="416"/>
      <c r="BS538" s="415"/>
      <c r="BT538" s="416"/>
      <c r="BU538" s="416"/>
      <c r="BV538" s="416"/>
      <c r="BW538" s="416"/>
      <c r="BX538" s="416"/>
      <c r="BY538" s="416"/>
      <c r="BZ538" s="416"/>
      <c r="CA538" s="416"/>
      <c r="CB538" s="416"/>
      <c r="CC538" s="415"/>
      <c r="CD538" s="416"/>
      <c r="CE538" s="416"/>
      <c r="CF538" s="416"/>
      <c r="CG538" s="416"/>
      <c r="CH538" s="416"/>
      <c r="CI538" s="416"/>
      <c r="CJ538" s="416"/>
      <c r="CK538" s="416"/>
      <c r="CL538" s="416"/>
      <c r="CM538" s="415"/>
      <c r="CN538" s="416"/>
      <c r="CO538" s="416"/>
      <c r="CP538" s="416"/>
      <c r="CQ538" s="416"/>
      <c r="CR538" s="416"/>
      <c r="CS538" s="416"/>
      <c r="CT538" s="416"/>
      <c r="CU538" s="416"/>
      <c r="CV538" s="416"/>
      <c r="CW538" s="415"/>
      <c r="CX538" s="416"/>
      <c r="CY538" s="41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415"/>
      <c r="AZ539" s="415"/>
      <c r="BA539" s="415"/>
      <c r="BB539" s="415"/>
      <c r="BC539" s="415"/>
      <c r="BD539" s="415"/>
      <c r="BE539" s="415"/>
      <c r="BF539" s="415"/>
      <c r="BG539" s="416"/>
      <c r="BH539" s="416"/>
      <c r="BI539" s="415"/>
      <c r="BJ539" s="416"/>
      <c r="BK539" s="416"/>
      <c r="BL539" s="416"/>
      <c r="BM539" s="416"/>
      <c r="BN539" s="416"/>
      <c r="BO539" s="416"/>
      <c r="BP539" s="416"/>
      <c r="BQ539" s="416"/>
      <c r="BR539" s="416"/>
      <c r="BS539" s="415"/>
      <c r="BT539" s="416"/>
      <c r="BU539" s="416"/>
      <c r="BV539" s="416"/>
      <c r="BW539" s="416"/>
      <c r="BX539" s="416"/>
      <c r="BY539" s="416"/>
      <c r="BZ539" s="416"/>
      <c r="CA539" s="416"/>
      <c r="CB539" s="416"/>
      <c r="CC539" s="415"/>
      <c r="CD539" s="416"/>
      <c r="CE539" s="416"/>
      <c r="CF539" s="416"/>
      <c r="CG539" s="416"/>
      <c r="CH539" s="416"/>
      <c r="CI539" s="416"/>
      <c r="CJ539" s="416"/>
      <c r="CK539" s="416"/>
      <c r="CL539" s="416"/>
      <c r="CM539" s="415"/>
      <c r="CN539" s="416"/>
      <c r="CO539" s="416"/>
      <c r="CP539" s="416"/>
      <c r="CQ539" s="416"/>
      <c r="CR539" s="416"/>
      <c r="CS539" s="416"/>
      <c r="CT539" s="416"/>
      <c r="CU539" s="416"/>
      <c r="CV539" s="416"/>
      <c r="CW539" s="415"/>
      <c r="CX539" s="416"/>
      <c r="CY539" s="41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415"/>
      <c r="AZ540" s="415"/>
      <c r="BA540" s="415"/>
      <c r="BB540" s="415"/>
      <c r="BC540" s="415"/>
      <c r="BD540" s="415"/>
      <c r="BE540" s="415"/>
      <c r="BF540" s="415"/>
      <c r="BG540" s="416"/>
      <c r="BH540" s="416"/>
      <c r="BI540" s="415"/>
      <c r="BJ540" s="416"/>
      <c r="BK540" s="416"/>
      <c r="BL540" s="416"/>
      <c r="BM540" s="416"/>
      <c r="BN540" s="416"/>
      <c r="BO540" s="416"/>
      <c r="BP540" s="416"/>
      <c r="BQ540" s="416"/>
      <c r="BR540" s="416"/>
      <c r="BS540" s="415"/>
      <c r="BT540" s="416"/>
      <c r="BU540" s="416"/>
      <c r="BV540" s="416"/>
      <c r="BW540" s="416"/>
      <c r="BX540" s="416"/>
      <c r="BY540" s="416"/>
      <c r="BZ540" s="416"/>
      <c r="CA540" s="416"/>
      <c r="CB540" s="416"/>
      <c r="CC540" s="415"/>
      <c r="CD540" s="416"/>
      <c r="CE540" s="416"/>
      <c r="CF540" s="416"/>
      <c r="CG540" s="416"/>
      <c r="CH540" s="416"/>
      <c r="CI540" s="416"/>
      <c r="CJ540" s="416"/>
      <c r="CK540" s="416"/>
      <c r="CL540" s="416"/>
      <c r="CM540" s="415"/>
      <c r="CN540" s="416"/>
      <c r="CO540" s="416"/>
      <c r="CP540" s="416"/>
      <c r="CQ540" s="416"/>
      <c r="CR540" s="416"/>
      <c r="CS540" s="416"/>
      <c r="CT540" s="416"/>
      <c r="CU540" s="416"/>
      <c r="CV540" s="416"/>
      <c r="CW540" s="415"/>
      <c r="CX540" s="416"/>
      <c r="CY540" s="41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415"/>
      <c r="AZ541" s="415"/>
      <c r="BA541" s="415"/>
      <c r="BB541" s="415"/>
      <c r="BC541" s="415"/>
      <c r="BD541" s="415"/>
      <c r="BE541" s="415"/>
      <c r="BF541" s="415"/>
      <c r="BG541" s="416"/>
      <c r="BH541" s="416"/>
      <c r="BI541" s="415"/>
      <c r="BJ541" s="416"/>
      <c r="BK541" s="416"/>
      <c r="BL541" s="416"/>
      <c r="BM541" s="416"/>
      <c r="BN541" s="416"/>
      <c r="BO541" s="416"/>
      <c r="BP541" s="416"/>
      <c r="BQ541" s="416"/>
      <c r="BR541" s="416"/>
      <c r="BS541" s="415"/>
      <c r="BT541" s="416"/>
      <c r="BU541" s="416"/>
      <c r="BV541" s="416"/>
      <c r="BW541" s="416"/>
      <c r="BX541" s="416"/>
      <c r="BY541" s="416"/>
      <c r="BZ541" s="416"/>
      <c r="CA541" s="416"/>
      <c r="CB541" s="416"/>
      <c r="CC541" s="415"/>
      <c r="CD541" s="416"/>
      <c r="CE541" s="416"/>
      <c r="CF541" s="416"/>
      <c r="CG541" s="416"/>
      <c r="CH541" s="416"/>
      <c r="CI541" s="416"/>
      <c r="CJ541" s="416"/>
      <c r="CK541" s="416"/>
      <c r="CL541" s="416"/>
      <c r="CM541" s="415"/>
      <c r="CN541" s="416"/>
      <c r="CO541" s="416"/>
      <c r="CP541" s="416"/>
      <c r="CQ541" s="416"/>
      <c r="CR541" s="416"/>
      <c r="CS541" s="416"/>
      <c r="CT541" s="416"/>
      <c r="CU541" s="416"/>
      <c r="CV541" s="416"/>
      <c r="CW541" s="415"/>
      <c r="CX541" s="416"/>
      <c r="CY541" s="41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415"/>
      <c r="AZ542" s="415"/>
      <c r="BA542" s="415"/>
      <c r="BB542" s="415"/>
      <c r="BC542" s="415"/>
      <c r="BD542" s="415"/>
      <c r="BE542" s="415"/>
      <c r="BF542" s="415"/>
      <c r="BG542" s="416"/>
      <c r="BH542" s="416"/>
      <c r="BI542" s="415"/>
      <c r="BJ542" s="416"/>
      <c r="BK542" s="416"/>
      <c r="BL542" s="416"/>
      <c r="BM542" s="416"/>
      <c r="BN542" s="416"/>
      <c r="BO542" s="416"/>
      <c r="BP542" s="416"/>
      <c r="BQ542" s="416"/>
      <c r="BR542" s="416"/>
      <c r="BS542" s="415"/>
      <c r="BT542" s="416"/>
      <c r="BU542" s="416"/>
      <c r="BV542" s="416"/>
      <c r="BW542" s="416"/>
      <c r="BX542" s="416"/>
      <c r="BY542" s="416"/>
      <c r="BZ542" s="416"/>
      <c r="CA542" s="416"/>
      <c r="CB542" s="416"/>
      <c r="CC542" s="415"/>
      <c r="CD542" s="416"/>
      <c r="CE542" s="416"/>
      <c r="CF542" s="416"/>
      <c r="CG542" s="416"/>
      <c r="CH542" s="416"/>
      <c r="CI542" s="416"/>
      <c r="CJ542" s="416"/>
      <c r="CK542" s="416"/>
      <c r="CL542" s="416"/>
      <c r="CM542" s="415"/>
      <c r="CN542" s="416"/>
      <c r="CO542" s="416"/>
      <c r="CP542" s="416"/>
      <c r="CQ542" s="416"/>
      <c r="CR542" s="416"/>
      <c r="CS542" s="416"/>
      <c r="CT542" s="416"/>
      <c r="CU542" s="416"/>
      <c r="CV542" s="416"/>
      <c r="CW542" s="415"/>
      <c r="CX542" s="416"/>
      <c r="CY542" s="41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415"/>
      <c r="AZ543" s="415"/>
      <c r="BA543" s="415"/>
      <c r="BB543" s="415"/>
      <c r="BC543" s="415"/>
      <c r="BD543" s="415"/>
      <c r="BE543" s="415"/>
      <c r="BF543" s="415"/>
      <c r="BG543" s="416"/>
      <c r="BH543" s="416"/>
      <c r="BI543" s="415"/>
      <c r="BJ543" s="416"/>
      <c r="BK543" s="416"/>
      <c r="BL543" s="416"/>
      <c r="BM543" s="416"/>
      <c r="BN543" s="416"/>
      <c r="BO543" s="416"/>
      <c r="BP543" s="416"/>
      <c r="BQ543" s="416"/>
      <c r="BR543" s="416"/>
      <c r="BS543" s="415"/>
      <c r="BT543" s="416"/>
      <c r="BU543" s="416"/>
      <c r="BV543" s="416"/>
      <c r="BW543" s="416"/>
      <c r="BX543" s="416"/>
      <c r="BY543" s="416"/>
      <c r="BZ543" s="416"/>
      <c r="CA543" s="416"/>
      <c r="CB543" s="416"/>
      <c r="CC543" s="415"/>
      <c r="CD543" s="416"/>
      <c r="CE543" s="416"/>
      <c r="CF543" s="416"/>
      <c r="CG543" s="416"/>
      <c r="CH543" s="416"/>
      <c r="CI543" s="416"/>
      <c r="CJ543" s="416"/>
      <c r="CK543" s="416"/>
      <c r="CL543" s="416"/>
      <c r="CM543" s="415"/>
      <c r="CN543" s="416"/>
      <c r="CO543" s="416"/>
      <c r="CP543" s="416"/>
      <c r="CQ543" s="416"/>
      <c r="CR543" s="416"/>
      <c r="CS543" s="416"/>
      <c r="CT543" s="416"/>
      <c r="CU543" s="416"/>
      <c r="CV543" s="416"/>
      <c r="CW543" s="415"/>
      <c r="CX543" s="416"/>
      <c r="CY543" s="41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415"/>
      <c r="AZ544" s="415"/>
      <c r="BA544" s="415"/>
      <c r="BB544" s="415"/>
      <c r="BC544" s="415"/>
      <c r="BD544" s="415"/>
      <c r="BE544" s="415"/>
      <c r="BF544" s="415"/>
      <c r="BG544" s="416"/>
      <c r="BH544" s="416"/>
      <c r="BI544" s="415"/>
      <c r="BJ544" s="416"/>
      <c r="BK544" s="416"/>
      <c r="BL544" s="416"/>
      <c r="BM544" s="416"/>
      <c r="BN544" s="416"/>
      <c r="BO544" s="416"/>
      <c r="BP544" s="416"/>
      <c r="BQ544" s="416"/>
      <c r="BR544" s="416"/>
      <c r="BS544" s="415"/>
      <c r="BT544" s="416"/>
      <c r="BU544" s="416"/>
      <c r="BV544" s="416"/>
      <c r="BW544" s="416"/>
      <c r="BX544" s="416"/>
      <c r="BY544" s="416"/>
      <c r="BZ544" s="416"/>
      <c r="CA544" s="416"/>
      <c r="CB544" s="416"/>
      <c r="CC544" s="415"/>
      <c r="CD544" s="416"/>
      <c r="CE544" s="416"/>
      <c r="CF544" s="416"/>
      <c r="CG544" s="416"/>
      <c r="CH544" s="416"/>
      <c r="CI544" s="416"/>
      <c r="CJ544" s="416"/>
      <c r="CK544" s="416"/>
      <c r="CL544" s="416"/>
      <c r="CM544" s="415"/>
      <c r="CN544" s="416"/>
      <c r="CO544" s="416"/>
      <c r="CP544" s="416"/>
      <c r="CQ544" s="416"/>
      <c r="CR544" s="416"/>
      <c r="CS544" s="416"/>
      <c r="CT544" s="416"/>
      <c r="CU544" s="416"/>
      <c r="CV544" s="416"/>
      <c r="CW544" s="415"/>
      <c r="CX544" s="416"/>
      <c r="CY544" s="41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415"/>
      <c r="AZ545" s="415"/>
      <c r="BA545" s="415"/>
      <c r="BB545" s="415"/>
      <c r="BC545" s="415"/>
      <c r="BD545" s="415"/>
      <c r="BE545" s="415"/>
      <c r="BF545" s="415"/>
      <c r="BG545" s="416"/>
      <c r="BH545" s="416"/>
      <c r="BI545" s="415"/>
      <c r="BJ545" s="416"/>
      <c r="BK545" s="416"/>
      <c r="BL545" s="416"/>
      <c r="BM545" s="416"/>
      <c r="BN545" s="416"/>
      <c r="BO545" s="416"/>
      <c r="BP545" s="416"/>
      <c r="BQ545" s="416"/>
      <c r="BR545" s="416"/>
      <c r="BS545" s="415"/>
      <c r="BT545" s="416"/>
      <c r="BU545" s="416"/>
      <c r="BV545" s="416"/>
      <c r="BW545" s="416"/>
      <c r="BX545" s="416"/>
      <c r="BY545" s="416"/>
      <c r="BZ545" s="416"/>
      <c r="CA545" s="416"/>
      <c r="CB545" s="416"/>
      <c r="CC545" s="415"/>
      <c r="CD545" s="416"/>
      <c r="CE545" s="416"/>
      <c r="CF545" s="416"/>
      <c r="CG545" s="416"/>
      <c r="CH545" s="416"/>
      <c r="CI545" s="416"/>
      <c r="CJ545" s="416"/>
      <c r="CK545" s="416"/>
      <c r="CL545" s="416"/>
      <c r="CM545" s="415"/>
      <c r="CN545" s="416"/>
      <c r="CO545" s="416"/>
      <c r="CP545" s="416"/>
      <c r="CQ545" s="416"/>
      <c r="CR545" s="416"/>
      <c r="CS545" s="416"/>
      <c r="CT545" s="416"/>
      <c r="CU545" s="416"/>
      <c r="CV545" s="416"/>
      <c r="CW545" s="415"/>
      <c r="CX545" s="416"/>
      <c r="CY545" s="41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415"/>
      <c r="AZ546" s="415"/>
      <c r="BA546" s="415"/>
      <c r="BB546" s="415"/>
      <c r="BC546" s="415"/>
      <c r="BD546" s="415"/>
      <c r="BE546" s="415"/>
      <c r="BF546" s="415"/>
      <c r="BG546" s="416"/>
      <c r="BH546" s="416"/>
      <c r="BI546" s="415"/>
      <c r="BJ546" s="416"/>
      <c r="BK546" s="416"/>
      <c r="BL546" s="416"/>
      <c r="BM546" s="416"/>
      <c r="BN546" s="416"/>
      <c r="BO546" s="416"/>
      <c r="BP546" s="416"/>
      <c r="BQ546" s="416"/>
      <c r="BR546" s="416"/>
      <c r="BS546" s="415"/>
      <c r="BT546" s="416"/>
      <c r="BU546" s="416"/>
      <c r="BV546" s="416"/>
      <c r="BW546" s="416"/>
      <c r="BX546" s="416"/>
      <c r="BY546" s="416"/>
      <c r="BZ546" s="416"/>
      <c r="CA546" s="416"/>
      <c r="CB546" s="416"/>
      <c r="CC546" s="415"/>
      <c r="CD546" s="416"/>
      <c r="CE546" s="416"/>
      <c r="CF546" s="416"/>
      <c r="CG546" s="416"/>
      <c r="CH546" s="416"/>
      <c r="CI546" s="416"/>
      <c r="CJ546" s="416"/>
      <c r="CK546" s="416"/>
      <c r="CL546" s="416"/>
      <c r="CM546" s="415"/>
      <c r="CN546" s="416"/>
      <c r="CO546" s="416"/>
      <c r="CP546" s="416"/>
      <c r="CQ546" s="416"/>
      <c r="CR546" s="416"/>
      <c r="CS546" s="416"/>
      <c r="CT546" s="416"/>
      <c r="CU546" s="416"/>
      <c r="CV546" s="416"/>
      <c r="CW546" s="415"/>
      <c r="CX546" s="416"/>
      <c r="CY546" s="41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415"/>
      <c r="AZ547" s="415"/>
      <c r="BA547" s="415"/>
      <c r="BB547" s="415"/>
      <c r="BC547" s="415"/>
      <c r="BD547" s="415"/>
      <c r="BE547" s="415"/>
      <c r="BF547" s="415"/>
      <c r="BG547" s="416"/>
      <c r="BH547" s="416"/>
      <c r="BI547" s="415"/>
      <c r="BJ547" s="416"/>
      <c r="BK547" s="416"/>
      <c r="BL547" s="416"/>
      <c r="BM547" s="416"/>
      <c r="BN547" s="416"/>
      <c r="BO547" s="416"/>
      <c r="BP547" s="416"/>
      <c r="BQ547" s="416"/>
      <c r="BR547" s="416"/>
      <c r="BS547" s="415"/>
      <c r="BT547" s="416"/>
      <c r="BU547" s="416"/>
      <c r="BV547" s="416"/>
      <c r="BW547" s="416"/>
      <c r="BX547" s="416"/>
      <c r="BY547" s="416"/>
      <c r="BZ547" s="416"/>
      <c r="CA547" s="416"/>
      <c r="CB547" s="416"/>
      <c r="CC547" s="415"/>
      <c r="CD547" s="416"/>
      <c r="CE547" s="416"/>
      <c r="CF547" s="416"/>
      <c r="CG547" s="416"/>
      <c r="CH547" s="416"/>
      <c r="CI547" s="416"/>
      <c r="CJ547" s="416"/>
      <c r="CK547" s="416"/>
      <c r="CL547" s="416"/>
      <c r="CM547" s="415"/>
      <c r="CN547" s="416"/>
      <c r="CO547" s="416"/>
      <c r="CP547" s="416"/>
      <c r="CQ547" s="416"/>
      <c r="CR547" s="416"/>
      <c r="CS547" s="416"/>
      <c r="CT547" s="416"/>
      <c r="CU547" s="416"/>
      <c r="CV547" s="416"/>
      <c r="CW547" s="415"/>
      <c r="CX547" s="416"/>
      <c r="CY547" s="41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415"/>
      <c r="AZ548" s="415"/>
      <c r="BA548" s="415"/>
      <c r="BB548" s="415"/>
      <c r="BC548" s="415"/>
      <c r="BD548" s="415"/>
      <c r="BE548" s="415"/>
      <c r="BF548" s="415"/>
      <c r="BG548" s="416"/>
      <c r="BH548" s="416"/>
      <c r="BI548" s="415"/>
      <c r="BJ548" s="416"/>
      <c r="BK548" s="416"/>
      <c r="BL548" s="416"/>
      <c r="BM548" s="416"/>
      <c r="BN548" s="416"/>
      <c r="BO548" s="416"/>
      <c r="BP548" s="416"/>
      <c r="BQ548" s="416"/>
      <c r="BR548" s="416"/>
      <c r="BS548" s="415"/>
      <c r="BT548" s="416"/>
      <c r="BU548" s="416"/>
      <c r="BV548" s="416"/>
      <c r="BW548" s="416"/>
      <c r="BX548" s="416"/>
      <c r="BY548" s="416"/>
      <c r="BZ548" s="416"/>
      <c r="CA548" s="416"/>
      <c r="CB548" s="416"/>
      <c r="CC548" s="415"/>
      <c r="CD548" s="416"/>
      <c r="CE548" s="416"/>
      <c r="CF548" s="416"/>
      <c r="CG548" s="416"/>
      <c r="CH548" s="416"/>
      <c r="CI548" s="416"/>
      <c r="CJ548" s="416"/>
      <c r="CK548" s="416"/>
      <c r="CL548" s="416"/>
      <c r="CM548" s="415"/>
      <c r="CN548" s="416"/>
      <c r="CO548" s="416"/>
      <c r="CP548" s="416"/>
      <c r="CQ548" s="416"/>
      <c r="CR548" s="416"/>
      <c r="CS548" s="416"/>
      <c r="CT548" s="416"/>
      <c r="CU548" s="416"/>
      <c r="CV548" s="416"/>
      <c r="CW548" s="415"/>
      <c r="CX548" s="416"/>
      <c r="CY548" s="41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415"/>
      <c r="AZ549" s="415"/>
      <c r="BA549" s="415"/>
      <c r="BB549" s="415"/>
      <c r="BC549" s="415"/>
      <c r="BD549" s="415"/>
      <c r="BE549" s="415"/>
      <c r="BF549" s="415"/>
      <c r="BG549" s="416"/>
      <c r="BH549" s="416"/>
      <c r="BI549" s="415"/>
      <c r="BJ549" s="416"/>
      <c r="BK549" s="416"/>
      <c r="BL549" s="416"/>
      <c r="BM549" s="416"/>
      <c r="BN549" s="416"/>
      <c r="BO549" s="416"/>
      <c r="BP549" s="416"/>
      <c r="BQ549" s="416"/>
      <c r="BR549" s="416"/>
      <c r="BS549" s="415"/>
      <c r="BT549" s="416"/>
      <c r="BU549" s="416"/>
      <c r="BV549" s="416"/>
      <c r="BW549" s="416"/>
      <c r="BX549" s="416"/>
      <c r="BY549" s="416"/>
      <c r="BZ549" s="416"/>
      <c r="CA549" s="416"/>
      <c r="CB549" s="416"/>
      <c r="CC549" s="415"/>
      <c r="CD549" s="416"/>
      <c r="CE549" s="416"/>
      <c r="CF549" s="416"/>
      <c r="CG549" s="416"/>
      <c r="CH549" s="416"/>
      <c r="CI549" s="416"/>
      <c r="CJ549" s="416"/>
      <c r="CK549" s="416"/>
      <c r="CL549" s="416"/>
      <c r="CM549" s="415"/>
      <c r="CN549" s="416"/>
      <c r="CO549" s="416"/>
      <c r="CP549" s="416"/>
      <c r="CQ549" s="416"/>
      <c r="CR549" s="416"/>
      <c r="CS549" s="416"/>
      <c r="CT549" s="416"/>
      <c r="CU549" s="416"/>
      <c r="CV549" s="416"/>
      <c r="CW549" s="415"/>
      <c r="CX549" s="416"/>
      <c r="CY549" s="41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415"/>
      <c r="AZ550" s="415"/>
      <c r="BA550" s="415"/>
      <c r="BB550" s="415"/>
      <c r="BC550" s="415"/>
      <c r="BD550" s="415"/>
      <c r="BE550" s="415"/>
      <c r="BF550" s="415"/>
      <c r="BG550" s="416"/>
      <c r="BH550" s="416"/>
      <c r="BI550" s="415"/>
      <c r="BJ550" s="416"/>
      <c r="BK550" s="416"/>
      <c r="BL550" s="416"/>
      <c r="BM550" s="416"/>
      <c r="BN550" s="416"/>
      <c r="BO550" s="416"/>
      <c r="BP550" s="416"/>
      <c r="BQ550" s="416"/>
      <c r="BR550" s="416"/>
      <c r="BS550" s="415"/>
      <c r="BT550" s="416"/>
      <c r="BU550" s="416"/>
      <c r="BV550" s="416"/>
      <c r="BW550" s="416"/>
      <c r="BX550" s="416"/>
      <c r="BY550" s="416"/>
      <c r="BZ550" s="416"/>
      <c r="CA550" s="416"/>
      <c r="CB550" s="416"/>
      <c r="CC550" s="415"/>
      <c r="CD550" s="416"/>
      <c r="CE550" s="416"/>
      <c r="CF550" s="416"/>
      <c r="CG550" s="416"/>
      <c r="CH550" s="416"/>
      <c r="CI550" s="416"/>
      <c r="CJ550" s="416"/>
      <c r="CK550" s="416"/>
      <c r="CL550" s="416"/>
      <c r="CM550" s="415"/>
      <c r="CN550" s="416"/>
      <c r="CO550" s="416"/>
      <c r="CP550" s="416"/>
      <c r="CQ550" s="416"/>
      <c r="CR550" s="416"/>
      <c r="CS550" s="416"/>
      <c r="CT550" s="416"/>
      <c r="CU550" s="416"/>
      <c r="CV550" s="416"/>
      <c r="CW550" s="415"/>
      <c r="CX550" s="416"/>
      <c r="CY550" s="41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415"/>
      <c r="AZ551" s="415"/>
      <c r="BA551" s="415"/>
      <c r="BB551" s="415"/>
      <c r="BC551" s="415"/>
      <c r="BD551" s="415"/>
      <c r="BE551" s="415"/>
      <c r="BF551" s="415"/>
      <c r="BG551" s="416"/>
      <c r="BH551" s="416"/>
      <c r="BI551" s="415"/>
      <c r="BJ551" s="416"/>
      <c r="BK551" s="416"/>
      <c r="BL551" s="416"/>
      <c r="BM551" s="416"/>
      <c r="BN551" s="416"/>
      <c r="BO551" s="416"/>
      <c r="BP551" s="416"/>
      <c r="BQ551" s="416"/>
      <c r="BR551" s="416"/>
      <c r="BS551" s="415"/>
      <c r="BT551" s="416"/>
      <c r="BU551" s="416"/>
      <c r="BV551" s="416"/>
      <c r="BW551" s="416"/>
      <c r="BX551" s="416"/>
      <c r="BY551" s="416"/>
      <c r="BZ551" s="416"/>
      <c r="CA551" s="416"/>
      <c r="CB551" s="416"/>
      <c r="CC551" s="415"/>
      <c r="CD551" s="416"/>
      <c r="CE551" s="416"/>
      <c r="CF551" s="416"/>
      <c r="CG551" s="416"/>
      <c r="CH551" s="416"/>
      <c r="CI551" s="416"/>
      <c r="CJ551" s="416"/>
      <c r="CK551" s="416"/>
      <c r="CL551" s="416"/>
      <c r="CM551" s="415"/>
      <c r="CN551" s="416"/>
      <c r="CO551" s="416"/>
      <c r="CP551" s="416"/>
      <c r="CQ551" s="416"/>
      <c r="CR551" s="416"/>
      <c r="CS551" s="416"/>
      <c r="CT551" s="416"/>
      <c r="CU551" s="416"/>
      <c r="CV551" s="416"/>
      <c r="CW551" s="415"/>
      <c r="CX551" s="416"/>
      <c r="CY551" s="41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415"/>
      <c r="AZ552" s="415"/>
      <c r="BA552" s="415"/>
      <c r="BB552" s="415"/>
      <c r="BC552" s="415"/>
      <c r="BD552" s="415"/>
      <c r="BE552" s="415"/>
      <c r="BF552" s="415"/>
      <c r="BG552" s="416"/>
      <c r="BH552" s="416"/>
      <c r="BI552" s="415"/>
      <c r="BJ552" s="416"/>
      <c r="BK552" s="416"/>
      <c r="BL552" s="416"/>
      <c r="BM552" s="416"/>
      <c r="BN552" s="416"/>
      <c r="BO552" s="416"/>
      <c r="BP552" s="416"/>
      <c r="BQ552" s="416"/>
      <c r="BR552" s="416"/>
      <c r="BS552" s="415"/>
      <c r="BT552" s="416"/>
      <c r="BU552" s="416"/>
      <c r="BV552" s="416"/>
      <c r="BW552" s="416"/>
      <c r="BX552" s="416"/>
      <c r="BY552" s="416"/>
      <c r="BZ552" s="416"/>
      <c r="CA552" s="416"/>
      <c r="CB552" s="416"/>
      <c r="CC552" s="415"/>
      <c r="CD552" s="416"/>
      <c r="CE552" s="416"/>
      <c r="CF552" s="416"/>
      <c r="CG552" s="416"/>
      <c r="CH552" s="416"/>
      <c r="CI552" s="416"/>
      <c r="CJ552" s="416"/>
      <c r="CK552" s="416"/>
      <c r="CL552" s="416"/>
      <c r="CM552" s="415"/>
      <c r="CN552" s="416"/>
      <c r="CO552" s="416"/>
      <c r="CP552" s="416"/>
      <c r="CQ552" s="416"/>
      <c r="CR552" s="416"/>
      <c r="CS552" s="416"/>
      <c r="CT552" s="416"/>
      <c r="CU552" s="416"/>
      <c r="CV552" s="416"/>
      <c r="CW552" s="415"/>
      <c r="CX552" s="416"/>
      <c r="CY552" s="41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415"/>
      <c r="AZ553" s="415"/>
      <c r="BA553" s="415"/>
      <c r="BB553" s="415"/>
      <c r="BC553" s="415"/>
      <c r="BD553" s="415"/>
      <c r="BE553" s="415"/>
      <c r="BF553" s="415"/>
      <c r="BG553" s="416"/>
      <c r="BH553" s="416"/>
      <c r="BI553" s="415"/>
      <c r="BJ553" s="416"/>
      <c r="BK553" s="416"/>
      <c r="BL553" s="416"/>
      <c r="BM553" s="416"/>
      <c r="BN553" s="416"/>
      <c r="BO553" s="416"/>
      <c r="BP553" s="416"/>
      <c r="BQ553" s="416"/>
      <c r="BR553" s="416"/>
      <c r="BS553" s="415"/>
      <c r="BT553" s="416"/>
      <c r="BU553" s="416"/>
      <c r="BV553" s="416"/>
      <c r="BW553" s="416"/>
      <c r="BX553" s="416"/>
      <c r="BY553" s="416"/>
      <c r="BZ553" s="416"/>
      <c r="CA553" s="416"/>
      <c r="CB553" s="416"/>
      <c r="CC553" s="415"/>
      <c r="CD553" s="416"/>
      <c r="CE553" s="416"/>
      <c r="CF553" s="416"/>
      <c r="CG553" s="416"/>
      <c r="CH553" s="416"/>
      <c r="CI553" s="416"/>
      <c r="CJ553" s="416"/>
      <c r="CK553" s="416"/>
      <c r="CL553" s="416"/>
      <c r="CM553" s="415"/>
      <c r="CN553" s="416"/>
      <c r="CO553" s="416"/>
      <c r="CP553" s="416"/>
      <c r="CQ553" s="416"/>
      <c r="CR553" s="416"/>
      <c r="CS553" s="416"/>
      <c r="CT553" s="416"/>
      <c r="CU553" s="416"/>
      <c r="CV553" s="416"/>
      <c r="CW553" s="415"/>
      <c r="CX553" s="416"/>
      <c r="CY553" s="41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415"/>
      <c r="AZ554" s="415"/>
      <c r="BA554" s="415"/>
      <c r="BB554" s="415"/>
      <c r="BC554" s="415"/>
      <c r="BD554" s="415"/>
      <c r="BE554" s="415"/>
      <c r="BF554" s="415"/>
      <c r="BG554" s="416"/>
      <c r="BH554" s="416"/>
      <c r="BI554" s="415"/>
      <c r="BJ554" s="416"/>
      <c r="BK554" s="416"/>
      <c r="BL554" s="416"/>
      <c r="BM554" s="416"/>
      <c r="BN554" s="416"/>
      <c r="BO554" s="416"/>
      <c r="BP554" s="416"/>
      <c r="BQ554" s="416"/>
      <c r="BR554" s="416"/>
      <c r="BS554" s="415"/>
      <c r="BT554" s="416"/>
      <c r="BU554" s="416"/>
      <c r="BV554" s="416"/>
      <c r="BW554" s="416"/>
      <c r="BX554" s="416"/>
      <c r="BY554" s="416"/>
      <c r="BZ554" s="416"/>
      <c r="CA554" s="416"/>
      <c r="CB554" s="416"/>
      <c r="CC554" s="415"/>
      <c r="CD554" s="416"/>
      <c r="CE554" s="416"/>
      <c r="CF554" s="416"/>
      <c r="CG554" s="416"/>
      <c r="CH554" s="416"/>
      <c r="CI554" s="416"/>
      <c r="CJ554" s="416"/>
      <c r="CK554" s="416"/>
      <c r="CL554" s="416"/>
      <c r="CM554" s="415"/>
      <c r="CN554" s="416"/>
      <c r="CO554" s="416"/>
      <c r="CP554" s="416"/>
      <c r="CQ554" s="416"/>
      <c r="CR554" s="416"/>
      <c r="CS554" s="416"/>
      <c r="CT554" s="416"/>
      <c r="CU554" s="416"/>
      <c r="CV554" s="416"/>
      <c r="CW554" s="415"/>
      <c r="CX554" s="416"/>
      <c r="CY554" s="41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415"/>
      <c r="AZ555" s="415"/>
      <c r="BA555" s="415"/>
      <c r="BB555" s="415"/>
      <c r="BC555" s="415"/>
      <c r="BD555" s="415"/>
      <c r="BE555" s="415"/>
      <c r="BF555" s="415"/>
      <c r="BG555" s="416"/>
      <c r="BH555" s="416"/>
      <c r="BI555" s="415"/>
      <c r="BJ555" s="416"/>
      <c r="BK555" s="416"/>
      <c r="BL555" s="416"/>
      <c r="BM555" s="416"/>
      <c r="BN555" s="416"/>
      <c r="BO555" s="416"/>
      <c r="BP555" s="416"/>
      <c r="BQ555" s="416"/>
      <c r="BR555" s="416"/>
      <c r="BS555" s="415"/>
      <c r="BT555" s="416"/>
      <c r="BU555" s="416"/>
      <c r="BV555" s="416"/>
      <c r="BW555" s="416"/>
      <c r="BX555" s="416"/>
      <c r="BY555" s="416"/>
      <c r="BZ555" s="416"/>
      <c r="CA555" s="416"/>
      <c r="CB555" s="416"/>
      <c r="CC555" s="415"/>
      <c r="CD555" s="416"/>
      <c r="CE555" s="416"/>
      <c r="CF555" s="416"/>
      <c r="CG555" s="416"/>
      <c r="CH555" s="416"/>
      <c r="CI555" s="416"/>
      <c r="CJ555" s="416"/>
      <c r="CK555" s="416"/>
      <c r="CL555" s="416"/>
      <c r="CM555" s="415"/>
      <c r="CN555" s="416"/>
      <c r="CO555" s="416"/>
      <c r="CP555" s="416"/>
      <c r="CQ555" s="416"/>
      <c r="CR555" s="416"/>
      <c r="CS555" s="416"/>
      <c r="CT555" s="416"/>
      <c r="CU555" s="416"/>
      <c r="CV555" s="416"/>
      <c r="CW555" s="415"/>
      <c r="CX555" s="416"/>
      <c r="CY555" s="41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415"/>
      <c r="AZ556" s="415"/>
      <c r="BA556" s="415"/>
      <c r="BB556" s="415"/>
      <c r="BC556" s="415"/>
      <c r="BD556" s="415"/>
      <c r="BE556" s="415"/>
      <c r="BF556" s="415"/>
      <c r="BG556" s="416"/>
      <c r="BH556" s="416"/>
      <c r="BI556" s="415"/>
      <c r="BJ556" s="416"/>
      <c r="BK556" s="416"/>
      <c r="BL556" s="416"/>
      <c r="BM556" s="416"/>
      <c r="BN556" s="416"/>
      <c r="BO556" s="416"/>
      <c r="BP556" s="416"/>
      <c r="BQ556" s="416"/>
      <c r="BR556" s="416"/>
      <c r="BS556" s="415"/>
      <c r="BT556" s="416"/>
      <c r="BU556" s="416"/>
      <c r="BV556" s="416"/>
      <c r="BW556" s="416"/>
      <c r="BX556" s="416"/>
      <c r="BY556" s="416"/>
      <c r="BZ556" s="416"/>
      <c r="CA556" s="416"/>
      <c r="CB556" s="416"/>
      <c r="CC556" s="415"/>
      <c r="CD556" s="416"/>
      <c r="CE556" s="416"/>
      <c r="CF556" s="416"/>
      <c r="CG556" s="416"/>
      <c r="CH556" s="416"/>
      <c r="CI556" s="416"/>
      <c r="CJ556" s="416"/>
      <c r="CK556" s="416"/>
      <c r="CL556" s="416"/>
      <c r="CM556" s="415"/>
      <c r="CN556" s="416"/>
      <c r="CO556" s="416"/>
      <c r="CP556" s="416"/>
      <c r="CQ556" s="416"/>
      <c r="CR556" s="416"/>
      <c r="CS556" s="416"/>
      <c r="CT556" s="416"/>
      <c r="CU556" s="416"/>
      <c r="CV556" s="416"/>
      <c r="CW556" s="415"/>
      <c r="CX556" s="416"/>
      <c r="CY556" s="41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415"/>
      <c r="AZ557" s="415"/>
      <c r="BA557" s="415"/>
      <c r="BB557" s="415"/>
      <c r="BC557" s="415"/>
      <c r="BD557" s="415"/>
      <c r="BE557" s="415"/>
      <c r="BF557" s="415"/>
      <c r="BG557" s="416"/>
      <c r="BH557" s="416"/>
      <c r="BI557" s="415"/>
      <c r="BJ557" s="416"/>
      <c r="BK557" s="416"/>
      <c r="BL557" s="416"/>
      <c r="BM557" s="416"/>
      <c r="BN557" s="416"/>
      <c r="BO557" s="416"/>
      <c r="BP557" s="416"/>
      <c r="BQ557" s="416"/>
      <c r="BR557" s="416"/>
      <c r="BS557" s="415"/>
      <c r="BT557" s="416"/>
      <c r="BU557" s="416"/>
      <c r="BV557" s="416"/>
      <c r="BW557" s="416"/>
      <c r="BX557" s="416"/>
      <c r="BY557" s="416"/>
      <c r="BZ557" s="416"/>
      <c r="CA557" s="416"/>
      <c r="CB557" s="416"/>
      <c r="CC557" s="415"/>
      <c r="CD557" s="416"/>
      <c r="CE557" s="416"/>
      <c r="CF557" s="416"/>
      <c r="CG557" s="416"/>
      <c r="CH557" s="416"/>
      <c r="CI557" s="416"/>
      <c r="CJ557" s="416"/>
      <c r="CK557" s="416"/>
      <c r="CL557" s="416"/>
      <c r="CM557" s="415"/>
      <c r="CN557" s="416"/>
      <c r="CO557" s="416"/>
      <c r="CP557" s="416"/>
      <c r="CQ557" s="416"/>
      <c r="CR557" s="416"/>
      <c r="CS557" s="416"/>
      <c r="CT557" s="416"/>
      <c r="CU557" s="416"/>
      <c r="CV557" s="416"/>
      <c r="CW557" s="415"/>
      <c r="CX557" s="416"/>
      <c r="CY557" s="41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415"/>
      <c r="AZ558" s="415"/>
      <c r="BA558" s="415"/>
      <c r="BB558" s="415"/>
      <c r="BC558" s="415"/>
      <c r="BD558" s="415"/>
      <c r="BE558" s="415"/>
      <c r="BF558" s="415"/>
      <c r="BG558" s="416"/>
      <c r="BH558" s="416"/>
      <c r="BI558" s="415"/>
      <c r="BJ558" s="416"/>
      <c r="BK558" s="416"/>
      <c r="BL558" s="416"/>
      <c r="BM558" s="416"/>
      <c r="BN558" s="416"/>
      <c r="BO558" s="416"/>
      <c r="BP558" s="416"/>
      <c r="BQ558" s="416"/>
      <c r="BR558" s="416"/>
      <c r="BS558" s="415"/>
      <c r="BT558" s="416"/>
      <c r="BU558" s="416"/>
      <c r="BV558" s="416"/>
      <c r="BW558" s="416"/>
      <c r="BX558" s="416"/>
      <c r="BY558" s="416"/>
      <c r="BZ558" s="416"/>
      <c r="CA558" s="416"/>
      <c r="CB558" s="416"/>
      <c r="CC558" s="415"/>
      <c r="CD558" s="416"/>
      <c r="CE558" s="416"/>
      <c r="CF558" s="416"/>
      <c r="CG558" s="416"/>
      <c r="CH558" s="416"/>
      <c r="CI558" s="416"/>
      <c r="CJ558" s="416"/>
      <c r="CK558" s="416"/>
      <c r="CL558" s="416"/>
      <c r="CM558" s="415"/>
      <c r="CN558" s="416"/>
      <c r="CO558" s="416"/>
      <c r="CP558" s="416"/>
      <c r="CQ558" s="416"/>
      <c r="CR558" s="416"/>
      <c r="CS558" s="416"/>
      <c r="CT558" s="416"/>
      <c r="CU558" s="416"/>
      <c r="CV558" s="416"/>
      <c r="CW558" s="415"/>
      <c r="CX558" s="416"/>
      <c r="CY558" s="41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415"/>
      <c r="AZ559" s="415"/>
      <c r="BA559" s="415"/>
      <c r="BB559" s="415"/>
      <c r="BC559" s="415"/>
      <c r="BD559" s="415"/>
      <c r="BE559" s="415"/>
      <c r="BF559" s="415"/>
      <c r="BG559" s="416"/>
      <c r="BH559" s="416"/>
      <c r="BI559" s="415"/>
      <c r="BJ559" s="416"/>
      <c r="BK559" s="416"/>
      <c r="BL559" s="416"/>
      <c r="BM559" s="416"/>
      <c r="BN559" s="416"/>
      <c r="BO559" s="416"/>
      <c r="BP559" s="416"/>
      <c r="BQ559" s="416"/>
      <c r="BR559" s="416"/>
      <c r="BS559" s="415"/>
      <c r="BT559" s="416"/>
      <c r="BU559" s="416"/>
      <c r="BV559" s="416"/>
      <c r="BW559" s="416"/>
      <c r="BX559" s="416"/>
      <c r="BY559" s="416"/>
      <c r="BZ559" s="416"/>
      <c r="CA559" s="416"/>
      <c r="CB559" s="416"/>
      <c r="CC559" s="415"/>
      <c r="CD559" s="416"/>
      <c r="CE559" s="416"/>
      <c r="CF559" s="416"/>
      <c r="CG559" s="416"/>
      <c r="CH559" s="416"/>
      <c r="CI559" s="416"/>
      <c r="CJ559" s="416"/>
      <c r="CK559" s="416"/>
      <c r="CL559" s="416"/>
      <c r="CM559" s="415"/>
      <c r="CN559" s="416"/>
      <c r="CO559" s="416"/>
      <c r="CP559" s="416"/>
      <c r="CQ559" s="416"/>
      <c r="CR559" s="416"/>
      <c r="CS559" s="416"/>
      <c r="CT559" s="416"/>
      <c r="CU559" s="416"/>
      <c r="CV559" s="416"/>
      <c r="CW559" s="415"/>
      <c r="CX559" s="416"/>
      <c r="CY559" s="41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415"/>
      <c r="AZ560" s="415"/>
      <c r="BA560" s="415"/>
      <c r="BB560" s="415"/>
      <c r="BC560" s="415"/>
      <c r="BD560" s="415"/>
      <c r="BE560" s="415"/>
      <c r="BF560" s="415"/>
      <c r="BG560" s="416"/>
      <c r="BH560" s="416"/>
      <c r="BI560" s="415"/>
      <c r="BJ560" s="416"/>
      <c r="BK560" s="416"/>
      <c r="BL560" s="416"/>
      <c r="BM560" s="416"/>
      <c r="BN560" s="416"/>
      <c r="BO560" s="416"/>
      <c r="BP560" s="416"/>
      <c r="BQ560" s="416"/>
      <c r="BR560" s="416"/>
      <c r="BS560" s="415"/>
      <c r="BT560" s="416"/>
      <c r="BU560" s="416"/>
      <c r="BV560" s="416"/>
      <c r="BW560" s="416"/>
      <c r="BX560" s="416"/>
      <c r="BY560" s="416"/>
      <c r="BZ560" s="416"/>
      <c r="CA560" s="416"/>
      <c r="CB560" s="416"/>
      <c r="CC560" s="415"/>
      <c r="CD560" s="416"/>
      <c r="CE560" s="416"/>
      <c r="CF560" s="416"/>
      <c r="CG560" s="416"/>
      <c r="CH560" s="416"/>
      <c r="CI560" s="416"/>
      <c r="CJ560" s="416"/>
      <c r="CK560" s="416"/>
      <c r="CL560" s="416"/>
      <c r="CM560" s="415"/>
      <c r="CN560" s="416"/>
      <c r="CO560" s="416"/>
      <c r="CP560" s="416"/>
      <c r="CQ560" s="416"/>
      <c r="CR560" s="416"/>
      <c r="CS560" s="416"/>
      <c r="CT560" s="416"/>
      <c r="CU560" s="416"/>
      <c r="CV560" s="416"/>
      <c r="CW560" s="415"/>
      <c r="CX560" s="416"/>
      <c r="CY560" s="41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415"/>
      <c r="AZ561" s="415"/>
      <c r="BA561" s="415"/>
      <c r="BB561" s="415"/>
      <c r="BC561" s="415"/>
      <c r="BD561" s="415"/>
      <c r="BE561" s="415"/>
      <c r="BF561" s="415"/>
      <c r="BG561" s="416"/>
      <c r="BH561" s="416"/>
      <c r="BI561" s="415"/>
      <c r="BJ561" s="416"/>
      <c r="BK561" s="416"/>
      <c r="BL561" s="416"/>
      <c r="BM561" s="416"/>
      <c r="BN561" s="416"/>
      <c r="BO561" s="416"/>
      <c r="BP561" s="416"/>
      <c r="BQ561" s="416"/>
      <c r="BR561" s="416"/>
      <c r="BS561" s="415"/>
      <c r="BT561" s="416"/>
      <c r="BU561" s="416"/>
      <c r="BV561" s="416"/>
      <c r="BW561" s="416"/>
      <c r="BX561" s="416"/>
      <c r="BY561" s="416"/>
      <c r="BZ561" s="416"/>
      <c r="CA561" s="416"/>
      <c r="CB561" s="416"/>
      <c r="CC561" s="415"/>
      <c r="CD561" s="416"/>
      <c r="CE561" s="416"/>
      <c r="CF561" s="416"/>
      <c r="CG561" s="416"/>
      <c r="CH561" s="416"/>
      <c r="CI561" s="416"/>
      <c r="CJ561" s="416"/>
      <c r="CK561" s="416"/>
      <c r="CL561" s="416"/>
      <c r="CM561" s="415"/>
      <c r="CN561" s="416"/>
      <c r="CO561" s="416"/>
      <c r="CP561" s="416"/>
      <c r="CQ561" s="416"/>
      <c r="CR561" s="416"/>
      <c r="CS561" s="416"/>
      <c r="CT561" s="416"/>
      <c r="CU561" s="416"/>
      <c r="CV561" s="416"/>
      <c r="CW561" s="415"/>
      <c r="CX561" s="416"/>
      <c r="CY561" s="41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415"/>
      <c r="AZ562" s="415"/>
      <c r="BA562" s="415"/>
      <c r="BB562" s="415"/>
      <c r="BC562" s="415"/>
      <c r="BD562" s="415"/>
      <c r="BE562" s="415"/>
      <c r="BF562" s="415"/>
      <c r="BG562" s="416"/>
      <c r="BH562" s="416"/>
      <c r="BI562" s="415"/>
      <c r="BJ562" s="416"/>
      <c r="BK562" s="416"/>
      <c r="BL562" s="416"/>
      <c r="BM562" s="416"/>
      <c r="BN562" s="416"/>
      <c r="BO562" s="416"/>
      <c r="BP562" s="416"/>
      <c r="BQ562" s="416"/>
      <c r="BR562" s="416"/>
      <c r="BS562" s="415"/>
      <c r="BT562" s="416"/>
      <c r="BU562" s="416"/>
      <c r="BV562" s="416"/>
      <c r="BW562" s="416"/>
      <c r="BX562" s="416"/>
      <c r="BY562" s="416"/>
      <c r="BZ562" s="416"/>
      <c r="CA562" s="416"/>
      <c r="CB562" s="416"/>
      <c r="CC562" s="415"/>
      <c r="CD562" s="416"/>
      <c r="CE562" s="416"/>
      <c r="CF562" s="416"/>
      <c r="CG562" s="416"/>
      <c r="CH562" s="416"/>
      <c r="CI562" s="416"/>
      <c r="CJ562" s="416"/>
      <c r="CK562" s="416"/>
      <c r="CL562" s="416"/>
      <c r="CM562" s="415"/>
      <c r="CN562" s="416"/>
      <c r="CO562" s="416"/>
      <c r="CP562" s="416"/>
      <c r="CQ562" s="416"/>
      <c r="CR562" s="416"/>
      <c r="CS562" s="416"/>
      <c r="CT562" s="416"/>
      <c r="CU562" s="416"/>
      <c r="CV562" s="416"/>
      <c r="CW562" s="415"/>
      <c r="CX562" s="416"/>
      <c r="CY562" s="41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415"/>
      <c r="AZ563" s="415"/>
      <c r="BA563" s="415"/>
      <c r="BB563" s="415"/>
      <c r="BC563" s="415"/>
      <c r="BD563" s="415"/>
      <c r="BE563" s="415"/>
      <c r="BF563" s="415"/>
      <c r="BG563" s="416"/>
      <c r="BH563" s="416"/>
      <c r="BI563" s="415"/>
      <c r="BJ563" s="416"/>
      <c r="BK563" s="416"/>
      <c r="BL563" s="416"/>
      <c r="BM563" s="416"/>
      <c r="BN563" s="416"/>
      <c r="BO563" s="416"/>
      <c r="BP563" s="416"/>
      <c r="BQ563" s="416"/>
      <c r="BR563" s="416"/>
      <c r="BS563" s="415"/>
      <c r="BT563" s="416"/>
      <c r="BU563" s="416"/>
      <c r="BV563" s="416"/>
      <c r="BW563" s="416"/>
      <c r="BX563" s="416"/>
      <c r="BY563" s="416"/>
      <c r="BZ563" s="416"/>
      <c r="CA563" s="416"/>
      <c r="CB563" s="416"/>
      <c r="CC563" s="415"/>
      <c r="CD563" s="416"/>
      <c r="CE563" s="416"/>
      <c r="CF563" s="416"/>
      <c r="CG563" s="416"/>
      <c r="CH563" s="416"/>
      <c r="CI563" s="416"/>
      <c r="CJ563" s="416"/>
      <c r="CK563" s="416"/>
      <c r="CL563" s="416"/>
      <c r="CM563" s="415"/>
      <c r="CN563" s="416"/>
      <c r="CO563" s="416"/>
      <c r="CP563" s="416"/>
      <c r="CQ563" s="416"/>
      <c r="CR563" s="416"/>
      <c r="CS563" s="416"/>
      <c r="CT563" s="416"/>
      <c r="CU563" s="416"/>
      <c r="CV563" s="416"/>
      <c r="CW563" s="415"/>
      <c r="CX563" s="416"/>
      <c r="CY563" s="41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415"/>
      <c r="AZ564" s="415"/>
      <c r="BA564" s="415"/>
      <c r="BB564" s="415"/>
      <c r="BC564" s="415"/>
      <c r="BD564" s="415"/>
      <c r="BE564" s="415"/>
      <c r="BF564" s="415"/>
      <c r="BG564" s="416"/>
      <c r="BH564" s="416"/>
      <c r="BI564" s="415"/>
      <c r="BJ564" s="416"/>
      <c r="BK564" s="416"/>
      <c r="BL564" s="416"/>
      <c r="BM564" s="416"/>
      <c r="BN564" s="416"/>
      <c r="BO564" s="416"/>
      <c r="BP564" s="416"/>
      <c r="BQ564" s="416"/>
      <c r="BR564" s="416"/>
      <c r="BS564" s="415"/>
      <c r="BT564" s="416"/>
      <c r="BU564" s="416"/>
      <c r="BV564" s="416"/>
      <c r="BW564" s="416"/>
      <c r="BX564" s="416"/>
      <c r="BY564" s="416"/>
      <c r="BZ564" s="416"/>
      <c r="CA564" s="416"/>
      <c r="CB564" s="416"/>
      <c r="CC564" s="415"/>
      <c r="CD564" s="416"/>
      <c r="CE564" s="416"/>
      <c r="CF564" s="416"/>
      <c r="CG564" s="416"/>
      <c r="CH564" s="416"/>
      <c r="CI564" s="416"/>
      <c r="CJ564" s="416"/>
      <c r="CK564" s="416"/>
      <c r="CL564" s="416"/>
      <c r="CM564" s="415"/>
      <c r="CN564" s="416"/>
      <c r="CO564" s="416"/>
      <c r="CP564" s="416"/>
      <c r="CQ564" s="416"/>
      <c r="CR564" s="416"/>
      <c r="CS564" s="416"/>
      <c r="CT564" s="416"/>
      <c r="CU564" s="416"/>
      <c r="CV564" s="416"/>
      <c r="CW564" s="415"/>
      <c r="CX564" s="416"/>
      <c r="CY564" s="41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415"/>
      <c r="AZ565" s="415"/>
      <c r="BA565" s="415"/>
      <c r="BB565" s="415"/>
      <c r="BC565" s="415"/>
      <c r="BD565" s="415"/>
      <c r="BE565" s="415"/>
      <c r="BF565" s="415"/>
      <c r="BG565" s="416"/>
      <c r="BH565" s="416"/>
      <c r="BI565" s="415"/>
      <c r="BJ565" s="416"/>
      <c r="BK565" s="416"/>
      <c r="BL565" s="416"/>
      <c r="BM565" s="416"/>
      <c r="BN565" s="416"/>
      <c r="BO565" s="416"/>
      <c r="BP565" s="416"/>
      <c r="BQ565" s="416"/>
      <c r="BR565" s="416"/>
      <c r="BS565" s="415"/>
      <c r="BT565" s="416"/>
      <c r="BU565" s="416"/>
      <c r="BV565" s="416"/>
      <c r="BW565" s="416"/>
      <c r="BX565" s="416"/>
      <c r="BY565" s="416"/>
      <c r="BZ565" s="416"/>
      <c r="CA565" s="416"/>
      <c r="CB565" s="416"/>
      <c r="CC565" s="415"/>
      <c r="CD565" s="416"/>
      <c r="CE565" s="416"/>
      <c r="CF565" s="416"/>
      <c r="CG565" s="416"/>
      <c r="CH565" s="416"/>
      <c r="CI565" s="416"/>
      <c r="CJ565" s="416"/>
      <c r="CK565" s="416"/>
      <c r="CL565" s="416"/>
      <c r="CM565" s="415"/>
      <c r="CN565" s="416"/>
      <c r="CO565" s="416"/>
      <c r="CP565" s="416"/>
      <c r="CQ565" s="416"/>
      <c r="CR565" s="416"/>
      <c r="CS565" s="416"/>
      <c r="CT565" s="416"/>
      <c r="CU565" s="416"/>
      <c r="CV565" s="416"/>
      <c r="CW565" s="415"/>
      <c r="CX565" s="416"/>
      <c r="CY565" s="41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415"/>
      <c r="AZ566" s="415"/>
      <c r="BA566" s="415"/>
      <c r="BB566" s="415"/>
      <c r="BC566" s="415"/>
      <c r="BD566" s="415"/>
      <c r="BE566" s="415"/>
      <c r="BF566" s="415"/>
      <c r="BG566" s="416"/>
      <c r="BH566" s="416"/>
      <c r="BI566" s="415"/>
      <c r="BJ566" s="416"/>
      <c r="BK566" s="416"/>
      <c r="BL566" s="416"/>
      <c r="BM566" s="416"/>
      <c r="BN566" s="416"/>
      <c r="BO566" s="416"/>
      <c r="BP566" s="416"/>
      <c r="BQ566" s="416"/>
      <c r="BR566" s="416"/>
      <c r="BS566" s="415"/>
      <c r="BT566" s="416"/>
      <c r="BU566" s="416"/>
      <c r="BV566" s="416"/>
      <c r="BW566" s="416"/>
      <c r="BX566" s="416"/>
      <c r="BY566" s="416"/>
      <c r="BZ566" s="416"/>
      <c r="CA566" s="416"/>
      <c r="CB566" s="416"/>
      <c r="CC566" s="415"/>
      <c r="CD566" s="416"/>
      <c r="CE566" s="416"/>
      <c r="CF566" s="416"/>
      <c r="CG566" s="416"/>
      <c r="CH566" s="416"/>
      <c r="CI566" s="416"/>
      <c r="CJ566" s="416"/>
      <c r="CK566" s="416"/>
      <c r="CL566" s="416"/>
      <c r="CM566" s="415"/>
      <c r="CN566" s="416"/>
      <c r="CO566" s="416"/>
      <c r="CP566" s="416"/>
      <c r="CQ566" s="416"/>
      <c r="CR566" s="416"/>
      <c r="CS566" s="416"/>
      <c r="CT566" s="416"/>
      <c r="CU566" s="416"/>
      <c r="CV566" s="416"/>
      <c r="CW566" s="415"/>
      <c r="CX566" s="416"/>
      <c r="CY566" s="41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415"/>
      <c r="AZ567" s="415"/>
      <c r="BA567" s="415"/>
      <c r="BB567" s="415"/>
      <c r="BC567" s="415"/>
      <c r="BD567" s="415"/>
      <c r="BE567" s="415"/>
      <c r="BF567" s="415"/>
      <c r="BG567" s="416"/>
      <c r="BH567" s="416"/>
      <c r="BI567" s="415"/>
      <c r="BJ567" s="416"/>
      <c r="BK567" s="416"/>
      <c r="BL567" s="416"/>
      <c r="BM567" s="416"/>
      <c r="BN567" s="416"/>
      <c r="BO567" s="416"/>
      <c r="BP567" s="416"/>
      <c r="BQ567" s="416"/>
      <c r="BR567" s="416"/>
      <c r="BS567" s="415"/>
      <c r="BT567" s="416"/>
      <c r="BU567" s="416"/>
      <c r="BV567" s="416"/>
      <c r="BW567" s="416"/>
      <c r="BX567" s="416"/>
      <c r="BY567" s="416"/>
      <c r="BZ567" s="416"/>
      <c r="CA567" s="416"/>
      <c r="CB567" s="416"/>
      <c r="CC567" s="415"/>
      <c r="CD567" s="416"/>
      <c r="CE567" s="416"/>
      <c r="CF567" s="416"/>
      <c r="CG567" s="416"/>
      <c r="CH567" s="416"/>
      <c r="CI567" s="416"/>
      <c r="CJ567" s="416"/>
      <c r="CK567" s="416"/>
      <c r="CL567" s="416"/>
      <c r="CM567" s="415"/>
      <c r="CN567" s="416"/>
      <c r="CO567" s="416"/>
      <c r="CP567" s="416"/>
      <c r="CQ567" s="416"/>
      <c r="CR567" s="416"/>
      <c r="CS567" s="416"/>
      <c r="CT567" s="416"/>
      <c r="CU567" s="416"/>
      <c r="CV567" s="416"/>
      <c r="CW567" s="415"/>
      <c r="CX567" s="416"/>
      <c r="CY567" s="41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415"/>
      <c r="AZ568" s="415"/>
      <c r="BA568" s="415"/>
      <c r="BB568" s="415"/>
      <c r="BC568" s="415"/>
      <c r="BD568" s="415"/>
      <c r="BE568" s="415"/>
      <c r="BF568" s="415"/>
      <c r="BG568" s="416"/>
      <c r="BH568" s="416"/>
      <c r="BI568" s="415"/>
      <c r="BJ568" s="416"/>
      <c r="BK568" s="416"/>
      <c r="BL568" s="416"/>
      <c r="BM568" s="416"/>
      <c r="BN568" s="416"/>
      <c r="BO568" s="416"/>
      <c r="BP568" s="416"/>
      <c r="BQ568" s="416"/>
      <c r="BR568" s="416"/>
      <c r="BS568" s="415"/>
      <c r="BT568" s="416"/>
      <c r="BU568" s="416"/>
      <c r="BV568" s="416"/>
      <c r="BW568" s="416"/>
      <c r="BX568" s="416"/>
      <c r="BY568" s="416"/>
      <c r="BZ568" s="416"/>
      <c r="CA568" s="416"/>
      <c r="CB568" s="416"/>
      <c r="CC568" s="415"/>
      <c r="CD568" s="416"/>
      <c r="CE568" s="416"/>
      <c r="CF568" s="416"/>
      <c r="CG568" s="416"/>
      <c r="CH568" s="416"/>
      <c r="CI568" s="416"/>
      <c r="CJ568" s="416"/>
      <c r="CK568" s="416"/>
      <c r="CL568" s="416"/>
      <c r="CM568" s="415"/>
      <c r="CN568" s="416"/>
      <c r="CO568" s="416"/>
      <c r="CP568" s="416"/>
      <c r="CQ568" s="416"/>
      <c r="CR568" s="416"/>
      <c r="CS568" s="416"/>
      <c r="CT568" s="416"/>
      <c r="CU568" s="416"/>
      <c r="CV568" s="416"/>
      <c r="CW568" s="415"/>
      <c r="CX568" s="416"/>
      <c r="CY568" s="41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415"/>
      <c r="AZ569" s="415"/>
      <c r="BA569" s="415"/>
      <c r="BB569" s="415"/>
      <c r="BC569" s="415"/>
      <c r="BD569" s="415"/>
      <c r="BE569" s="415"/>
      <c r="BF569" s="415"/>
      <c r="BG569" s="416"/>
      <c r="BH569" s="416"/>
      <c r="BI569" s="415"/>
      <c r="BJ569" s="416"/>
      <c r="BK569" s="416"/>
      <c r="BL569" s="416"/>
      <c r="BM569" s="416"/>
      <c r="BN569" s="416"/>
      <c r="BO569" s="416"/>
      <c r="BP569" s="416"/>
      <c r="BQ569" s="416"/>
      <c r="BR569" s="416"/>
      <c r="BS569" s="415"/>
      <c r="BT569" s="416"/>
      <c r="BU569" s="416"/>
      <c r="BV569" s="416"/>
      <c r="BW569" s="416"/>
      <c r="BX569" s="416"/>
      <c r="BY569" s="416"/>
      <c r="BZ569" s="416"/>
      <c r="CA569" s="416"/>
      <c r="CB569" s="416"/>
      <c r="CC569" s="415"/>
      <c r="CD569" s="416"/>
      <c r="CE569" s="416"/>
      <c r="CF569" s="416"/>
      <c r="CG569" s="416"/>
      <c r="CH569" s="416"/>
      <c r="CI569" s="416"/>
      <c r="CJ569" s="416"/>
      <c r="CK569" s="416"/>
      <c r="CL569" s="416"/>
      <c r="CM569" s="415"/>
      <c r="CN569" s="416"/>
      <c r="CO569" s="416"/>
      <c r="CP569" s="416"/>
      <c r="CQ569" s="416"/>
      <c r="CR569" s="416"/>
      <c r="CS569" s="416"/>
      <c r="CT569" s="416"/>
      <c r="CU569" s="416"/>
      <c r="CV569" s="416"/>
      <c r="CW569" s="415"/>
      <c r="CX569" s="416"/>
      <c r="CY569" s="41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415"/>
      <c r="AZ570" s="415"/>
      <c r="BA570" s="415"/>
      <c r="BB570" s="415"/>
      <c r="BC570" s="415"/>
      <c r="BD570" s="415"/>
      <c r="BE570" s="415"/>
      <c r="BF570" s="415"/>
      <c r="BG570" s="416"/>
      <c r="BH570" s="416"/>
      <c r="BI570" s="415"/>
      <c r="BJ570" s="416"/>
      <c r="BK570" s="416"/>
      <c r="BL570" s="416"/>
      <c r="BM570" s="416"/>
      <c r="BN570" s="416"/>
      <c r="BO570" s="416"/>
      <c r="BP570" s="416"/>
      <c r="BQ570" s="416"/>
      <c r="BR570" s="416"/>
      <c r="BS570" s="415"/>
      <c r="BT570" s="416"/>
      <c r="BU570" s="416"/>
      <c r="BV570" s="416"/>
      <c r="BW570" s="416"/>
      <c r="BX570" s="416"/>
      <c r="BY570" s="416"/>
      <c r="BZ570" s="416"/>
      <c r="CA570" s="416"/>
      <c r="CB570" s="416"/>
      <c r="CC570" s="415"/>
      <c r="CD570" s="416"/>
      <c r="CE570" s="416"/>
      <c r="CF570" s="416"/>
      <c r="CG570" s="416"/>
      <c r="CH570" s="416"/>
      <c r="CI570" s="416"/>
      <c r="CJ570" s="416"/>
      <c r="CK570" s="416"/>
      <c r="CL570" s="416"/>
      <c r="CM570" s="415"/>
      <c r="CN570" s="416"/>
      <c r="CO570" s="416"/>
      <c r="CP570" s="416"/>
      <c r="CQ570" s="416"/>
      <c r="CR570" s="416"/>
      <c r="CS570" s="416"/>
      <c r="CT570" s="416"/>
      <c r="CU570" s="416"/>
      <c r="CV570" s="416"/>
      <c r="CW570" s="415"/>
      <c r="CX570" s="416"/>
      <c r="CY570" s="41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415"/>
      <c r="AZ571" s="415"/>
      <c r="BA571" s="415"/>
      <c r="BB571" s="415"/>
      <c r="BC571" s="415"/>
      <c r="BD571" s="415"/>
      <c r="BE571" s="415"/>
      <c r="BF571" s="415"/>
      <c r="BG571" s="416"/>
      <c r="BH571" s="416"/>
      <c r="BI571" s="415"/>
      <c r="BJ571" s="416"/>
      <c r="BK571" s="416"/>
      <c r="BL571" s="416"/>
      <c r="BM571" s="416"/>
      <c r="BN571" s="416"/>
      <c r="BO571" s="416"/>
      <c r="BP571" s="416"/>
      <c r="BQ571" s="416"/>
      <c r="BR571" s="416"/>
      <c r="BS571" s="415"/>
      <c r="BT571" s="416"/>
      <c r="BU571" s="416"/>
      <c r="BV571" s="416"/>
      <c r="BW571" s="416"/>
      <c r="BX571" s="416"/>
      <c r="BY571" s="416"/>
      <c r="BZ571" s="416"/>
      <c r="CA571" s="416"/>
      <c r="CB571" s="416"/>
      <c r="CC571" s="415"/>
      <c r="CD571" s="416"/>
      <c r="CE571" s="416"/>
      <c r="CF571" s="416"/>
      <c r="CG571" s="416"/>
      <c r="CH571" s="416"/>
      <c r="CI571" s="416"/>
      <c r="CJ571" s="416"/>
      <c r="CK571" s="416"/>
      <c r="CL571" s="416"/>
      <c r="CM571" s="415"/>
      <c r="CN571" s="416"/>
      <c r="CO571" s="416"/>
      <c r="CP571" s="416"/>
      <c r="CQ571" s="416"/>
      <c r="CR571" s="416"/>
      <c r="CS571" s="416"/>
      <c r="CT571" s="416"/>
      <c r="CU571" s="416"/>
      <c r="CV571" s="416"/>
      <c r="CW571" s="415"/>
      <c r="CX571" s="416"/>
      <c r="CY571" s="41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415"/>
      <c r="AZ572" s="415"/>
      <c r="BA572" s="415"/>
      <c r="BB572" s="415"/>
      <c r="BC572" s="415"/>
      <c r="BD572" s="415"/>
      <c r="BE572" s="415"/>
      <c r="BF572" s="415"/>
      <c r="BG572" s="416"/>
      <c r="BH572" s="416"/>
      <c r="BI572" s="415"/>
      <c r="BJ572" s="416"/>
      <c r="BK572" s="416"/>
      <c r="BL572" s="416"/>
      <c r="BM572" s="416"/>
      <c r="BN572" s="416"/>
      <c r="BO572" s="416"/>
      <c r="BP572" s="416"/>
      <c r="BQ572" s="416"/>
      <c r="BR572" s="416"/>
      <c r="BS572" s="415"/>
      <c r="BT572" s="416"/>
      <c r="BU572" s="416"/>
      <c r="BV572" s="416"/>
      <c r="BW572" s="416"/>
      <c r="BX572" s="416"/>
      <c r="BY572" s="416"/>
      <c r="BZ572" s="416"/>
      <c r="CA572" s="416"/>
      <c r="CB572" s="416"/>
      <c r="CC572" s="415"/>
      <c r="CD572" s="416"/>
      <c r="CE572" s="416"/>
      <c r="CF572" s="416"/>
      <c r="CG572" s="416"/>
      <c r="CH572" s="416"/>
      <c r="CI572" s="416"/>
      <c r="CJ572" s="416"/>
      <c r="CK572" s="416"/>
      <c r="CL572" s="416"/>
      <c r="CM572" s="415"/>
      <c r="CN572" s="416"/>
      <c r="CO572" s="416"/>
      <c r="CP572" s="416"/>
      <c r="CQ572" s="416"/>
      <c r="CR572" s="416"/>
      <c r="CS572" s="416"/>
      <c r="CT572" s="416"/>
      <c r="CU572" s="416"/>
      <c r="CV572" s="416"/>
      <c r="CW572" s="415"/>
      <c r="CX572" s="416"/>
      <c r="CY572" s="41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415"/>
      <c r="AZ573" s="415"/>
      <c r="BA573" s="415"/>
      <c r="BB573" s="415"/>
      <c r="BC573" s="415"/>
      <c r="BD573" s="415"/>
      <c r="BE573" s="415"/>
      <c r="BF573" s="415"/>
      <c r="BG573" s="416"/>
      <c r="BH573" s="416"/>
      <c r="BI573" s="415"/>
      <c r="BJ573" s="416"/>
      <c r="BK573" s="416"/>
      <c r="BL573" s="416"/>
      <c r="BM573" s="416"/>
      <c r="BN573" s="416"/>
      <c r="BO573" s="416"/>
      <c r="BP573" s="416"/>
      <c r="BQ573" s="416"/>
      <c r="BR573" s="416"/>
      <c r="BS573" s="415"/>
      <c r="BT573" s="416"/>
      <c r="BU573" s="416"/>
      <c r="BV573" s="416"/>
      <c r="BW573" s="416"/>
      <c r="BX573" s="416"/>
      <c r="BY573" s="416"/>
      <c r="BZ573" s="416"/>
      <c r="CA573" s="416"/>
      <c r="CB573" s="416"/>
      <c r="CC573" s="415"/>
      <c r="CD573" s="416"/>
      <c r="CE573" s="416"/>
      <c r="CF573" s="416"/>
      <c r="CG573" s="416"/>
      <c r="CH573" s="416"/>
      <c r="CI573" s="416"/>
      <c r="CJ573" s="416"/>
      <c r="CK573" s="416"/>
      <c r="CL573" s="416"/>
      <c r="CM573" s="415"/>
      <c r="CN573" s="416"/>
      <c r="CO573" s="416"/>
      <c r="CP573" s="416"/>
      <c r="CQ573" s="416"/>
      <c r="CR573" s="416"/>
      <c r="CS573" s="416"/>
      <c r="CT573" s="416"/>
      <c r="CU573" s="416"/>
      <c r="CV573" s="416"/>
      <c r="CW573" s="415"/>
      <c r="CX573" s="416"/>
      <c r="CY573" s="41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415"/>
      <c r="AZ574" s="415"/>
      <c r="BA574" s="415"/>
      <c r="BB574" s="415"/>
      <c r="BC574" s="415"/>
      <c r="BD574" s="415"/>
      <c r="BE574" s="415"/>
      <c r="BF574" s="415"/>
      <c r="BG574" s="416"/>
      <c r="BH574" s="416"/>
      <c r="BI574" s="415"/>
      <c r="BJ574" s="416"/>
      <c r="BK574" s="416"/>
      <c r="BL574" s="416"/>
      <c r="BM574" s="416"/>
      <c r="BN574" s="416"/>
      <c r="BO574" s="416"/>
      <c r="BP574" s="416"/>
      <c r="BQ574" s="416"/>
      <c r="BR574" s="416"/>
      <c r="BS574" s="415"/>
      <c r="BT574" s="416"/>
      <c r="BU574" s="416"/>
      <c r="BV574" s="416"/>
      <c r="BW574" s="416"/>
      <c r="BX574" s="416"/>
      <c r="BY574" s="416"/>
      <c r="BZ574" s="416"/>
      <c r="CA574" s="416"/>
      <c r="CB574" s="416"/>
      <c r="CC574" s="415"/>
      <c r="CD574" s="416"/>
      <c r="CE574" s="416"/>
      <c r="CF574" s="416"/>
      <c r="CG574" s="416"/>
      <c r="CH574" s="416"/>
      <c r="CI574" s="416"/>
      <c r="CJ574" s="416"/>
      <c r="CK574" s="416"/>
      <c r="CL574" s="416"/>
      <c r="CM574" s="415"/>
      <c r="CN574" s="416"/>
      <c r="CO574" s="416"/>
      <c r="CP574" s="416"/>
      <c r="CQ574" s="416"/>
      <c r="CR574" s="416"/>
      <c r="CS574" s="416"/>
      <c r="CT574" s="416"/>
      <c r="CU574" s="416"/>
      <c r="CV574" s="416"/>
      <c r="CW574" s="415"/>
      <c r="CX574" s="416"/>
      <c r="CY574" s="41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415"/>
      <c r="AZ575" s="415"/>
      <c r="BA575" s="415"/>
      <c r="BB575" s="415"/>
      <c r="BC575" s="415"/>
      <c r="BD575" s="415"/>
      <c r="BE575" s="415"/>
      <c r="BF575" s="415"/>
      <c r="BG575" s="416"/>
      <c r="BH575" s="416"/>
      <c r="BI575" s="415"/>
      <c r="BJ575" s="416"/>
      <c r="BK575" s="416"/>
      <c r="BL575" s="416"/>
      <c r="BM575" s="416"/>
      <c r="BN575" s="416"/>
      <c r="BO575" s="416"/>
      <c r="BP575" s="416"/>
      <c r="BQ575" s="416"/>
      <c r="BR575" s="416"/>
      <c r="BS575" s="415"/>
      <c r="BT575" s="416"/>
      <c r="BU575" s="416"/>
      <c r="BV575" s="416"/>
      <c r="BW575" s="416"/>
      <c r="BX575" s="416"/>
      <c r="BY575" s="416"/>
      <c r="BZ575" s="416"/>
      <c r="CA575" s="416"/>
      <c r="CB575" s="416"/>
      <c r="CC575" s="415"/>
      <c r="CD575" s="416"/>
      <c r="CE575" s="416"/>
      <c r="CF575" s="416"/>
      <c r="CG575" s="416"/>
      <c r="CH575" s="416"/>
      <c r="CI575" s="416"/>
      <c r="CJ575" s="416"/>
      <c r="CK575" s="416"/>
      <c r="CL575" s="416"/>
      <c r="CM575" s="415"/>
      <c r="CN575" s="416"/>
      <c r="CO575" s="416"/>
      <c r="CP575" s="416"/>
      <c r="CQ575" s="416"/>
      <c r="CR575" s="416"/>
      <c r="CS575" s="416"/>
      <c r="CT575" s="416"/>
      <c r="CU575" s="416"/>
      <c r="CV575" s="416"/>
      <c r="CW575" s="415"/>
      <c r="CX575" s="416"/>
      <c r="CY575" s="41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415"/>
      <c r="AZ576" s="415"/>
      <c r="BA576" s="415"/>
      <c r="BB576" s="415"/>
      <c r="BC576" s="415"/>
      <c r="BD576" s="415"/>
      <c r="BE576" s="415"/>
      <c r="BF576" s="415"/>
      <c r="BG576" s="416"/>
      <c r="BH576" s="416"/>
      <c r="BI576" s="415"/>
      <c r="BJ576" s="416"/>
      <c r="BK576" s="416"/>
      <c r="BL576" s="416"/>
      <c r="BM576" s="416"/>
      <c r="BN576" s="416"/>
      <c r="BO576" s="416"/>
      <c r="BP576" s="416"/>
      <c r="BQ576" s="416"/>
      <c r="BR576" s="416"/>
      <c r="BS576" s="415"/>
      <c r="BT576" s="416"/>
      <c r="BU576" s="416"/>
      <c r="BV576" s="416"/>
      <c r="BW576" s="416"/>
      <c r="BX576" s="416"/>
      <c r="BY576" s="416"/>
      <c r="BZ576" s="416"/>
      <c r="CA576" s="416"/>
      <c r="CB576" s="416"/>
      <c r="CC576" s="415"/>
      <c r="CD576" s="416"/>
      <c r="CE576" s="416"/>
      <c r="CF576" s="416"/>
      <c r="CG576" s="416"/>
      <c r="CH576" s="416"/>
      <c r="CI576" s="416"/>
      <c r="CJ576" s="416"/>
      <c r="CK576" s="416"/>
      <c r="CL576" s="416"/>
      <c r="CM576" s="415"/>
      <c r="CN576" s="416"/>
      <c r="CO576" s="416"/>
      <c r="CP576" s="416"/>
      <c r="CQ576" s="416"/>
      <c r="CR576" s="416"/>
      <c r="CS576" s="416"/>
      <c r="CT576" s="416"/>
      <c r="CU576" s="416"/>
      <c r="CV576" s="416"/>
      <c r="CW576" s="415"/>
      <c r="CX576" s="416"/>
      <c r="CY576" s="41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415"/>
      <c r="AZ577" s="415"/>
      <c r="BA577" s="415"/>
      <c r="BB577" s="415"/>
      <c r="BC577" s="415"/>
      <c r="BD577" s="415"/>
      <c r="BE577" s="415"/>
      <c r="BF577" s="415"/>
      <c r="BG577" s="416"/>
      <c r="BH577" s="416"/>
      <c r="BI577" s="415"/>
      <c r="BJ577" s="416"/>
      <c r="BK577" s="416"/>
      <c r="BL577" s="416"/>
      <c r="BM577" s="416"/>
      <c r="BN577" s="416"/>
      <c r="BO577" s="416"/>
      <c r="BP577" s="416"/>
      <c r="BQ577" s="416"/>
      <c r="BR577" s="416"/>
      <c r="BS577" s="415"/>
      <c r="BT577" s="416"/>
      <c r="BU577" s="416"/>
      <c r="BV577" s="416"/>
      <c r="BW577" s="416"/>
      <c r="BX577" s="416"/>
      <c r="BY577" s="416"/>
      <c r="BZ577" s="416"/>
      <c r="CA577" s="416"/>
      <c r="CB577" s="416"/>
      <c r="CC577" s="415"/>
      <c r="CD577" s="416"/>
      <c r="CE577" s="416"/>
      <c r="CF577" s="416"/>
      <c r="CG577" s="416"/>
      <c r="CH577" s="416"/>
      <c r="CI577" s="416"/>
      <c r="CJ577" s="416"/>
      <c r="CK577" s="416"/>
      <c r="CL577" s="416"/>
      <c r="CM577" s="415"/>
      <c r="CN577" s="416"/>
      <c r="CO577" s="416"/>
      <c r="CP577" s="416"/>
      <c r="CQ577" s="416"/>
      <c r="CR577" s="416"/>
      <c r="CS577" s="416"/>
      <c r="CT577" s="416"/>
      <c r="CU577" s="416"/>
      <c r="CV577" s="416"/>
      <c r="CW577" s="415"/>
      <c r="CX577" s="416"/>
      <c r="CY577" s="41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415"/>
      <c r="AZ578" s="415"/>
      <c r="BA578" s="415"/>
      <c r="BB578" s="415"/>
      <c r="BC578" s="415"/>
      <c r="BD578" s="415"/>
      <c r="BE578" s="415"/>
      <c r="BF578" s="415"/>
      <c r="BG578" s="416"/>
      <c r="BH578" s="416"/>
      <c r="BI578" s="415"/>
      <c r="BJ578" s="416"/>
      <c r="BK578" s="416"/>
      <c r="BL578" s="416"/>
      <c r="BM578" s="416"/>
      <c r="BN578" s="416"/>
      <c r="BO578" s="416"/>
      <c r="BP578" s="416"/>
      <c r="BQ578" s="416"/>
      <c r="BR578" s="416"/>
      <c r="BS578" s="415"/>
      <c r="BT578" s="416"/>
      <c r="BU578" s="416"/>
      <c r="BV578" s="416"/>
      <c r="BW578" s="416"/>
      <c r="BX578" s="416"/>
      <c r="BY578" s="416"/>
      <c r="BZ578" s="416"/>
      <c r="CA578" s="416"/>
      <c r="CB578" s="416"/>
      <c r="CC578" s="415"/>
      <c r="CD578" s="416"/>
      <c r="CE578" s="416"/>
      <c r="CF578" s="416"/>
      <c r="CG578" s="416"/>
      <c r="CH578" s="416"/>
      <c r="CI578" s="416"/>
      <c r="CJ578" s="416"/>
      <c r="CK578" s="416"/>
      <c r="CL578" s="416"/>
      <c r="CM578" s="415"/>
      <c r="CN578" s="416"/>
      <c r="CO578" s="416"/>
      <c r="CP578" s="416"/>
      <c r="CQ578" s="416"/>
      <c r="CR578" s="416"/>
      <c r="CS578" s="416"/>
      <c r="CT578" s="416"/>
      <c r="CU578" s="416"/>
      <c r="CV578" s="416"/>
      <c r="CW578" s="415"/>
      <c r="CX578" s="416"/>
      <c r="CY578" s="41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415"/>
      <c r="AZ579" s="415"/>
      <c r="BA579" s="415"/>
      <c r="BB579" s="415"/>
      <c r="BC579" s="415"/>
      <c r="BD579" s="415"/>
      <c r="BE579" s="415"/>
      <c r="BF579" s="415"/>
      <c r="BG579" s="416"/>
      <c r="BH579" s="416"/>
      <c r="BI579" s="415"/>
      <c r="BJ579" s="416"/>
      <c r="BK579" s="416"/>
      <c r="BL579" s="416"/>
      <c r="BM579" s="416"/>
      <c r="BN579" s="416"/>
      <c r="BO579" s="416"/>
      <c r="BP579" s="416"/>
      <c r="BQ579" s="416"/>
      <c r="BR579" s="416"/>
      <c r="BS579" s="415"/>
      <c r="BT579" s="416"/>
      <c r="BU579" s="416"/>
      <c r="BV579" s="416"/>
      <c r="BW579" s="416"/>
      <c r="BX579" s="416"/>
      <c r="BY579" s="416"/>
      <c r="BZ579" s="416"/>
      <c r="CA579" s="416"/>
      <c r="CB579" s="416"/>
      <c r="CC579" s="415"/>
      <c r="CD579" s="416"/>
      <c r="CE579" s="416"/>
      <c r="CF579" s="416"/>
      <c r="CG579" s="416"/>
      <c r="CH579" s="416"/>
      <c r="CI579" s="416"/>
      <c r="CJ579" s="416"/>
      <c r="CK579" s="416"/>
      <c r="CL579" s="416"/>
      <c r="CM579" s="415"/>
      <c r="CN579" s="416"/>
      <c r="CO579" s="416"/>
      <c r="CP579" s="416"/>
      <c r="CQ579" s="416"/>
      <c r="CR579" s="416"/>
      <c r="CS579" s="416"/>
      <c r="CT579" s="416"/>
      <c r="CU579" s="416"/>
      <c r="CV579" s="416"/>
      <c r="CW579" s="415"/>
      <c r="CX579" s="416"/>
      <c r="CY579" s="41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415"/>
      <c r="AZ580" s="415"/>
      <c r="BA580" s="415"/>
      <c r="BB580" s="415"/>
      <c r="BC580" s="415"/>
      <c r="BD580" s="415"/>
      <c r="BE580" s="415"/>
      <c r="BF580" s="415"/>
      <c r="BG580" s="416"/>
      <c r="BH580" s="416"/>
      <c r="BI580" s="415"/>
      <c r="BJ580" s="416"/>
      <c r="BK580" s="416"/>
      <c r="BL580" s="416"/>
      <c r="BM580" s="416"/>
      <c r="BN580" s="416"/>
      <c r="BO580" s="416"/>
      <c r="BP580" s="416"/>
      <c r="BQ580" s="416"/>
      <c r="BR580" s="416"/>
      <c r="BS580" s="415"/>
      <c r="BT580" s="416"/>
      <c r="BU580" s="416"/>
      <c r="BV580" s="416"/>
      <c r="BW580" s="416"/>
      <c r="BX580" s="416"/>
      <c r="BY580" s="416"/>
      <c r="BZ580" s="416"/>
      <c r="CA580" s="416"/>
      <c r="CB580" s="416"/>
      <c r="CC580" s="415"/>
      <c r="CD580" s="416"/>
      <c r="CE580" s="416"/>
      <c r="CF580" s="416"/>
      <c r="CG580" s="416"/>
      <c r="CH580" s="416"/>
      <c r="CI580" s="416"/>
      <c r="CJ580" s="416"/>
      <c r="CK580" s="416"/>
      <c r="CL580" s="416"/>
      <c r="CM580" s="415"/>
      <c r="CN580" s="416"/>
      <c r="CO580" s="416"/>
      <c r="CP580" s="416"/>
      <c r="CQ580" s="416"/>
      <c r="CR580" s="416"/>
      <c r="CS580" s="416"/>
      <c r="CT580" s="416"/>
      <c r="CU580" s="416"/>
      <c r="CV580" s="416"/>
      <c r="CW580" s="415"/>
      <c r="CX580" s="416"/>
      <c r="CY580" s="41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415"/>
      <c r="AZ581" s="415"/>
      <c r="BA581" s="415"/>
      <c r="BB581" s="415"/>
      <c r="BC581" s="415"/>
      <c r="BD581" s="415"/>
      <c r="BE581" s="415"/>
      <c r="BF581" s="415"/>
      <c r="BG581" s="416"/>
      <c r="BH581" s="416"/>
      <c r="BI581" s="415"/>
      <c r="BJ581" s="416"/>
      <c r="BK581" s="416"/>
      <c r="BL581" s="416"/>
      <c r="BM581" s="416"/>
      <c r="BN581" s="416"/>
      <c r="BO581" s="416"/>
      <c r="BP581" s="416"/>
      <c r="BQ581" s="416"/>
      <c r="BR581" s="416"/>
      <c r="BS581" s="415"/>
      <c r="BT581" s="416"/>
      <c r="BU581" s="416"/>
      <c r="BV581" s="416"/>
      <c r="BW581" s="416"/>
      <c r="BX581" s="416"/>
      <c r="BY581" s="416"/>
      <c r="BZ581" s="416"/>
      <c r="CA581" s="416"/>
      <c r="CB581" s="416"/>
      <c r="CC581" s="415"/>
      <c r="CD581" s="416"/>
      <c r="CE581" s="416"/>
      <c r="CF581" s="416"/>
      <c r="CG581" s="416"/>
      <c r="CH581" s="416"/>
      <c r="CI581" s="416"/>
      <c r="CJ581" s="416"/>
      <c r="CK581" s="416"/>
      <c r="CL581" s="416"/>
      <c r="CM581" s="415"/>
      <c r="CN581" s="416"/>
      <c r="CO581" s="416"/>
      <c r="CP581" s="416"/>
      <c r="CQ581" s="416"/>
      <c r="CR581" s="416"/>
      <c r="CS581" s="416"/>
      <c r="CT581" s="416"/>
      <c r="CU581" s="416"/>
      <c r="CV581" s="416"/>
      <c r="CW581" s="415"/>
      <c r="CX581" s="416"/>
      <c r="CY581" s="41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415"/>
      <c r="AZ582" s="415"/>
      <c r="BA582" s="415"/>
      <c r="BB582" s="415"/>
      <c r="BC582" s="415"/>
      <c r="BD582" s="415"/>
      <c r="BE582" s="415"/>
      <c r="BF582" s="415"/>
      <c r="BG582" s="416"/>
      <c r="BH582" s="416"/>
      <c r="BI582" s="415"/>
      <c r="BJ582" s="416"/>
      <c r="BK582" s="416"/>
      <c r="BL582" s="416"/>
      <c r="BM582" s="416"/>
      <c r="BN582" s="416"/>
      <c r="BO582" s="416"/>
      <c r="BP582" s="416"/>
      <c r="BQ582" s="416"/>
      <c r="BR582" s="416"/>
      <c r="BS582" s="415"/>
      <c r="BT582" s="416"/>
      <c r="BU582" s="416"/>
      <c r="BV582" s="416"/>
      <c r="BW582" s="416"/>
      <c r="BX582" s="416"/>
      <c r="BY582" s="416"/>
      <c r="BZ582" s="416"/>
      <c r="CA582" s="416"/>
      <c r="CB582" s="416"/>
      <c r="CC582" s="415"/>
      <c r="CD582" s="416"/>
      <c r="CE582" s="416"/>
      <c r="CF582" s="416"/>
      <c r="CG582" s="416"/>
      <c r="CH582" s="416"/>
      <c r="CI582" s="416"/>
      <c r="CJ582" s="416"/>
      <c r="CK582" s="416"/>
      <c r="CL582" s="416"/>
      <c r="CM582" s="415"/>
      <c r="CN582" s="416"/>
      <c r="CO582" s="416"/>
      <c r="CP582" s="416"/>
      <c r="CQ582" s="416"/>
      <c r="CR582" s="416"/>
      <c r="CS582" s="416"/>
      <c r="CT582" s="416"/>
      <c r="CU582" s="416"/>
      <c r="CV582" s="416"/>
      <c r="CW582" s="415"/>
      <c r="CX582" s="416"/>
      <c r="CY582" s="41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415"/>
      <c r="AZ583" s="415"/>
      <c r="BA583" s="415"/>
      <c r="BB583" s="415"/>
      <c r="BC583" s="415"/>
      <c r="BD583" s="415"/>
      <c r="BE583" s="415"/>
      <c r="BF583" s="415"/>
      <c r="BG583" s="416"/>
      <c r="BH583" s="416"/>
      <c r="BI583" s="415"/>
      <c r="BJ583" s="416"/>
      <c r="BK583" s="416"/>
      <c r="BL583" s="416"/>
      <c r="BM583" s="416"/>
      <c r="BN583" s="416"/>
      <c r="BO583" s="416"/>
      <c r="BP583" s="416"/>
      <c r="BQ583" s="416"/>
      <c r="BR583" s="416"/>
      <c r="BS583" s="415"/>
      <c r="BT583" s="416"/>
      <c r="BU583" s="416"/>
      <c r="BV583" s="416"/>
      <c r="BW583" s="416"/>
      <c r="BX583" s="416"/>
      <c r="BY583" s="416"/>
      <c r="BZ583" s="416"/>
      <c r="CA583" s="416"/>
      <c r="CB583" s="416"/>
      <c r="CC583" s="415"/>
      <c r="CD583" s="416"/>
      <c r="CE583" s="416"/>
      <c r="CF583" s="416"/>
      <c r="CG583" s="416"/>
      <c r="CH583" s="416"/>
      <c r="CI583" s="416"/>
      <c r="CJ583" s="416"/>
      <c r="CK583" s="416"/>
      <c r="CL583" s="416"/>
      <c r="CM583" s="415"/>
      <c r="CN583" s="416"/>
      <c r="CO583" s="416"/>
      <c r="CP583" s="416"/>
      <c r="CQ583" s="416"/>
      <c r="CR583" s="416"/>
      <c r="CS583" s="416"/>
      <c r="CT583" s="416"/>
      <c r="CU583" s="416"/>
      <c r="CV583" s="416"/>
      <c r="CW583" s="415"/>
      <c r="CX583" s="416"/>
      <c r="CY583" s="41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415"/>
      <c r="AZ584" s="415"/>
      <c r="BA584" s="415"/>
      <c r="BB584" s="415"/>
      <c r="BC584" s="415"/>
      <c r="BD584" s="415"/>
      <c r="BE584" s="415"/>
      <c r="BF584" s="415"/>
      <c r="BG584" s="416"/>
      <c r="BH584" s="416"/>
      <c r="BI584" s="415"/>
      <c r="BJ584" s="416"/>
      <c r="BK584" s="416"/>
      <c r="BL584" s="416"/>
      <c r="BM584" s="416"/>
      <c r="BN584" s="416"/>
      <c r="BO584" s="416"/>
      <c r="BP584" s="416"/>
      <c r="BQ584" s="416"/>
      <c r="BR584" s="416"/>
      <c r="BS584" s="415"/>
      <c r="BT584" s="416"/>
      <c r="BU584" s="416"/>
      <c r="BV584" s="416"/>
      <c r="BW584" s="416"/>
      <c r="BX584" s="416"/>
      <c r="BY584" s="416"/>
      <c r="BZ584" s="416"/>
      <c r="CA584" s="416"/>
      <c r="CB584" s="416"/>
      <c r="CC584" s="415"/>
      <c r="CD584" s="416"/>
      <c r="CE584" s="416"/>
      <c r="CF584" s="416"/>
      <c r="CG584" s="416"/>
      <c r="CH584" s="416"/>
      <c r="CI584" s="416"/>
      <c r="CJ584" s="416"/>
      <c r="CK584" s="416"/>
      <c r="CL584" s="416"/>
      <c r="CM584" s="415"/>
      <c r="CN584" s="416"/>
      <c r="CO584" s="416"/>
      <c r="CP584" s="416"/>
      <c r="CQ584" s="416"/>
      <c r="CR584" s="416"/>
      <c r="CS584" s="416"/>
      <c r="CT584" s="416"/>
      <c r="CU584" s="416"/>
      <c r="CV584" s="416"/>
      <c r="CW584" s="415"/>
      <c r="CX584" s="416"/>
      <c r="CY584" s="41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415"/>
      <c r="AZ585" s="415"/>
      <c r="BA585" s="415"/>
      <c r="BB585" s="415"/>
      <c r="BC585" s="415"/>
      <c r="BD585" s="415"/>
      <c r="BE585" s="415"/>
      <c r="BF585" s="415"/>
      <c r="BG585" s="416"/>
      <c r="BH585" s="416"/>
      <c r="BI585" s="415"/>
      <c r="BJ585" s="416"/>
      <c r="BK585" s="416"/>
      <c r="BL585" s="416"/>
      <c r="BM585" s="416"/>
      <c r="BN585" s="416"/>
      <c r="BO585" s="416"/>
      <c r="BP585" s="416"/>
      <c r="BQ585" s="416"/>
      <c r="BR585" s="416"/>
      <c r="BS585" s="415"/>
      <c r="BT585" s="416"/>
      <c r="BU585" s="416"/>
      <c r="BV585" s="416"/>
      <c r="BW585" s="416"/>
      <c r="BX585" s="416"/>
      <c r="BY585" s="416"/>
      <c r="BZ585" s="416"/>
      <c r="CA585" s="416"/>
      <c r="CB585" s="416"/>
      <c r="CC585" s="415"/>
      <c r="CD585" s="416"/>
      <c r="CE585" s="416"/>
      <c r="CF585" s="416"/>
      <c r="CG585" s="416"/>
      <c r="CH585" s="416"/>
      <c r="CI585" s="416"/>
      <c r="CJ585" s="416"/>
      <c r="CK585" s="416"/>
      <c r="CL585" s="416"/>
      <c r="CM585" s="415"/>
      <c r="CN585" s="416"/>
      <c r="CO585" s="416"/>
      <c r="CP585" s="416"/>
      <c r="CQ585" s="416"/>
      <c r="CR585" s="416"/>
      <c r="CS585" s="416"/>
      <c r="CT585" s="416"/>
      <c r="CU585" s="416"/>
      <c r="CV585" s="416"/>
      <c r="CW585" s="415"/>
      <c r="CX585" s="416"/>
      <c r="CY585" s="41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415"/>
      <c r="AZ586" s="415"/>
      <c r="BA586" s="415"/>
      <c r="BB586" s="415"/>
      <c r="BC586" s="415"/>
      <c r="BD586" s="415"/>
      <c r="BE586" s="415"/>
      <c r="BF586" s="415"/>
      <c r="BG586" s="416"/>
      <c r="BH586" s="416"/>
      <c r="BI586" s="415"/>
      <c r="BJ586" s="416"/>
      <c r="BK586" s="416"/>
      <c r="BL586" s="416"/>
      <c r="BM586" s="416"/>
      <c r="BN586" s="416"/>
      <c r="BO586" s="416"/>
      <c r="BP586" s="416"/>
      <c r="BQ586" s="416"/>
      <c r="BR586" s="416"/>
      <c r="BS586" s="415"/>
      <c r="BT586" s="416"/>
      <c r="BU586" s="416"/>
      <c r="BV586" s="416"/>
      <c r="BW586" s="416"/>
      <c r="BX586" s="416"/>
      <c r="BY586" s="416"/>
      <c r="BZ586" s="416"/>
      <c r="CA586" s="416"/>
      <c r="CB586" s="416"/>
      <c r="CC586" s="415"/>
      <c r="CD586" s="416"/>
      <c r="CE586" s="416"/>
      <c r="CF586" s="416"/>
      <c r="CG586" s="416"/>
      <c r="CH586" s="416"/>
      <c r="CI586" s="416"/>
      <c r="CJ586" s="416"/>
      <c r="CK586" s="416"/>
      <c r="CL586" s="416"/>
      <c r="CM586" s="415"/>
      <c r="CN586" s="416"/>
      <c r="CO586" s="416"/>
      <c r="CP586" s="416"/>
      <c r="CQ586" s="416"/>
      <c r="CR586" s="416"/>
      <c r="CS586" s="416"/>
      <c r="CT586" s="416"/>
      <c r="CU586" s="416"/>
      <c r="CV586" s="416"/>
      <c r="CW586" s="415"/>
      <c r="CX586" s="416"/>
      <c r="CY586" s="41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415"/>
      <c r="AZ587" s="415"/>
      <c r="BA587" s="415"/>
      <c r="BB587" s="415"/>
      <c r="BC587" s="415"/>
      <c r="BD587" s="415"/>
      <c r="BE587" s="415"/>
      <c r="BF587" s="415"/>
      <c r="BG587" s="416"/>
      <c r="BH587" s="416"/>
      <c r="BI587" s="415"/>
      <c r="BJ587" s="416"/>
      <c r="BK587" s="416"/>
      <c r="BL587" s="416"/>
      <c r="BM587" s="416"/>
      <c r="BN587" s="416"/>
      <c r="BO587" s="416"/>
      <c r="BP587" s="416"/>
      <c r="BQ587" s="416"/>
      <c r="BR587" s="416"/>
      <c r="BS587" s="415"/>
      <c r="BT587" s="416"/>
      <c r="BU587" s="416"/>
      <c r="BV587" s="416"/>
      <c r="BW587" s="416"/>
      <c r="BX587" s="416"/>
      <c r="BY587" s="416"/>
      <c r="BZ587" s="416"/>
      <c r="CA587" s="416"/>
      <c r="CB587" s="416"/>
      <c r="CC587" s="415"/>
      <c r="CD587" s="416"/>
      <c r="CE587" s="416"/>
      <c r="CF587" s="416"/>
      <c r="CG587" s="416"/>
      <c r="CH587" s="416"/>
      <c r="CI587" s="416"/>
      <c r="CJ587" s="416"/>
      <c r="CK587" s="416"/>
      <c r="CL587" s="416"/>
      <c r="CM587" s="415"/>
      <c r="CN587" s="416"/>
      <c r="CO587" s="416"/>
      <c r="CP587" s="416"/>
      <c r="CQ587" s="416"/>
      <c r="CR587" s="416"/>
      <c r="CS587" s="416"/>
      <c r="CT587" s="416"/>
      <c r="CU587" s="416"/>
      <c r="CV587" s="416"/>
      <c r="CW587" s="415"/>
      <c r="CX587" s="416"/>
      <c r="CY587" s="41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415"/>
      <c r="AZ588" s="415"/>
      <c r="BA588" s="415"/>
      <c r="BB588" s="415"/>
      <c r="BC588" s="415"/>
      <c r="BD588" s="415"/>
      <c r="BE588" s="415"/>
      <c r="BF588" s="415"/>
      <c r="BG588" s="416"/>
      <c r="BH588" s="416"/>
      <c r="BI588" s="415"/>
      <c r="BJ588" s="416"/>
      <c r="BK588" s="416"/>
      <c r="BL588" s="416"/>
      <c r="BM588" s="416"/>
      <c r="BN588" s="416"/>
      <c r="BO588" s="416"/>
      <c r="BP588" s="416"/>
      <c r="BQ588" s="416"/>
      <c r="BR588" s="416"/>
      <c r="BS588" s="415"/>
      <c r="BT588" s="416"/>
      <c r="BU588" s="416"/>
      <c r="BV588" s="416"/>
      <c r="BW588" s="416"/>
      <c r="BX588" s="416"/>
      <c r="BY588" s="416"/>
      <c r="BZ588" s="416"/>
      <c r="CA588" s="416"/>
      <c r="CB588" s="416"/>
      <c r="CC588" s="415"/>
      <c r="CD588" s="416"/>
      <c r="CE588" s="416"/>
      <c r="CF588" s="416"/>
      <c r="CG588" s="416"/>
      <c r="CH588" s="416"/>
      <c r="CI588" s="416"/>
      <c r="CJ588" s="416"/>
      <c r="CK588" s="416"/>
      <c r="CL588" s="416"/>
      <c r="CM588" s="415"/>
      <c r="CN588" s="416"/>
      <c r="CO588" s="416"/>
      <c r="CP588" s="416"/>
      <c r="CQ588" s="416"/>
      <c r="CR588" s="416"/>
      <c r="CS588" s="416"/>
      <c r="CT588" s="416"/>
      <c r="CU588" s="416"/>
      <c r="CV588" s="416"/>
      <c r="CW588" s="415"/>
      <c r="CX588" s="416"/>
      <c r="CY588" s="41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415"/>
      <c r="AZ589" s="415"/>
      <c r="BA589" s="415"/>
      <c r="BB589" s="415"/>
      <c r="BC589" s="415"/>
      <c r="BD589" s="415"/>
      <c r="BE589" s="415"/>
      <c r="BF589" s="415"/>
      <c r="BG589" s="416"/>
      <c r="BH589" s="416"/>
      <c r="BI589" s="415"/>
      <c r="BJ589" s="416"/>
      <c r="BK589" s="416"/>
      <c r="BL589" s="416"/>
      <c r="BM589" s="416"/>
      <c r="BN589" s="416"/>
      <c r="BO589" s="416"/>
      <c r="BP589" s="416"/>
      <c r="BQ589" s="416"/>
      <c r="BR589" s="416"/>
      <c r="BS589" s="415"/>
      <c r="BT589" s="416"/>
      <c r="BU589" s="416"/>
      <c r="BV589" s="416"/>
      <c r="BW589" s="416"/>
      <c r="BX589" s="416"/>
      <c r="BY589" s="416"/>
      <c r="BZ589" s="416"/>
      <c r="CA589" s="416"/>
      <c r="CB589" s="416"/>
      <c r="CC589" s="415"/>
      <c r="CD589" s="416"/>
      <c r="CE589" s="416"/>
      <c r="CF589" s="416"/>
      <c r="CG589" s="416"/>
      <c r="CH589" s="416"/>
      <c r="CI589" s="416"/>
      <c r="CJ589" s="416"/>
      <c r="CK589" s="416"/>
      <c r="CL589" s="416"/>
      <c r="CM589" s="415"/>
      <c r="CN589" s="416"/>
      <c r="CO589" s="416"/>
      <c r="CP589" s="416"/>
      <c r="CQ589" s="416"/>
      <c r="CR589" s="416"/>
      <c r="CS589" s="416"/>
      <c r="CT589" s="416"/>
      <c r="CU589" s="416"/>
      <c r="CV589" s="416"/>
      <c r="CW589" s="415"/>
      <c r="CX589" s="416"/>
      <c r="CY589" s="41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415"/>
      <c r="AZ590" s="415"/>
      <c r="BA590" s="415"/>
      <c r="BB590" s="415"/>
      <c r="BC590" s="415"/>
      <c r="BD590" s="415"/>
      <c r="BE590" s="415"/>
      <c r="BF590" s="415"/>
      <c r="BG590" s="416"/>
      <c r="BH590" s="416"/>
      <c r="BI590" s="415"/>
      <c r="BJ590" s="416"/>
      <c r="BK590" s="416"/>
      <c r="BL590" s="416"/>
      <c r="BM590" s="416"/>
      <c r="BN590" s="416"/>
      <c r="BO590" s="416"/>
      <c r="BP590" s="416"/>
      <c r="BQ590" s="416"/>
      <c r="BR590" s="416"/>
      <c r="BS590" s="415"/>
      <c r="BT590" s="416"/>
      <c r="BU590" s="416"/>
      <c r="BV590" s="416"/>
      <c r="BW590" s="416"/>
      <c r="BX590" s="416"/>
      <c r="BY590" s="416"/>
      <c r="BZ590" s="416"/>
      <c r="CA590" s="416"/>
      <c r="CB590" s="416"/>
      <c r="CC590" s="415"/>
      <c r="CD590" s="416"/>
      <c r="CE590" s="416"/>
      <c r="CF590" s="416"/>
      <c r="CG590" s="416"/>
      <c r="CH590" s="416"/>
      <c r="CI590" s="416"/>
      <c r="CJ590" s="416"/>
      <c r="CK590" s="416"/>
      <c r="CL590" s="416"/>
      <c r="CM590" s="415"/>
      <c r="CN590" s="416"/>
      <c r="CO590" s="416"/>
      <c r="CP590" s="416"/>
      <c r="CQ590" s="416"/>
      <c r="CR590" s="416"/>
      <c r="CS590" s="416"/>
      <c r="CT590" s="416"/>
      <c r="CU590" s="416"/>
      <c r="CV590" s="416"/>
      <c r="CW590" s="415"/>
      <c r="CX590" s="416"/>
      <c r="CY590" s="41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415"/>
      <c r="AZ591" s="415"/>
      <c r="BA591" s="415"/>
      <c r="BB591" s="415"/>
      <c r="BC591" s="415"/>
      <c r="BD591" s="415"/>
      <c r="BE591" s="415"/>
      <c r="BF591" s="415"/>
      <c r="BG591" s="416"/>
      <c r="BH591" s="416"/>
      <c r="BI591" s="415"/>
      <c r="BJ591" s="416"/>
      <c r="BK591" s="416"/>
      <c r="BL591" s="416"/>
      <c r="BM591" s="416"/>
      <c r="BN591" s="416"/>
      <c r="BO591" s="416"/>
      <c r="BP591" s="416"/>
      <c r="BQ591" s="416"/>
      <c r="BR591" s="416"/>
      <c r="BS591" s="415"/>
      <c r="BT591" s="416"/>
      <c r="BU591" s="416"/>
      <c r="BV591" s="416"/>
      <c r="BW591" s="416"/>
      <c r="BX591" s="416"/>
      <c r="BY591" s="416"/>
      <c r="BZ591" s="416"/>
      <c r="CA591" s="416"/>
      <c r="CB591" s="416"/>
      <c r="CC591" s="415"/>
      <c r="CD591" s="416"/>
      <c r="CE591" s="416"/>
      <c r="CF591" s="416"/>
      <c r="CG591" s="416"/>
      <c r="CH591" s="416"/>
      <c r="CI591" s="416"/>
      <c r="CJ591" s="416"/>
      <c r="CK591" s="416"/>
      <c r="CL591" s="416"/>
      <c r="CM591" s="415"/>
      <c r="CN591" s="416"/>
      <c r="CO591" s="416"/>
      <c r="CP591" s="416"/>
      <c r="CQ591" s="416"/>
      <c r="CR591" s="416"/>
      <c r="CS591" s="416"/>
      <c r="CT591" s="416"/>
      <c r="CU591" s="416"/>
      <c r="CV591" s="416"/>
      <c r="CW591" s="415"/>
      <c r="CX591" s="416"/>
      <c r="CY591" s="41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415"/>
      <c r="AZ592" s="415"/>
      <c r="BA592" s="415"/>
      <c r="BB592" s="415"/>
      <c r="BC592" s="415"/>
      <c r="BD592" s="415"/>
      <c r="BE592" s="415"/>
      <c r="BF592" s="415"/>
      <c r="BG592" s="416"/>
      <c r="BH592" s="416"/>
      <c r="BI592" s="415"/>
      <c r="BJ592" s="416"/>
      <c r="BK592" s="416"/>
      <c r="BL592" s="416"/>
      <c r="BM592" s="416"/>
      <c r="BN592" s="416"/>
      <c r="BO592" s="416"/>
      <c r="BP592" s="416"/>
      <c r="BQ592" s="416"/>
      <c r="BR592" s="416"/>
      <c r="BS592" s="415"/>
      <c r="BT592" s="416"/>
      <c r="BU592" s="416"/>
      <c r="BV592" s="416"/>
      <c r="BW592" s="416"/>
      <c r="BX592" s="416"/>
      <c r="BY592" s="416"/>
      <c r="BZ592" s="416"/>
      <c r="CA592" s="416"/>
      <c r="CB592" s="416"/>
      <c r="CC592" s="415"/>
      <c r="CD592" s="416"/>
      <c r="CE592" s="416"/>
      <c r="CF592" s="416"/>
      <c r="CG592" s="416"/>
      <c r="CH592" s="416"/>
      <c r="CI592" s="416"/>
      <c r="CJ592" s="416"/>
      <c r="CK592" s="416"/>
      <c r="CL592" s="416"/>
      <c r="CM592" s="415"/>
      <c r="CN592" s="416"/>
      <c r="CO592" s="416"/>
      <c r="CP592" s="416"/>
      <c r="CQ592" s="416"/>
      <c r="CR592" s="416"/>
      <c r="CS592" s="416"/>
      <c r="CT592" s="416"/>
      <c r="CU592" s="416"/>
      <c r="CV592" s="416"/>
      <c r="CW592" s="415"/>
      <c r="CX592" s="416"/>
      <c r="CY592" s="41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415"/>
      <c r="AZ593" s="415"/>
      <c r="BA593" s="415"/>
      <c r="BB593" s="415"/>
      <c r="BC593" s="415"/>
      <c r="BD593" s="415"/>
      <c r="BE593" s="415"/>
      <c r="BF593" s="415"/>
      <c r="BG593" s="416"/>
      <c r="BH593" s="416"/>
      <c r="BI593" s="415"/>
      <c r="BJ593" s="416"/>
      <c r="BK593" s="416"/>
      <c r="BL593" s="416"/>
      <c r="BM593" s="416"/>
      <c r="BN593" s="416"/>
      <c r="BO593" s="416"/>
      <c r="BP593" s="416"/>
      <c r="BQ593" s="416"/>
      <c r="BR593" s="416"/>
      <c r="BS593" s="415"/>
      <c r="BT593" s="416"/>
      <c r="BU593" s="416"/>
      <c r="BV593" s="416"/>
      <c r="BW593" s="416"/>
      <c r="BX593" s="416"/>
      <c r="BY593" s="416"/>
      <c r="BZ593" s="416"/>
      <c r="CA593" s="416"/>
      <c r="CB593" s="416"/>
      <c r="CC593" s="415"/>
      <c r="CD593" s="416"/>
      <c r="CE593" s="416"/>
      <c r="CF593" s="416"/>
      <c r="CG593" s="416"/>
      <c r="CH593" s="416"/>
      <c r="CI593" s="416"/>
      <c r="CJ593" s="416"/>
      <c r="CK593" s="416"/>
      <c r="CL593" s="416"/>
      <c r="CM593" s="415"/>
      <c r="CN593" s="416"/>
      <c r="CO593" s="416"/>
      <c r="CP593" s="416"/>
      <c r="CQ593" s="416"/>
      <c r="CR593" s="416"/>
      <c r="CS593" s="416"/>
      <c r="CT593" s="416"/>
      <c r="CU593" s="416"/>
      <c r="CV593" s="416"/>
      <c r="CW593" s="415"/>
      <c r="CX593" s="416"/>
      <c r="CY593" s="41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415"/>
      <c r="AZ594" s="415"/>
      <c r="BA594" s="415"/>
      <c r="BB594" s="415"/>
      <c r="BC594" s="415"/>
      <c r="BD594" s="415"/>
      <c r="BE594" s="415"/>
      <c r="BF594" s="415"/>
      <c r="BG594" s="416"/>
      <c r="BH594" s="416"/>
      <c r="BI594" s="415"/>
      <c r="BJ594" s="416"/>
      <c r="BK594" s="416"/>
      <c r="BL594" s="416"/>
      <c r="BM594" s="416"/>
      <c r="BN594" s="416"/>
      <c r="BO594" s="416"/>
      <c r="BP594" s="416"/>
      <c r="BQ594" s="416"/>
      <c r="BR594" s="416"/>
      <c r="BS594" s="415"/>
      <c r="BT594" s="416"/>
      <c r="BU594" s="416"/>
      <c r="BV594" s="416"/>
      <c r="BW594" s="416"/>
      <c r="BX594" s="416"/>
      <c r="BY594" s="416"/>
      <c r="BZ594" s="416"/>
      <c r="CA594" s="416"/>
      <c r="CB594" s="416"/>
      <c r="CC594" s="415"/>
      <c r="CD594" s="416"/>
      <c r="CE594" s="416"/>
      <c r="CF594" s="416"/>
      <c r="CG594" s="416"/>
      <c r="CH594" s="416"/>
      <c r="CI594" s="416"/>
      <c r="CJ594" s="416"/>
      <c r="CK594" s="416"/>
      <c r="CL594" s="416"/>
      <c r="CM594" s="415"/>
      <c r="CN594" s="416"/>
      <c r="CO594" s="416"/>
      <c r="CP594" s="416"/>
      <c r="CQ594" s="416"/>
      <c r="CR594" s="416"/>
      <c r="CS594" s="416"/>
      <c r="CT594" s="416"/>
      <c r="CU594" s="416"/>
      <c r="CV594" s="416"/>
      <c r="CW594" s="415"/>
      <c r="CX594" s="416"/>
      <c r="CY594" s="41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415"/>
      <c r="AZ595" s="415"/>
      <c r="BA595" s="415"/>
      <c r="BB595" s="415"/>
      <c r="BC595" s="415"/>
      <c r="BD595" s="415"/>
      <c r="BE595" s="415"/>
      <c r="BF595" s="415"/>
      <c r="BG595" s="416"/>
      <c r="BH595" s="416"/>
      <c r="BI595" s="415"/>
      <c r="BJ595" s="416"/>
      <c r="BK595" s="416"/>
      <c r="BL595" s="416"/>
      <c r="BM595" s="416"/>
      <c r="BN595" s="416"/>
      <c r="BO595" s="416"/>
      <c r="BP595" s="416"/>
      <c r="BQ595" s="416"/>
      <c r="BR595" s="416"/>
      <c r="BS595" s="415"/>
      <c r="BT595" s="416"/>
      <c r="BU595" s="416"/>
      <c r="BV595" s="416"/>
      <c r="BW595" s="416"/>
      <c r="BX595" s="416"/>
      <c r="BY595" s="416"/>
      <c r="BZ595" s="416"/>
      <c r="CA595" s="416"/>
      <c r="CB595" s="416"/>
      <c r="CC595" s="415"/>
      <c r="CD595" s="416"/>
      <c r="CE595" s="416"/>
      <c r="CF595" s="416"/>
      <c r="CG595" s="416"/>
      <c r="CH595" s="416"/>
      <c r="CI595" s="416"/>
      <c r="CJ595" s="416"/>
      <c r="CK595" s="416"/>
      <c r="CL595" s="416"/>
      <c r="CM595" s="415"/>
      <c r="CN595" s="416"/>
      <c r="CO595" s="416"/>
      <c r="CP595" s="416"/>
      <c r="CQ595" s="416"/>
      <c r="CR595" s="416"/>
      <c r="CS595" s="416"/>
      <c r="CT595" s="416"/>
      <c r="CU595" s="416"/>
      <c r="CV595" s="416"/>
      <c r="CW595" s="415"/>
      <c r="CX595" s="416"/>
      <c r="CY595" s="41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415"/>
      <c r="AZ596" s="415"/>
      <c r="BA596" s="415"/>
      <c r="BB596" s="415"/>
      <c r="BC596" s="415"/>
      <c r="BD596" s="415"/>
      <c r="BE596" s="415"/>
      <c r="BF596" s="415"/>
      <c r="BG596" s="416"/>
      <c r="BH596" s="416"/>
      <c r="BI596" s="415"/>
      <c r="BJ596" s="416"/>
      <c r="BK596" s="416"/>
      <c r="BL596" s="416"/>
      <c r="BM596" s="416"/>
      <c r="BN596" s="416"/>
      <c r="BO596" s="416"/>
      <c r="BP596" s="416"/>
      <c r="BQ596" s="416"/>
      <c r="BR596" s="416"/>
      <c r="BS596" s="415"/>
      <c r="BT596" s="416"/>
      <c r="BU596" s="416"/>
      <c r="BV596" s="416"/>
      <c r="BW596" s="416"/>
      <c r="BX596" s="416"/>
      <c r="BY596" s="416"/>
      <c r="BZ596" s="416"/>
      <c r="CA596" s="416"/>
      <c r="CB596" s="416"/>
      <c r="CC596" s="415"/>
      <c r="CD596" s="416"/>
      <c r="CE596" s="416"/>
      <c r="CF596" s="416"/>
      <c r="CG596" s="416"/>
      <c r="CH596" s="416"/>
      <c r="CI596" s="416"/>
      <c r="CJ596" s="416"/>
      <c r="CK596" s="416"/>
      <c r="CL596" s="416"/>
      <c r="CM596" s="415"/>
      <c r="CN596" s="416"/>
      <c r="CO596" s="416"/>
      <c r="CP596" s="416"/>
      <c r="CQ596" s="416"/>
      <c r="CR596" s="416"/>
      <c r="CS596" s="416"/>
      <c r="CT596" s="416"/>
      <c r="CU596" s="416"/>
      <c r="CV596" s="416"/>
      <c r="CW596" s="415"/>
      <c r="CX596" s="416"/>
      <c r="CY596" s="41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415"/>
      <c r="AZ597" s="415"/>
      <c r="BA597" s="415"/>
      <c r="BB597" s="415"/>
      <c r="BC597" s="415"/>
      <c r="BD597" s="415"/>
      <c r="BE597" s="415"/>
      <c r="BF597" s="415"/>
      <c r="BG597" s="416"/>
      <c r="BH597" s="416"/>
      <c r="BI597" s="415"/>
      <c r="BJ597" s="416"/>
      <c r="BK597" s="416"/>
      <c r="BL597" s="416"/>
      <c r="BM597" s="416"/>
      <c r="BN597" s="416"/>
      <c r="BO597" s="416"/>
      <c r="BP597" s="416"/>
      <c r="BQ597" s="416"/>
      <c r="BR597" s="416"/>
      <c r="BS597" s="415"/>
      <c r="BT597" s="416"/>
      <c r="BU597" s="416"/>
      <c r="BV597" s="416"/>
      <c r="BW597" s="416"/>
      <c r="BX597" s="416"/>
      <c r="BY597" s="416"/>
      <c r="BZ597" s="416"/>
      <c r="CA597" s="416"/>
      <c r="CB597" s="416"/>
      <c r="CC597" s="415"/>
      <c r="CD597" s="416"/>
      <c r="CE597" s="416"/>
      <c r="CF597" s="416"/>
      <c r="CG597" s="416"/>
      <c r="CH597" s="416"/>
      <c r="CI597" s="416"/>
      <c r="CJ597" s="416"/>
      <c r="CK597" s="416"/>
      <c r="CL597" s="416"/>
      <c r="CM597" s="415"/>
      <c r="CN597" s="416"/>
      <c r="CO597" s="416"/>
      <c r="CP597" s="416"/>
      <c r="CQ597" s="416"/>
      <c r="CR597" s="416"/>
      <c r="CS597" s="416"/>
      <c r="CT597" s="416"/>
      <c r="CU597" s="416"/>
      <c r="CV597" s="416"/>
      <c r="CW597" s="415"/>
      <c r="CX597" s="416"/>
      <c r="CY597" s="41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415"/>
      <c r="AZ598" s="415"/>
      <c r="BA598" s="415"/>
      <c r="BB598" s="415"/>
      <c r="BC598" s="415"/>
      <c r="BD598" s="415"/>
      <c r="BE598" s="415"/>
      <c r="BF598" s="415"/>
      <c r="BG598" s="416"/>
      <c r="BH598" s="416"/>
      <c r="BI598" s="415"/>
      <c r="BJ598" s="416"/>
      <c r="BK598" s="416"/>
      <c r="BL598" s="416"/>
      <c r="BM598" s="416"/>
      <c r="BN598" s="416"/>
      <c r="BO598" s="416"/>
      <c r="BP598" s="416"/>
      <c r="BQ598" s="416"/>
      <c r="BR598" s="416"/>
      <c r="BS598" s="415"/>
      <c r="BT598" s="416"/>
      <c r="BU598" s="416"/>
      <c r="BV598" s="416"/>
      <c r="BW598" s="416"/>
      <c r="BX598" s="416"/>
      <c r="BY598" s="416"/>
      <c r="BZ598" s="416"/>
      <c r="CA598" s="416"/>
      <c r="CB598" s="416"/>
      <c r="CC598" s="415"/>
      <c r="CD598" s="416"/>
      <c r="CE598" s="416"/>
      <c r="CF598" s="416"/>
      <c r="CG598" s="416"/>
      <c r="CH598" s="416"/>
      <c r="CI598" s="416"/>
      <c r="CJ598" s="416"/>
      <c r="CK598" s="416"/>
      <c r="CL598" s="416"/>
      <c r="CM598" s="415"/>
      <c r="CN598" s="416"/>
      <c r="CO598" s="416"/>
      <c r="CP598" s="416"/>
      <c r="CQ598" s="416"/>
      <c r="CR598" s="416"/>
      <c r="CS598" s="416"/>
      <c r="CT598" s="416"/>
      <c r="CU598" s="416"/>
      <c r="CV598" s="416"/>
      <c r="CW598" s="415"/>
      <c r="CX598" s="416"/>
      <c r="CY598" s="41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415"/>
      <c r="AZ599" s="415"/>
      <c r="BA599" s="415"/>
      <c r="BB599" s="415"/>
      <c r="BC599" s="415"/>
      <c r="BD599" s="415"/>
      <c r="BE599" s="415"/>
      <c r="BF599" s="415"/>
      <c r="BG599" s="416"/>
      <c r="BH599" s="416"/>
      <c r="BI599" s="415"/>
      <c r="BJ599" s="416"/>
      <c r="BK599" s="416"/>
      <c r="BL599" s="416"/>
      <c r="BM599" s="416"/>
      <c r="BN599" s="416"/>
      <c r="BO599" s="416"/>
      <c r="BP599" s="416"/>
      <c r="BQ599" s="416"/>
      <c r="BR599" s="416"/>
      <c r="BS599" s="415"/>
      <c r="BT599" s="416"/>
      <c r="BU599" s="416"/>
      <c r="BV599" s="416"/>
      <c r="BW599" s="416"/>
      <c r="BX599" s="416"/>
      <c r="BY599" s="416"/>
      <c r="BZ599" s="416"/>
      <c r="CA599" s="416"/>
      <c r="CB599" s="416"/>
      <c r="CC599" s="415"/>
      <c r="CD599" s="416"/>
      <c r="CE599" s="416"/>
      <c r="CF599" s="416"/>
      <c r="CG599" s="416"/>
      <c r="CH599" s="416"/>
      <c r="CI599" s="416"/>
      <c r="CJ599" s="416"/>
      <c r="CK599" s="416"/>
      <c r="CL599" s="416"/>
      <c r="CM599" s="415"/>
      <c r="CN599" s="416"/>
      <c r="CO599" s="416"/>
      <c r="CP599" s="416"/>
      <c r="CQ599" s="416"/>
      <c r="CR599" s="416"/>
      <c r="CS599" s="416"/>
      <c r="CT599" s="416"/>
      <c r="CU599" s="416"/>
      <c r="CV599" s="416"/>
      <c r="CW599" s="415"/>
      <c r="CX599" s="416"/>
      <c r="CY599" s="41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415"/>
      <c r="AZ600" s="415"/>
      <c r="BA600" s="415"/>
      <c r="BB600" s="415"/>
      <c r="BC600" s="415"/>
      <c r="BD600" s="415"/>
      <c r="BE600" s="415"/>
      <c r="BF600" s="415"/>
      <c r="BG600" s="416"/>
      <c r="BH600" s="416"/>
      <c r="BI600" s="415"/>
      <c r="BJ600" s="416"/>
      <c r="BK600" s="416"/>
      <c r="BL600" s="416"/>
      <c r="BM600" s="416"/>
      <c r="BN600" s="416"/>
      <c r="BO600" s="416"/>
      <c r="BP600" s="416"/>
      <c r="BQ600" s="416"/>
      <c r="BR600" s="416"/>
      <c r="BS600" s="415"/>
      <c r="BT600" s="416"/>
      <c r="BU600" s="416"/>
      <c r="BV600" s="416"/>
      <c r="BW600" s="416"/>
      <c r="BX600" s="416"/>
      <c r="BY600" s="416"/>
      <c r="BZ600" s="416"/>
      <c r="CA600" s="416"/>
      <c r="CB600" s="416"/>
      <c r="CC600" s="415"/>
      <c r="CD600" s="416"/>
      <c r="CE600" s="416"/>
      <c r="CF600" s="416"/>
      <c r="CG600" s="416"/>
      <c r="CH600" s="416"/>
      <c r="CI600" s="416"/>
      <c r="CJ600" s="416"/>
      <c r="CK600" s="416"/>
      <c r="CL600" s="416"/>
      <c r="CM600" s="415"/>
      <c r="CN600" s="416"/>
      <c r="CO600" s="416"/>
      <c r="CP600" s="416"/>
      <c r="CQ600" s="416"/>
      <c r="CR600" s="416"/>
      <c r="CS600" s="416"/>
      <c r="CT600" s="416"/>
      <c r="CU600" s="416"/>
      <c r="CV600" s="416"/>
      <c r="CW600" s="415"/>
      <c r="CX600" s="416"/>
      <c r="CY600" s="41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415"/>
      <c r="AZ601" s="415"/>
      <c r="BA601" s="415"/>
      <c r="BB601" s="415"/>
      <c r="BC601" s="415"/>
      <c r="BD601" s="415"/>
      <c r="BE601" s="415"/>
      <c r="BF601" s="415"/>
      <c r="BG601" s="416"/>
      <c r="BH601" s="416"/>
      <c r="BI601" s="415"/>
      <c r="BJ601" s="416"/>
      <c r="BK601" s="416"/>
      <c r="BL601" s="416"/>
      <c r="BM601" s="416"/>
      <c r="BN601" s="416"/>
      <c r="BO601" s="416"/>
      <c r="BP601" s="416"/>
      <c r="BQ601" s="416"/>
      <c r="BR601" s="416"/>
      <c r="BS601" s="415"/>
      <c r="BT601" s="416"/>
      <c r="BU601" s="416"/>
      <c r="BV601" s="416"/>
      <c r="BW601" s="416"/>
      <c r="BX601" s="416"/>
      <c r="BY601" s="416"/>
      <c r="BZ601" s="416"/>
      <c r="CA601" s="416"/>
      <c r="CB601" s="416"/>
      <c r="CC601" s="415"/>
      <c r="CD601" s="416"/>
      <c r="CE601" s="416"/>
      <c r="CF601" s="416"/>
      <c r="CG601" s="416"/>
      <c r="CH601" s="416"/>
      <c r="CI601" s="416"/>
      <c r="CJ601" s="416"/>
      <c r="CK601" s="416"/>
      <c r="CL601" s="416"/>
      <c r="CM601" s="415"/>
      <c r="CN601" s="416"/>
      <c r="CO601" s="416"/>
      <c r="CP601" s="416"/>
      <c r="CQ601" s="416"/>
      <c r="CR601" s="416"/>
      <c r="CS601" s="416"/>
      <c r="CT601" s="416"/>
      <c r="CU601" s="416"/>
      <c r="CV601" s="416"/>
      <c r="CW601" s="415"/>
      <c r="CX601" s="416"/>
      <c r="CY601" s="41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415"/>
      <c r="AZ602" s="415"/>
      <c r="BA602" s="415"/>
      <c r="BB602" s="415"/>
      <c r="BC602" s="415"/>
      <c r="BD602" s="415"/>
      <c r="BE602" s="415"/>
      <c r="BF602" s="415"/>
      <c r="BG602" s="416"/>
      <c r="BH602" s="416"/>
      <c r="BI602" s="415"/>
      <c r="BJ602" s="416"/>
      <c r="BK602" s="416"/>
      <c r="BL602" s="416"/>
      <c r="BM602" s="416"/>
      <c r="BN602" s="416"/>
      <c r="BO602" s="416"/>
      <c r="BP602" s="416"/>
      <c r="BQ602" s="416"/>
      <c r="BR602" s="416"/>
      <c r="BS602" s="415"/>
      <c r="BT602" s="416"/>
      <c r="BU602" s="416"/>
      <c r="BV602" s="416"/>
      <c r="BW602" s="416"/>
      <c r="BX602" s="416"/>
      <c r="BY602" s="416"/>
      <c r="BZ602" s="416"/>
      <c r="CA602" s="416"/>
      <c r="CB602" s="416"/>
      <c r="CC602" s="415"/>
      <c r="CD602" s="416"/>
      <c r="CE602" s="416"/>
      <c r="CF602" s="416"/>
      <c r="CG602" s="416"/>
      <c r="CH602" s="416"/>
      <c r="CI602" s="416"/>
      <c r="CJ602" s="416"/>
      <c r="CK602" s="416"/>
      <c r="CL602" s="416"/>
      <c r="CM602" s="415"/>
      <c r="CN602" s="416"/>
      <c r="CO602" s="416"/>
      <c r="CP602" s="416"/>
      <c r="CQ602" s="416"/>
      <c r="CR602" s="416"/>
      <c r="CS602" s="416"/>
      <c r="CT602" s="416"/>
      <c r="CU602" s="416"/>
      <c r="CV602" s="416"/>
      <c r="CW602" s="415"/>
      <c r="CX602" s="416"/>
      <c r="CY602" s="41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415"/>
      <c r="AZ603" s="415"/>
      <c r="BA603" s="415"/>
      <c r="BB603" s="415"/>
      <c r="BC603" s="415"/>
      <c r="BD603" s="415"/>
      <c r="BE603" s="415"/>
      <c r="BF603" s="415"/>
      <c r="BG603" s="416"/>
      <c r="BH603" s="416"/>
      <c r="BI603" s="415"/>
      <c r="BJ603" s="416"/>
      <c r="BK603" s="416"/>
      <c r="BL603" s="416"/>
      <c r="BM603" s="416"/>
      <c r="BN603" s="416"/>
      <c r="BO603" s="416"/>
      <c r="BP603" s="416"/>
      <c r="BQ603" s="416"/>
      <c r="BR603" s="416"/>
      <c r="BS603" s="415"/>
      <c r="BT603" s="416"/>
      <c r="BU603" s="416"/>
      <c r="BV603" s="416"/>
      <c r="BW603" s="416"/>
      <c r="BX603" s="416"/>
      <c r="BY603" s="416"/>
      <c r="BZ603" s="416"/>
      <c r="CA603" s="416"/>
      <c r="CB603" s="416"/>
      <c r="CC603" s="415"/>
      <c r="CD603" s="416"/>
      <c r="CE603" s="416"/>
      <c r="CF603" s="416"/>
      <c r="CG603" s="416"/>
      <c r="CH603" s="416"/>
      <c r="CI603" s="416"/>
      <c r="CJ603" s="416"/>
      <c r="CK603" s="416"/>
      <c r="CL603" s="416"/>
      <c r="CM603" s="415"/>
      <c r="CN603" s="416"/>
      <c r="CO603" s="416"/>
      <c r="CP603" s="416"/>
      <c r="CQ603" s="416"/>
      <c r="CR603" s="416"/>
      <c r="CS603" s="416"/>
      <c r="CT603" s="416"/>
      <c r="CU603" s="416"/>
      <c r="CV603" s="416"/>
      <c r="CW603" s="415"/>
      <c r="CX603" s="416"/>
      <c r="CY603" s="41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415"/>
      <c r="AZ604" s="415"/>
      <c r="BA604" s="415"/>
      <c r="BB604" s="415"/>
      <c r="BC604" s="415"/>
      <c r="BD604" s="415"/>
      <c r="BE604" s="415"/>
      <c r="BF604" s="415"/>
      <c r="BG604" s="416"/>
      <c r="BH604" s="416"/>
      <c r="BI604" s="415"/>
      <c r="BJ604" s="416"/>
      <c r="BK604" s="416"/>
      <c r="BL604" s="416"/>
      <c r="BM604" s="416"/>
      <c r="BN604" s="416"/>
      <c r="BO604" s="416"/>
      <c r="BP604" s="416"/>
      <c r="BQ604" s="416"/>
      <c r="BR604" s="416"/>
      <c r="BS604" s="415"/>
      <c r="BT604" s="416"/>
      <c r="BU604" s="416"/>
      <c r="BV604" s="416"/>
      <c r="BW604" s="416"/>
      <c r="BX604" s="416"/>
      <c r="BY604" s="416"/>
      <c r="BZ604" s="416"/>
      <c r="CA604" s="416"/>
      <c r="CB604" s="416"/>
      <c r="CC604" s="415"/>
      <c r="CD604" s="416"/>
      <c r="CE604" s="416"/>
      <c r="CF604" s="416"/>
      <c r="CG604" s="416"/>
      <c r="CH604" s="416"/>
      <c r="CI604" s="416"/>
      <c r="CJ604" s="416"/>
      <c r="CK604" s="416"/>
      <c r="CL604" s="416"/>
      <c r="CM604" s="415"/>
      <c r="CN604" s="416"/>
      <c r="CO604" s="416"/>
      <c r="CP604" s="416"/>
      <c r="CQ604" s="416"/>
      <c r="CR604" s="416"/>
      <c r="CS604" s="416"/>
      <c r="CT604" s="416"/>
      <c r="CU604" s="416"/>
      <c r="CV604" s="416"/>
      <c r="CW604" s="415"/>
      <c r="CX604" s="416"/>
      <c r="CY604" s="41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415"/>
      <c r="AZ605" s="415"/>
      <c r="BA605" s="415"/>
      <c r="BB605" s="415"/>
      <c r="BC605" s="415"/>
      <c r="BD605" s="415"/>
      <c r="BE605" s="415"/>
      <c r="BF605" s="415"/>
      <c r="BG605" s="416"/>
      <c r="BH605" s="416"/>
      <c r="BI605" s="415"/>
      <c r="BJ605" s="416"/>
      <c r="BK605" s="416"/>
      <c r="BL605" s="416"/>
      <c r="BM605" s="416"/>
      <c r="BN605" s="416"/>
      <c r="BO605" s="416"/>
      <c r="BP605" s="416"/>
      <c r="BQ605" s="416"/>
      <c r="BR605" s="416"/>
      <c r="BS605" s="415"/>
      <c r="BT605" s="416"/>
      <c r="BU605" s="416"/>
      <c r="BV605" s="416"/>
      <c r="BW605" s="416"/>
      <c r="BX605" s="416"/>
      <c r="BY605" s="416"/>
      <c r="BZ605" s="416"/>
      <c r="CA605" s="416"/>
      <c r="CB605" s="416"/>
      <c r="CC605" s="415"/>
      <c r="CD605" s="416"/>
      <c r="CE605" s="416"/>
      <c r="CF605" s="416"/>
      <c r="CG605" s="416"/>
      <c r="CH605" s="416"/>
      <c r="CI605" s="416"/>
      <c r="CJ605" s="416"/>
      <c r="CK605" s="416"/>
      <c r="CL605" s="416"/>
      <c r="CM605" s="415"/>
      <c r="CN605" s="416"/>
      <c r="CO605" s="416"/>
      <c r="CP605" s="416"/>
      <c r="CQ605" s="416"/>
      <c r="CR605" s="416"/>
      <c r="CS605" s="416"/>
      <c r="CT605" s="416"/>
      <c r="CU605" s="416"/>
      <c r="CV605" s="416"/>
      <c r="CW605" s="415"/>
      <c r="CX605" s="416"/>
      <c r="CY605" s="41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415"/>
      <c r="AZ606" s="415"/>
      <c r="BA606" s="415"/>
      <c r="BB606" s="415"/>
      <c r="BC606" s="415"/>
      <c r="BD606" s="415"/>
      <c r="BE606" s="415"/>
      <c r="BF606" s="415"/>
      <c r="BG606" s="416"/>
      <c r="BH606" s="416"/>
      <c r="BI606" s="415"/>
      <c r="BJ606" s="416"/>
      <c r="BK606" s="416"/>
      <c r="BL606" s="416"/>
      <c r="BM606" s="416"/>
      <c r="BN606" s="416"/>
      <c r="BO606" s="416"/>
      <c r="BP606" s="416"/>
      <c r="BQ606" s="416"/>
      <c r="BR606" s="416"/>
      <c r="BS606" s="415"/>
      <c r="BT606" s="416"/>
      <c r="BU606" s="416"/>
      <c r="BV606" s="416"/>
      <c r="BW606" s="416"/>
      <c r="BX606" s="416"/>
      <c r="BY606" s="416"/>
      <c r="BZ606" s="416"/>
      <c r="CA606" s="416"/>
      <c r="CB606" s="416"/>
      <c r="CC606" s="415"/>
      <c r="CD606" s="416"/>
      <c r="CE606" s="416"/>
      <c r="CF606" s="416"/>
      <c r="CG606" s="416"/>
      <c r="CH606" s="416"/>
      <c r="CI606" s="416"/>
      <c r="CJ606" s="416"/>
      <c r="CK606" s="416"/>
      <c r="CL606" s="416"/>
      <c r="CM606" s="415"/>
      <c r="CN606" s="416"/>
      <c r="CO606" s="416"/>
      <c r="CP606" s="416"/>
      <c r="CQ606" s="416"/>
      <c r="CR606" s="416"/>
      <c r="CS606" s="416"/>
      <c r="CT606" s="416"/>
      <c r="CU606" s="416"/>
      <c r="CV606" s="416"/>
      <c r="CW606" s="415"/>
      <c r="CX606" s="416"/>
      <c r="CY606" s="41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415"/>
      <c r="AZ607" s="415"/>
      <c r="BA607" s="415"/>
      <c r="BB607" s="415"/>
      <c r="BC607" s="415"/>
      <c r="BD607" s="415"/>
      <c r="BE607" s="415"/>
      <c r="BF607" s="415"/>
      <c r="BG607" s="416"/>
      <c r="BH607" s="416"/>
      <c r="BI607" s="415"/>
      <c r="BJ607" s="416"/>
      <c r="BK607" s="416"/>
      <c r="BL607" s="416"/>
      <c r="BM607" s="416"/>
      <c r="BN607" s="416"/>
      <c r="BO607" s="416"/>
      <c r="BP607" s="416"/>
      <c r="BQ607" s="416"/>
      <c r="BR607" s="416"/>
      <c r="BS607" s="415"/>
      <c r="BT607" s="416"/>
      <c r="BU607" s="416"/>
      <c r="BV607" s="416"/>
      <c r="BW607" s="416"/>
      <c r="BX607" s="416"/>
      <c r="BY607" s="416"/>
      <c r="BZ607" s="416"/>
      <c r="CA607" s="416"/>
      <c r="CB607" s="416"/>
      <c r="CC607" s="415"/>
      <c r="CD607" s="416"/>
      <c r="CE607" s="416"/>
      <c r="CF607" s="416"/>
      <c r="CG607" s="416"/>
      <c r="CH607" s="416"/>
      <c r="CI607" s="416"/>
      <c r="CJ607" s="416"/>
      <c r="CK607" s="416"/>
      <c r="CL607" s="416"/>
      <c r="CM607" s="415"/>
      <c r="CN607" s="416"/>
      <c r="CO607" s="416"/>
      <c r="CP607" s="416"/>
      <c r="CQ607" s="416"/>
      <c r="CR607" s="416"/>
      <c r="CS607" s="416"/>
      <c r="CT607" s="416"/>
      <c r="CU607" s="416"/>
      <c r="CV607" s="416"/>
      <c r="CW607" s="415"/>
      <c r="CX607" s="416"/>
      <c r="CY607" s="41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415"/>
      <c r="AZ608" s="415"/>
      <c r="BA608" s="415"/>
      <c r="BB608" s="415"/>
      <c r="BC608" s="415"/>
      <c r="BD608" s="415"/>
      <c r="BE608" s="415"/>
      <c r="BF608" s="415"/>
      <c r="BG608" s="416"/>
      <c r="BH608" s="416"/>
      <c r="BI608" s="415"/>
      <c r="BJ608" s="416"/>
      <c r="BK608" s="416"/>
      <c r="BL608" s="416"/>
      <c r="BM608" s="416"/>
      <c r="BN608" s="416"/>
      <c r="BO608" s="416"/>
      <c r="BP608" s="416"/>
      <c r="BQ608" s="416"/>
      <c r="BR608" s="416"/>
      <c r="BS608" s="415"/>
      <c r="BT608" s="416"/>
      <c r="BU608" s="416"/>
      <c r="BV608" s="416"/>
      <c r="BW608" s="416"/>
      <c r="BX608" s="416"/>
      <c r="BY608" s="416"/>
      <c r="BZ608" s="416"/>
      <c r="CA608" s="416"/>
      <c r="CB608" s="416"/>
      <c r="CC608" s="415"/>
      <c r="CD608" s="416"/>
      <c r="CE608" s="416"/>
      <c r="CF608" s="416"/>
      <c r="CG608" s="416"/>
      <c r="CH608" s="416"/>
      <c r="CI608" s="416"/>
      <c r="CJ608" s="416"/>
      <c r="CK608" s="416"/>
      <c r="CL608" s="416"/>
      <c r="CM608" s="415"/>
      <c r="CN608" s="416"/>
      <c r="CO608" s="416"/>
      <c r="CP608" s="416"/>
      <c r="CQ608" s="416"/>
      <c r="CR608" s="416"/>
      <c r="CS608" s="416"/>
      <c r="CT608" s="416"/>
      <c r="CU608" s="416"/>
      <c r="CV608" s="416"/>
      <c r="CW608" s="415"/>
      <c r="CX608" s="416"/>
      <c r="CY608" s="41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415"/>
      <c r="AZ609" s="415"/>
      <c r="BA609" s="415"/>
      <c r="BB609" s="415"/>
      <c r="BC609" s="415"/>
      <c r="BD609" s="415"/>
      <c r="BE609" s="415"/>
      <c r="BF609" s="415"/>
      <c r="BG609" s="416"/>
      <c r="BH609" s="416"/>
      <c r="BI609" s="415"/>
      <c r="BJ609" s="416"/>
      <c r="BK609" s="416"/>
      <c r="BL609" s="416"/>
      <c r="BM609" s="416"/>
      <c r="BN609" s="416"/>
      <c r="BO609" s="416"/>
      <c r="BP609" s="416"/>
      <c r="BQ609" s="416"/>
      <c r="BR609" s="416"/>
      <c r="BS609" s="415"/>
      <c r="BT609" s="416"/>
      <c r="BU609" s="416"/>
      <c r="BV609" s="416"/>
      <c r="BW609" s="416"/>
      <c r="BX609" s="416"/>
      <c r="BY609" s="416"/>
      <c r="BZ609" s="416"/>
      <c r="CA609" s="416"/>
      <c r="CB609" s="416"/>
      <c r="CC609" s="415"/>
      <c r="CD609" s="416"/>
      <c r="CE609" s="416"/>
      <c r="CF609" s="416"/>
      <c r="CG609" s="416"/>
      <c r="CH609" s="416"/>
      <c r="CI609" s="416"/>
      <c r="CJ609" s="416"/>
      <c r="CK609" s="416"/>
      <c r="CL609" s="416"/>
      <c r="CM609" s="415"/>
      <c r="CN609" s="416"/>
      <c r="CO609" s="416"/>
      <c r="CP609" s="416"/>
      <c r="CQ609" s="416"/>
      <c r="CR609" s="416"/>
      <c r="CS609" s="416"/>
      <c r="CT609" s="416"/>
      <c r="CU609" s="416"/>
      <c r="CV609" s="416"/>
      <c r="CW609" s="415"/>
      <c r="CX609" s="416"/>
      <c r="CY609" s="41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415"/>
      <c r="AZ610" s="415"/>
      <c r="BA610" s="415"/>
      <c r="BB610" s="415"/>
      <c r="BC610" s="415"/>
      <c r="BD610" s="415"/>
      <c r="BE610" s="415"/>
      <c r="BF610" s="415"/>
      <c r="BG610" s="416"/>
      <c r="BH610" s="416"/>
      <c r="BI610" s="415"/>
      <c r="BJ610" s="416"/>
      <c r="BK610" s="416"/>
      <c r="BL610" s="416"/>
      <c r="BM610" s="416"/>
      <c r="BN610" s="416"/>
      <c r="BO610" s="416"/>
      <c r="BP610" s="416"/>
      <c r="BQ610" s="416"/>
      <c r="BR610" s="416"/>
      <c r="BS610" s="415"/>
      <c r="BT610" s="416"/>
      <c r="BU610" s="416"/>
      <c r="BV610" s="416"/>
      <c r="BW610" s="416"/>
      <c r="BX610" s="416"/>
      <c r="BY610" s="416"/>
      <c r="BZ610" s="416"/>
      <c r="CA610" s="416"/>
      <c r="CB610" s="416"/>
      <c r="CC610" s="415"/>
      <c r="CD610" s="416"/>
      <c r="CE610" s="416"/>
      <c r="CF610" s="416"/>
      <c r="CG610" s="416"/>
      <c r="CH610" s="416"/>
      <c r="CI610" s="416"/>
      <c r="CJ610" s="416"/>
      <c r="CK610" s="416"/>
      <c r="CL610" s="416"/>
      <c r="CM610" s="415"/>
      <c r="CN610" s="416"/>
      <c r="CO610" s="416"/>
      <c r="CP610" s="416"/>
      <c r="CQ610" s="416"/>
      <c r="CR610" s="416"/>
      <c r="CS610" s="416"/>
      <c r="CT610" s="416"/>
      <c r="CU610" s="416"/>
      <c r="CV610" s="416"/>
      <c r="CW610" s="415"/>
      <c r="CX610" s="416"/>
      <c r="CY610" s="41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415"/>
      <c r="AZ611" s="415"/>
      <c r="BA611" s="415"/>
      <c r="BB611" s="415"/>
      <c r="BC611" s="415"/>
      <c r="BD611" s="415"/>
      <c r="BE611" s="415"/>
      <c r="BF611" s="415"/>
      <c r="BG611" s="416"/>
      <c r="BH611" s="416"/>
      <c r="BI611" s="415"/>
      <c r="BJ611" s="416"/>
      <c r="BK611" s="416"/>
      <c r="BL611" s="416"/>
      <c r="BM611" s="416"/>
      <c r="BN611" s="416"/>
      <c r="BO611" s="416"/>
      <c r="BP611" s="416"/>
      <c r="BQ611" s="416"/>
      <c r="BR611" s="416"/>
      <c r="BS611" s="415"/>
      <c r="BT611" s="416"/>
      <c r="BU611" s="416"/>
      <c r="BV611" s="416"/>
      <c r="BW611" s="416"/>
      <c r="BX611" s="416"/>
      <c r="BY611" s="416"/>
      <c r="BZ611" s="416"/>
      <c r="CA611" s="416"/>
      <c r="CB611" s="416"/>
      <c r="CC611" s="415"/>
      <c r="CD611" s="416"/>
      <c r="CE611" s="416"/>
      <c r="CF611" s="416"/>
      <c r="CG611" s="416"/>
      <c r="CH611" s="416"/>
      <c r="CI611" s="416"/>
      <c r="CJ611" s="416"/>
      <c r="CK611" s="416"/>
      <c r="CL611" s="416"/>
      <c r="CM611" s="415"/>
      <c r="CN611" s="416"/>
      <c r="CO611" s="416"/>
      <c r="CP611" s="416"/>
      <c r="CQ611" s="416"/>
      <c r="CR611" s="416"/>
      <c r="CS611" s="416"/>
      <c r="CT611" s="416"/>
      <c r="CU611" s="416"/>
      <c r="CV611" s="416"/>
      <c r="CW611" s="415"/>
      <c r="CX611" s="416"/>
      <c r="CY611" s="41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415"/>
      <c r="AZ612" s="415"/>
      <c r="BA612" s="415"/>
      <c r="BB612" s="415"/>
      <c r="BC612" s="415"/>
      <c r="BD612" s="415"/>
      <c r="BE612" s="415"/>
      <c r="BF612" s="415"/>
      <c r="BG612" s="416"/>
      <c r="BH612" s="416"/>
      <c r="BI612" s="415"/>
      <c r="BJ612" s="416"/>
      <c r="BK612" s="416"/>
      <c r="BL612" s="416"/>
      <c r="BM612" s="416"/>
      <c r="BN612" s="416"/>
      <c r="BO612" s="416"/>
      <c r="BP612" s="416"/>
      <c r="BQ612" s="416"/>
      <c r="BR612" s="416"/>
      <c r="BS612" s="415"/>
      <c r="BT612" s="416"/>
      <c r="BU612" s="416"/>
      <c r="BV612" s="416"/>
      <c r="BW612" s="416"/>
      <c r="BX612" s="416"/>
      <c r="BY612" s="416"/>
      <c r="BZ612" s="416"/>
      <c r="CA612" s="416"/>
      <c r="CB612" s="416"/>
      <c r="CC612" s="415"/>
      <c r="CD612" s="416"/>
      <c r="CE612" s="416"/>
      <c r="CF612" s="416"/>
      <c r="CG612" s="416"/>
      <c r="CH612" s="416"/>
      <c r="CI612" s="416"/>
      <c r="CJ612" s="416"/>
      <c r="CK612" s="416"/>
      <c r="CL612" s="416"/>
      <c r="CM612" s="415"/>
      <c r="CN612" s="416"/>
      <c r="CO612" s="416"/>
      <c r="CP612" s="416"/>
      <c r="CQ612" s="416"/>
      <c r="CR612" s="416"/>
      <c r="CS612" s="416"/>
      <c r="CT612" s="416"/>
      <c r="CU612" s="416"/>
      <c r="CV612" s="416"/>
      <c r="CW612" s="415"/>
      <c r="CX612" s="416"/>
      <c r="CY612" s="41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415"/>
      <c r="AZ613" s="415"/>
      <c r="BA613" s="415"/>
      <c r="BB613" s="415"/>
      <c r="BC613" s="415"/>
      <c r="BD613" s="415"/>
      <c r="BE613" s="415"/>
      <c r="BF613" s="415"/>
      <c r="BG613" s="416"/>
      <c r="BH613" s="416"/>
      <c r="BI613" s="415"/>
      <c r="BJ613" s="416"/>
      <c r="BK613" s="416"/>
      <c r="BL613" s="416"/>
      <c r="BM613" s="416"/>
      <c r="BN613" s="416"/>
      <c r="BO613" s="416"/>
      <c r="BP613" s="416"/>
      <c r="BQ613" s="416"/>
      <c r="BR613" s="416"/>
      <c r="BS613" s="415"/>
      <c r="BT613" s="416"/>
      <c r="BU613" s="416"/>
      <c r="BV613" s="416"/>
      <c r="BW613" s="416"/>
      <c r="BX613" s="416"/>
      <c r="BY613" s="416"/>
      <c r="BZ613" s="416"/>
      <c r="CA613" s="416"/>
      <c r="CB613" s="416"/>
      <c r="CC613" s="415"/>
      <c r="CD613" s="416"/>
      <c r="CE613" s="416"/>
      <c r="CF613" s="416"/>
      <c r="CG613" s="416"/>
      <c r="CH613" s="416"/>
      <c r="CI613" s="416"/>
      <c r="CJ613" s="416"/>
      <c r="CK613" s="416"/>
      <c r="CL613" s="416"/>
      <c r="CM613" s="415"/>
      <c r="CN613" s="416"/>
      <c r="CO613" s="416"/>
      <c r="CP613" s="416"/>
      <c r="CQ613" s="416"/>
      <c r="CR613" s="416"/>
      <c r="CS613" s="416"/>
      <c r="CT613" s="416"/>
      <c r="CU613" s="416"/>
      <c r="CV613" s="416"/>
      <c r="CW613" s="415"/>
      <c r="CX613" s="416"/>
      <c r="CY613" s="41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415"/>
      <c r="AZ614" s="415"/>
      <c r="BA614" s="415"/>
      <c r="BB614" s="415"/>
      <c r="BC614" s="415"/>
      <c r="BD614" s="415"/>
      <c r="BE614" s="415"/>
      <c r="BF614" s="415"/>
      <c r="BG614" s="416"/>
      <c r="BH614" s="416"/>
      <c r="BI614" s="415"/>
      <c r="BJ614" s="416"/>
      <c r="BK614" s="416"/>
      <c r="BL614" s="416"/>
      <c r="BM614" s="416"/>
      <c r="BN614" s="416"/>
      <c r="BO614" s="416"/>
      <c r="BP614" s="416"/>
      <c r="BQ614" s="416"/>
      <c r="BR614" s="416"/>
      <c r="BS614" s="415"/>
      <c r="BT614" s="416"/>
      <c r="BU614" s="416"/>
      <c r="BV614" s="416"/>
      <c r="BW614" s="416"/>
      <c r="BX614" s="416"/>
      <c r="BY614" s="416"/>
      <c r="BZ614" s="416"/>
      <c r="CA614" s="416"/>
      <c r="CB614" s="416"/>
      <c r="CC614" s="415"/>
      <c r="CD614" s="416"/>
      <c r="CE614" s="416"/>
      <c r="CF614" s="416"/>
      <c r="CG614" s="416"/>
      <c r="CH614" s="416"/>
      <c r="CI614" s="416"/>
      <c r="CJ614" s="416"/>
      <c r="CK614" s="416"/>
      <c r="CL614" s="416"/>
      <c r="CM614" s="415"/>
      <c r="CN614" s="416"/>
      <c r="CO614" s="416"/>
      <c r="CP614" s="416"/>
      <c r="CQ614" s="416"/>
      <c r="CR614" s="416"/>
      <c r="CS614" s="416"/>
      <c r="CT614" s="416"/>
      <c r="CU614" s="416"/>
      <c r="CV614" s="416"/>
      <c r="CW614" s="415"/>
      <c r="CX614" s="416"/>
      <c r="CY614" s="41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415"/>
      <c r="AZ615" s="415"/>
      <c r="BA615" s="415"/>
      <c r="BB615" s="415"/>
      <c r="BC615" s="415"/>
      <c r="BD615" s="415"/>
      <c r="BE615" s="415"/>
      <c r="BF615" s="415"/>
      <c r="BG615" s="416"/>
      <c r="BH615" s="416"/>
      <c r="BI615" s="415"/>
      <c r="BJ615" s="416"/>
      <c r="BK615" s="416"/>
      <c r="BL615" s="416"/>
      <c r="BM615" s="416"/>
      <c r="BN615" s="416"/>
      <c r="BO615" s="416"/>
      <c r="BP615" s="416"/>
      <c r="BQ615" s="416"/>
      <c r="BR615" s="416"/>
      <c r="BS615" s="415"/>
      <c r="BT615" s="416"/>
      <c r="BU615" s="416"/>
      <c r="BV615" s="416"/>
      <c r="BW615" s="416"/>
      <c r="BX615" s="416"/>
      <c r="BY615" s="416"/>
      <c r="BZ615" s="416"/>
      <c r="CA615" s="416"/>
      <c r="CB615" s="416"/>
      <c r="CC615" s="415"/>
      <c r="CD615" s="416"/>
      <c r="CE615" s="416"/>
      <c r="CF615" s="416"/>
      <c r="CG615" s="416"/>
      <c r="CH615" s="416"/>
      <c r="CI615" s="416"/>
      <c r="CJ615" s="416"/>
      <c r="CK615" s="416"/>
      <c r="CL615" s="416"/>
      <c r="CM615" s="415"/>
      <c r="CN615" s="416"/>
      <c r="CO615" s="416"/>
      <c r="CP615" s="416"/>
      <c r="CQ615" s="416"/>
      <c r="CR615" s="416"/>
      <c r="CS615" s="416"/>
      <c r="CT615" s="416"/>
      <c r="CU615" s="416"/>
      <c r="CV615" s="416"/>
      <c r="CW615" s="415"/>
      <c r="CX615" s="416"/>
      <c r="CY615" s="41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415"/>
      <c r="AZ616" s="415"/>
      <c r="BA616" s="415"/>
      <c r="BB616" s="415"/>
      <c r="BC616" s="415"/>
      <c r="BD616" s="415"/>
      <c r="BE616" s="415"/>
      <c r="BF616" s="415"/>
      <c r="BG616" s="416"/>
      <c r="BH616" s="416"/>
      <c r="BI616" s="415"/>
      <c r="BJ616" s="416"/>
      <c r="BK616" s="416"/>
      <c r="BL616" s="416"/>
      <c r="BM616" s="416"/>
      <c r="BN616" s="416"/>
      <c r="BO616" s="416"/>
      <c r="BP616" s="416"/>
      <c r="BQ616" s="416"/>
      <c r="BR616" s="416"/>
      <c r="BS616" s="415"/>
      <c r="BT616" s="416"/>
      <c r="BU616" s="416"/>
      <c r="BV616" s="416"/>
      <c r="BW616" s="416"/>
      <c r="BX616" s="416"/>
      <c r="BY616" s="416"/>
      <c r="BZ616" s="416"/>
      <c r="CA616" s="416"/>
      <c r="CB616" s="416"/>
      <c r="CC616" s="415"/>
      <c r="CD616" s="416"/>
      <c r="CE616" s="416"/>
      <c r="CF616" s="416"/>
      <c r="CG616" s="416"/>
      <c r="CH616" s="416"/>
      <c r="CI616" s="416"/>
      <c r="CJ616" s="416"/>
      <c r="CK616" s="416"/>
      <c r="CL616" s="416"/>
      <c r="CM616" s="415"/>
      <c r="CN616" s="416"/>
      <c r="CO616" s="416"/>
      <c r="CP616" s="416"/>
      <c r="CQ616" s="416"/>
      <c r="CR616" s="416"/>
      <c r="CS616" s="416"/>
      <c r="CT616" s="416"/>
      <c r="CU616" s="416"/>
      <c r="CV616" s="416"/>
      <c r="CW616" s="415"/>
      <c r="CX616" s="416"/>
      <c r="CY616" s="41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415"/>
      <c r="AZ617" s="415"/>
      <c r="BA617" s="415"/>
      <c r="BB617" s="415"/>
      <c r="BC617" s="415"/>
      <c r="BD617" s="415"/>
      <c r="BE617" s="415"/>
      <c r="BF617" s="415"/>
      <c r="BG617" s="416"/>
      <c r="BH617" s="416"/>
      <c r="BI617" s="415"/>
      <c r="BJ617" s="416"/>
      <c r="BK617" s="416"/>
      <c r="BL617" s="416"/>
      <c r="BM617" s="416"/>
      <c r="BN617" s="416"/>
      <c r="BO617" s="416"/>
      <c r="BP617" s="416"/>
      <c r="BQ617" s="416"/>
      <c r="BR617" s="416"/>
      <c r="BS617" s="415"/>
      <c r="BT617" s="416"/>
      <c r="BU617" s="416"/>
      <c r="BV617" s="416"/>
      <c r="BW617" s="416"/>
      <c r="BX617" s="416"/>
      <c r="BY617" s="416"/>
      <c r="BZ617" s="416"/>
      <c r="CA617" s="416"/>
      <c r="CB617" s="416"/>
      <c r="CC617" s="415"/>
      <c r="CD617" s="416"/>
      <c r="CE617" s="416"/>
      <c r="CF617" s="416"/>
      <c r="CG617" s="416"/>
      <c r="CH617" s="416"/>
      <c r="CI617" s="416"/>
      <c r="CJ617" s="416"/>
      <c r="CK617" s="416"/>
      <c r="CL617" s="416"/>
      <c r="CM617" s="415"/>
      <c r="CN617" s="416"/>
      <c r="CO617" s="416"/>
      <c r="CP617" s="416"/>
      <c r="CQ617" s="416"/>
      <c r="CR617" s="416"/>
      <c r="CS617" s="416"/>
      <c r="CT617" s="416"/>
      <c r="CU617" s="416"/>
      <c r="CV617" s="416"/>
      <c r="CW617" s="415"/>
      <c r="CX617" s="416"/>
      <c r="CY617" s="41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415"/>
      <c r="AZ618" s="415"/>
      <c r="BA618" s="415"/>
      <c r="BB618" s="415"/>
      <c r="BC618" s="415"/>
      <c r="BD618" s="415"/>
      <c r="BE618" s="415"/>
      <c r="BF618" s="415"/>
      <c r="BG618" s="416"/>
      <c r="BH618" s="416"/>
      <c r="BI618" s="415"/>
      <c r="BJ618" s="416"/>
      <c r="BK618" s="416"/>
      <c r="BL618" s="416"/>
      <c r="BM618" s="416"/>
      <c r="BN618" s="416"/>
      <c r="BO618" s="416"/>
      <c r="BP618" s="416"/>
      <c r="BQ618" s="416"/>
      <c r="BR618" s="416"/>
      <c r="BS618" s="415"/>
      <c r="BT618" s="416"/>
      <c r="BU618" s="416"/>
      <c r="BV618" s="416"/>
      <c r="BW618" s="416"/>
      <c r="BX618" s="416"/>
      <c r="BY618" s="416"/>
      <c r="BZ618" s="416"/>
      <c r="CA618" s="416"/>
      <c r="CB618" s="416"/>
      <c r="CC618" s="415"/>
      <c r="CD618" s="416"/>
      <c r="CE618" s="416"/>
      <c r="CF618" s="416"/>
      <c r="CG618" s="416"/>
      <c r="CH618" s="416"/>
      <c r="CI618" s="416"/>
      <c r="CJ618" s="416"/>
      <c r="CK618" s="416"/>
      <c r="CL618" s="416"/>
      <c r="CM618" s="415"/>
      <c r="CN618" s="416"/>
      <c r="CO618" s="416"/>
      <c r="CP618" s="416"/>
      <c r="CQ618" s="416"/>
      <c r="CR618" s="416"/>
      <c r="CS618" s="416"/>
      <c r="CT618" s="416"/>
      <c r="CU618" s="416"/>
      <c r="CV618" s="416"/>
      <c r="CW618" s="415"/>
      <c r="CX618" s="416"/>
      <c r="CY618" s="41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415"/>
      <c r="AZ619" s="415"/>
      <c r="BA619" s="415"/>
      <c r="BB619" s="415"/>
      <c r="BC619" s="415"/>
      <c r="BD619" s="415"/>
      <c r="BE619" s="415"/>
      <c r="BF619" s="415"/>
      <c r="BG619" s="416"/>
      <c r="BH619" s="416"/>
      <c r="BI619" s="415"/>
      <c r="BJ619" s="416"/>
      <c r="BK619" s="416"/>
      <c r="BL619" s="416"/>
      <c r="BM619" s="416"/>
      <c r="BN619" s="416"/>
      <c r="BO619" s="416"/>
      <c r="BP619" s="416"/>
      <c r="BQ619" s="416"/>
      <c r="BR619" s="416"/>
      <c r="BS619" s="415"/>
      <c r="BT619" s="416"/>
      <c r="BU619" s="416"/>
      <c r="BV619" s="416"/>
      <c r="BW619" s="416"/>
      <c r="BX619" s="416"/>
      <c r="BY619" s="416"/>
      <c r="BZ619" s="416"/>
      <c r="CA619" s="416"/>
      <c r="CB619" s="416"/>
      <c r="CC619" s="415"/>
      <c r="CD619" s="416"/>
      <c r="CE619" s="416"/>
      <c r="CF619" s="416"/>
      <c r="CG619" s="416"/>
      <c r="CH619" s="416"/>
      <c r="CI619" s="416"/>
      <c r="CJ619" s="416"/>
      <c r="CK619" s="416"/>
      <c r="CL619" s="416"/>
      <c r="CM619" s="415"/>
      <c r="CN619" s="416"/>
      <c r="CO619" s="416"/>
      <c r="CP619" s="416"/>
      <c r="CQ619" s="416"/>
      <c r="CR619" s="416"/>
      <c r="CS619" s="416"/>
      <c r="CT619" s="416"/>
      <c r="CU619" s="416"/>
      <c r="CV619" s="416"/>
      <c r="CW619" s="415"/>
      <c r="CX619" s="416"/>
      <c r="CY619" s="41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415"/>
      <c r="AZ620" s="415"/>
      <c r="BA620" s="415"/>
      <c r="BB620" s="415"/>
      <c r="BC620" s="415"/>
      <c r="BD620" s="415"/>
      <c r="BE620" s="415"/>
      <c r="BF620" s="415"/>
      <c r="BG620" s="416"/>
      <c r="BH620" s="416"/>
      <c r="BI620" s="415"/>
      <c r="BJ620" s="416"/>
      <c r="BK620" s="416"/>
      <c r="BL620" s="416"/>
      <c r="BM620" s="416"/>
      <c r="BN620" s="416"/>
      <c r="BO620" s="416"/>
      <c r="BP620" s="416"/>
      <c r="BQ620" s="416"/>
      <c r="BR620" s="416"/>
      <c r="BS620" s="415"/>
      <c r="BT620" s="416"/>
      <c r="BU620" s="416"/>
      <c r="BV620" s="416"/>
      <c r="BW620" s="416"/>
      <c r="BX620" s="416"/>
      <c r="BY620" s="416"/>
      <c r="BZ620" s="416"/>
      <c r="CA620" s="416"/>
      <c r="CB620" s="416"/>
      <c r="CC620" s="415"/>
      <c r="CD620" s="416"/>
      <c r="CE620" s="416"/>
      <c r="CF620" s="416"/>
      <c r="CG620" s="416"/>
      <c r="CH620" s="416"/>
      <c r="CI620" s="416"/>
      <c r="CJ620" s="416"/>
      <c r="CK620" s="416"/>
      <c r="CL620" s="416"/>
      <c r="CM620" s="415"/>
      <c r="CN620" s="416"/>
      <c r="CO620" s="416"/>
      <c r="CP620" s="416"/>
      <c r="CQ620" s="416"/>
      <c r="CR620" s="416"/>
      <c r="CS620" s="416"/>
      <c r="CT620" s="416"/>
      <c r="CU620" s="416"/>
      <c r="CV620" s="416"/>
      <c r="CW620" s="415"/>
      <c r="CX620" s="416"/>
      <c r="CY620" s="41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415"/>
      <c r="AZ621" s="415"/>
      <c r="BA621" s="415"/>
      <c r="BB621" s="415"/>
      <c r="BC621" s="415"/>
      <c r="BD621" s="415"/>
      <c r="BE621" s="415"/>
      <c r="BF621" s="415"/>
      <c r="BG621" s="416"/>
      <c r="BH621" s="416"/>
      <c r="BI621" s="415"/>
      <c r="BJ621" s="416"/>
      <c r="BK621" s="416"/>
      <c r="BL621" s="416"/>
      <c r="BM621" s="416"/>
      <c r="BN621" s="416"/>
      <c r="BO621" s="416"/>
      <c r="BP621" s="416"/>
      <c r="BQ621" s="416"/>
      <c r="BR621" s="416"/>
      <c r="BS621" s="415"/>
      <c r="BT621" s="416"/>
      <c r="BU621" s="416"/>
      <c r="BV621" s="416"/>
      <c r="BW621" s="416"/>
      <c r="BX621" s="416"/>
      <c r="BY621" s="416"/>
      <c r="BZ621" s="416"/>
      <c r="CA621" s="416"/>
      <c r="CB621" s="416"/>
      <c r="CC621" s="415"/>
      <c r="CD621" s="416"/>
      <c r="CE621" s="416"/>
      <c r="CF621" s="416"/>
      <c r="CG621" s="416"/>
      <c r="CH621" s="416"/>
      <c r="CI621" s="416"/>
      <c r="CJ621" s="416"/>
      <c r="CK621" s="416"/>
      <c r="CL621" s="416"/>
      <c r="CM621" s="415"/>
      <c r="CN621" s="416"/>
      <c r="CO621" s="416"/>
      <c r="CP621" s="416"/>
      <c r="CQ621" s="416"/>
      <c r="CR621" s="416"/>
      <c r="CS621" s="416"/>
      <c r="CT621" s="416"/>
      <c r="CU621" s="416"/>
      <c r="CV621" s="416"/>
      <c r="CW621" s="415"/>
      <c r="CX621" s="416"/>
      <c r="CY621" s="41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415"/>
      <c r="AZ622" s="415"/>
      <c r="BA622" s="415"/>
      <c r="BB622" s="415"/>
      <c r="BC622" s="415"/>
      <c r="BD622" s="415"/>
      <c r="BE622" s="415"/>
      <c r="BF622" s="415"/>
      <c r="BG622" s="416"/>
      <c r="BH622" s="416"/>
      <c r="BI622" s="415"/>
      <c r="BJ622" s="416"/>
      <c r="BK622" s="416"/>
      <c r="BL622" s="416"/>
      <c r="BM622" s="416"/>
      <c r="BN622" s="416"/>
      <c r="BO622" s="416"/>
      <c r="BP622" s="416"/>
      <c r="BQ622" s="416"/>
      <c r="BR622" s="416"/>
      <c r="BS622" s="415"/>
      <c r="BT622" s="416"/>
      <c r="BU622" s="416"/>
      <c r="BV622" s="416"/>
      <c r="BW622" s="416"/>
      <c r="BX622" s="416"/>
      <c r="BY622" s="416"/>
      <c r="BZ622" s="416"/>
      <c r="CA622" s="416"/>
      <c r="CB622" s="416"/>
      <c r="CC622" s="415"/>
      <c r="CD622" s="416"/>
      <c r="CE622" s="416"/>
      <c r="CF622" s="416"/>
      <c r="CG622" s="416"/>
      <c r="CH622" s="416"/>
      <c r="CI622" s="416"/>
      <c r="CJ622" s="416"/>
      <c r="CK622" s="416"/>
      <c r="CL622" s="416"/>
      <c r="CM622" s="415"/>
      <c r="CN622" s="416"/>
      <c r="CO622" s="416"/>
      <c r="CP622" s="416"/>
      <c r="CQ622" s="416"/>
      <c r="CR622" s="416"/>
      <c r="CS622" s="416"/>
      <c r="CT622" s="416"/>
      <c r="CU622" s="416"/>
      <c r="CV622" s="416"/>
      <c r="CW622" s="415"/>
      <c r="CX622" s="416"/>
      <c r="CY622" s="41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415"/>
      <c r="AZ623" s="415"/>
      <c r="BA623" s="415"/>
      <c r="BB623" s="415"/>
      <c r="BC623" s="415"/>
      <c r="BD623" s="415"/>
      <c r="BE623" s="415"/>
      <c r="BF623" s="415"/>
      <c r="BG623" s="416"/>
      <c r="BH623" s="416"/>
      <c r="BI623" s="415"/>
      <c r="BJ623" s="416"/>
      <c r="BK623" s="416"/>
      <c r="BL623" s="416"/>
      <c r="BM623" s="416"/>
      <c r="BN623" s="416"/>
      <c r="BO623" s="416"/>
      <c r="BP623" s="416"/>
      <c r="BQ623" s="416"/>
      <c r="BR623" s="416"/>
      <c r="BS623" s="415"/>
      <c r="BT623" s="416"/>
      <c r="BU623" s="416"/>
      <c r="BV623" s="416"/>
      <c r="BW623" s="416"/>
      <c r="BX623" s="416"/>
      <c r="BY623" s="416"/>
      <c r="BZ623" s="416"/>
      <c r="CA623" s="416"/>
      <c r="CB623" s="416"/>
      <c r="CC623" s="415"/>
      <c r="CD623" s="416"/>
      <c r="CE623" s="416"/>
      <c r="CF623" s="416"/>
      <c r="CG623" s="416"/>
      <c r="CH623" s="416"/>
      <c r="CI623" s="416"/>
      <c r="CJ623" s="416"/>
      <c r="CK623" s="416"/>
      <c r="CL623" s="416"/>
      <c r="CM623" s="415"/>
      <c r="CN623" s="416"/>
      <c r="CO623" s="416"/>
      <c r="CP623" s="416"/>
      <c r="CQ623" s="416"/>
      <c r="CR623" s="416"/>
      <c r="CS623" s="416"/>
      <c r="CT623" s="416"/>
      <c r="CU623" s="416"/>
      <c r="CV623" s="416"/>
      <c r="CW623" s="415"/>
      <c r="CX623" s="416"/>
      <c r="CY623" s="416"/>
      <c r="DG623" s="326"/>
      <c r="DQ623" s="326"/>
      <c r="EA623" s="326"/>
      <c r="EK623" s="326"/>
      <c r="EU623" s="326"/>
      <c r="FE623" s="326"/>
      <c r="FO623" s="326"/>
      <c r="FY623" s="326"/>
      <c r="GI623" s="326"/>
      <c r="GS623" s="326"/>
      <c r="HC623" s="326"/>
      <c r="HM623" s="326"/>
      <c r="HW623" s="326"/>
    </row>
  </sheetData>
  <mergeCells count="33">
    <mergeCell ref="CO1:CT2"/>
    <mergeCell ref="CO3:CT3"/>
    <mergeCell ref="CY1:DD2"/>
    <mergeCell ref="CY3:DD3"/>
    <mergeCell ref="CX11:DD11"/>
    <mergeCell ref="CN11:CT11"/>
    <mergeCell ref="BU1:BZ2"/>
    <mergeCell ref="CE1:CJ2"/>
    <mergeCell ref="C3:H3"/>
    <mergeCell ref="M3:R3"/>
    <mergeCell ref="W3:AB3"/>
    <mergeCell ref="AG3:AL3"/>
    <mergeCell ref="AQ3:AV3"/>
    <mergeCell ref="C1:H2"/>
    <mergeCell ref="M1:R2"/>
    <mergeCell ref="W1:AB2"/>
    <mergeCell ref="AG1:AL2"/>
    <mergeCell ref="AQ1:AV2"/>
    <mergeCell ref="BA1:BF2"/>
    <mergeCell ref="BK1:BP2"/>
    <mergeCell ref="CD11:CJ11"/>
    <mergeCell ref="BU3:BZ3"/>
    <mergeCell ref="CE3:CJ3"/>
    <mergeCell ref="BT11:BZ11"/>
    <mergeCell ref="AZ11:BF11"/>
    <mergeCell ref="BA3:BF3"/>
    <mergeCell ref="BJ11:BP11"/>
    <mergeCell ref="BK3:BP3"/>
    <mergeCell ref="B11:H11"/>
    <mergeCell ref="L11:R11"/>
    <mergeCell ref="V11:AB11"/>
    <mergeCell ref="AF11:AL11"/>
    <mergeCell ref="AP11:AV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80"/>
    <col min="3" max="7" width="11.75" style="280" customWidth="true"/>
    <col min="8" max="16384" width="9" style="280"/>
  </cols>
  <sheetData>
    <row r="2" ht="20.25" x14ac:dyDescent="0.2">
      <c r="B2" s="276" t="str">
        <f>+Introduction!C7</f>
        <v>Senegal</v>
      </c>
      <c r="C2" s="277"/>
      <c r="D2" s="278"/>
      <c r="E2" s="278"/>
      <c r="F2" s="278"/>
      <c r="G2" s="279"/>
    </row>
    <row r="3" x14ac:dyDescent="0.2">
      <c r="B3" s="620" t="s">
        <v>227</v>
      </c>
      <c r="C3" s="620"/>
      <c r="D3" s="620"/>
      <c r="E3" s="620"/>
      <c r="F3" s="620"/>
      <c r="G3" s="621"/>
    </row>
    <row r="4" ht="13.5" x14ac:dyDescent="0.2">
      <c r="B4" s="281" t="s">
        <v>4</v>
      </c>
      <c r="C4" s="281" t="s">
        <v>62</v>
      </c>
      <c r="D4" s="281" t="s">
        <v>66</v>
      </c>
      <c r="E4" s="281" t="s">
        <v>63</v>
      </c>
      <c r="F4" s="281" t="s">
        <v>64</v>
      </c>
      <c r="G4" s="281" t="s">
        <v>65</v>
      </c>
    </row>
    <row r="5" x14ac:dyDescent="0.2">
      <c r="B5" s="452">
        <v>2000</v>
      </c>
      <c r="C5" s="469">
        <v>4123189</v>
      </c>
      <c r="D5" s="470">
        <v>40.345001220703125</v>
      </c>
      <c r="E5" s="471">
        <v>905617</v>
      </c>
      <c r="F5" s="472">
        <v>1619711</v>
      </c>
      <c r="G5" s="473">
        <v>1597861</v>
      </c>
    </row>
    <row r="6" x14ac:dyDescent="0.2">
      <c r="B6" s="453">
        <v>2001</v>
      </c>
      <c r="C6" s="474">
        <v>4211637</v>
      </c>
      <c r="D6" s="475">
        <v>40.490001678466797</v>
      </c>
      <c r="E6" s="476">
        <v>917341</v>
      </c>
      <c r="F6" s="477">
        <v>1650239</v>
      </c>
      <c r="G6" s="478">
        <v>1644057</v>
      </c>
    </row>
    <row r="7" x14ac:dyDescent="0.2">
      <c r="B7" s="454">
        <v>2002</v>
      </c>
      <c r="C7" s="479">
        <v>4299395</v>
      </c>
      <c r="D7" s="480">
        <v>40.636001586914063</v>
      </c>
      <c r="E7" s="481">
        <v>936561</v>
      </c>
      <c r="F7" s="482">
        <v>1681797</v>
      </c>
      <c r="G7" s="483">
        <v>1681037</v>
      </c>
    </row>
    <row r="8" x14ac:dyDescent="0.2">
      <c r="B8" s="455">
        <v>2003</v>
      </c>
      <c r="C8" s="484">
        <v>4389842</v>
      </c>
      <c r="D8" s="485">
        <v>40.782001495361328</v>
      </c>
      <c r="E8" s="486">
        <v>956193</v>
      </c>
      <c r="F8" s="487">
        <v>1715914</v>
      </c>
      <c r="G8" s="488">
        <v>1717735</v>
      </c>
    </row>
    <row r="9" x14ac:dyDescent="0.2">
      <c r="B9" s="456">
        <v>2004</v>
      </c>
      <c r="C9" s="489">
        <v>4595319</v>
      </c>
      <c r="D9" s="490">
        <v>40.943000793457031</v>
      </c>
      <c r="E9" s="491">
        <v>1004409</v>
      </c>
      <c r="F9" s="492">
        <v>1791996</v>
      </c>
      <c r="G9" s="493">
        <v>1798914</v>
      </c>
    </row>
    <row r="10" x14ac:dyDescent="0.2">
      <c r="B10" s="457">
        <v>2005</v>
      </c>
      <c r="C10" s="494">
        <v>4688877</v>
      </c>
      <c r="D10" s="495">
        <v>41.118999481201172</v>
      </c>
      <c r="E10" s="496">
        <v>1023316</v>
      </c>
      <c r="F10" s="497">
        <v>1826961</v>
      </c>
      <c r="G10" s="498">
        <v>1838600</v>
      </c>
    </row>
    <row r="11" x14ac:dyDescent="0.2">
      <c r="B11" s="458">
        <v>2006</v>
      </c>
      <c r="C11" s="499">
        <v>4784830</v>
      </c>
      <c r="D11" s="500">
        <v>41.311000823974609</v>
      </c>
      <c r="E11" s="501">
        <v>1045380</v>
      </c>
      <c r="F11" s="502">
        <v>1859815</v>
      </c>
      <c r="G11" s="503">
        <v>1879635</v>
      </c>
    </row>
    <row r="12" x14ac:dyDescent="0.2">
      <c r="B12" s="459">
        <v>2007</v>
      </c>
      <c r="C12" s="504">
        <v>4887958</v>
      </c>
      <c r="D12" s="505">
        <v>41.518001556396484</v>
      </c>
      <c r="E12" s="506">
        <v>1075283</v>
      </c>
      <c r="F12" s="507">
        <v>1898471</v>
      </c>
      <c r="G12" s="508">
        <v>1914204</v>
      </c>
    </row>
    <row r="13" x14ac:dyDescent="0.2">
      <c r="B13" s="460">
        <v>2008</v>
      </c>
      <c r="C13" s="509">
        <v>4998853</v>
      </c>
      <c r="D13" s="510">
        <v>41.740001678466797</v>
      </c>
      <c r="E13" s="511">
        <v>1107011</v>
      </c>
      <c r="F13" s="512">
        <v>1941360</v>
      </c>
      <c r="G13" s="513">
        <v>1950482</v>
      </c>
    </row>
    <row r="14" x14ac:dyDescent="0.2">
      <c r="B14" s="461">
        <v>2009</v>
      </c>
      <c r="C14" s="514">
        <v>5117396</v>
      </c>
      <c r="D14" s="515">
        <v>41.977001190185547</v>
      </c>
      <c r="E14" s="516">
        <v>1140075</v>
      </c>
      <c r="F14" s="517">
        <v>1988292</v>
      </c>
      <c r="G14" s="518">
        <v>1989029</v>
      </c>
    </row>
    <row r="15" x14ac:dyDescent="0.2">
      <c r="B15" s="462">
        <v>2010</v>
      </c>
      <c r="C15" s="519">
        <v>5241682</v>
      </c>
      <c r="D15" s="520">
        <v>42.229999542236328</v>
      </c>
      <c r="E15" s="521">
        <v>1172219</v>
      </c>
      <c r="F15" s="522">
        <v>2039180</v>
      </c>
      <c r="G15" s="523">
        <v>2030283</v>
      </c>
    </row>
    <row r="16" x14ac:dyDescent="0.2">
      <c r="B16" s="463">
        <v>2011</v>
      </c>
      <c r="C16" s="524">
        <v>5375624</v>
      </c>
      <c r="D16" s="525">
        <v>42.497001647949219</v>
      </c>
      <c r="E16" s="526">
        <v>1207874</v>
      </c>
      <c r="F16" s="527">
        <v>2093429</v>
      </c>
      <c r="G16" s="528">
        <v>2074321</v>
      </c>
    </row>
    <row r="17" x14ac:dyDescent="0.2">
      <c r="B17" s="464">
        <v>2012</v>
      </c>
      <c r="C17" s="529">
        <v>5516824</v>
      </c>
      <c r="D17" s="530">
        <v>42.780998229980469</v>
      </c>
      <c r="E17" s="531">
        <v>1250384</v>
      </c>
      <c r="F17" s="532">
        <v>2151648</v>
      </c>
      <c r="G17" s="533">
        <v>2114792</v>
      </c>
    </row>
    <row r="18" x14ac:dyDescent="0.2">
      <c r="B18" s="465">
        <v>2013</v>
      </c>
      <c r="C18" s="534">
        <v>5672518</v>
      </c>
      <c r="D18" s="535">
        <v>43.078998565673828</v>
      </c>
      <c r="E18" s="536">
        <v>1295211</v>
      </c>
      <c r="F18" s="537">
        <v>2217313</v>
      </c>
      <c r="G18" s="538">
        <v>2159994</v>
      </c>
    </row>
    <row r="19" x14ac:dyDescent="0.2">
      <c r="B19" s="466">
        <v>2014</v>
      </c>
      <c r="C19" s="539">
        <v>5839404</v>
      </c>
      <c r="D19" s="540">
        <v>43.393001556396484</v>
      </c>
      <c r="E19" s="541">
        <v>1339849</v>
      </c>
      <c r="F19" s="542">
        <v>2289641</v>
      </c>
      <c r="G19" s="543">
        <v>2209914</v>
      </c>
    </row>
    <row r="20" x14ac:dyDescent="0.2">
      <c r="B20" s="467">
        <v>2015</v>
      </c>
      <c r="C20" s="544">
        <v>6010163</v>
      </c>
      <c r="D20" s="545">
        <v>43.721000671386719</v>
      </c>
      <c r="E20" s="546">
        <v>1378719</v>
      </c>
      <c r="F20" s="547">
        <v>2367518</v>
      </c>
      <c r="G20" s="548">
        <v>2263926</v>
      </c>
    </row>
    <row r="21" x14ac:dyDescent="0.2">
      <c r="B21" s="468">
        <v>2016</v>
      </c>
      <c r="C21" s="549">
        <v>6186674</v>
      </c>
      <c r="D21" s="550">
        <v>44.064998626708984</v>
      </c>
      <c r="E21" s="551">
        <v>1416202</v>
      </c>
      <c r="F21" s="552">
        <v>2448502</v>
      </c>
      <c r="G21" s="553">
        <v>2321970</v>
      </c>
    </row>
    <row r="22" ht="14.25" x14ac:dyDescent="0.2">
      <c r="B22" s="293" t="s">
        <v>249</v>
      </c>
      <c r="G22" s="282"/>
    </row>
    <row r="23" ht="14.25" x14ac:dyDescent="0.2">
      <c r="B23" s="293" t="s">
        <v>192</v>
      </c>
    </row>
    <row r="24" ht="14.25" x14ac:dyDescent="0.2">
      <c r="B24" s="293" t="s">
        <v>193</v>
      </c>
    </row>
    <row r="27" x14ac:dyDescent="0.2">
      <c r="B27" s="283"/>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54" t="s">
        <v>171</v>
      </c>
      <c r="B1" s="554"/>
      <c r="C1" s="554"/>
      <c r="D1" s="554"/>
      <c r="E1" s="554"/>
      <c r="F1" s="554"/>
      <c r="G1" s="554"/>
      <c r="H1" s="554"/>
      <c r="I1" s="554"/>
      <c r="J1" s="554"/>
      <c r="K1" s="554"/>
      <c r="L1" s="554"/>
      <c r="M1" s="554"/>
      <c r="N1" s="554"/>
      <c r="O1" s="554"/>
      <c r="P1" s="554"/>
      <c r="Q1" s="554"/>
      <c r="R1" s="554"/>
      <c r="S1" s="554"/>
      <c r="T1" s="554"/>
      <c r="U1" s="554"/>
      <c r="V1" s="554"/>
    </row>
    <row r="2" s="38" customFormat="true" x14ac:dyDescent="0.2">
      <c r="A2" s="554"/>
      <c r="B2" s="554"/>
      <c r="C2" s="554"/>
      <c r="D2" s="554"/>
      <c r="E2" s="554"/>
      <c r="F2" s="554"/>
      <c r="G2" s="554"/>
      <c r="H2" s="554"/>
      <c r="I2" s="554"/>
      <c r="J2" s="554"/>
      <c r="K2" s="554"/>
      <c r="L2" s="554"/>
      <c r="M2" s="554"/>
      <c r="N2" s="554"/>
      <c r="O2" s="554"/>
      <c r="P2" s="554"/>
      <c r="Q2" s="554"/>
      <c r="R2" s="554"/>
      <c r="S2" s="554"/>
      <c r="T2" s="554"/>
      <c r="U2" s="554"/>
      <c r="V2" s="554"/>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14</v>
      </c>
      <c r="E4" s="39"/>
      <c r="I4" s="39" t="s">
        <v>15</v>
      </c>
      <c r="P4" s="256" t="s">
        <v>16</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4" t="str">
        <f>+IF(OR((C28="National*^"),(D28="Urban*^"),(E28="Rural*^"),(F28="Pre-primary*^"),(G28="Primary*^"),(H28="Secondary*^")),"^Facilities that cannot be classified as improved or unimproved are treated as limited","")</f>
        <v>^Facilities that cannot be classified as improved or unimproved are treated as limited</v>
      </c>
      <c r="J26" s="284" t="str">
        <f>+IF(OR((J28="National*^"),(K28="Urban*^"),(L28="Rural*^"),(M28="Pre-primary*^"),(N28="Primary*^"),(O28="Secondary*^")),"^Facilities that cannot be classified as improved or unimproved are treated as limited","")</f>
        <v>^Facilities that cannot be classified as improved or unimproved are treated as limited</v>
      </c>
      <c r="Q26" s="284" t="str">
        <f>+IF(OR((Q28="National*^"),(R28="Urban*^"),(S28="Rural*^"),(T28="Pre-primary*^"),(U28="Primary*^"),(V28="Secondary*^")),"^Facilities that cannot be classified as having water or not are treated as limited","")</f>
        <v/>
      </c>
    </row>
    <row r="27" x14ac:dyDescent="0.2">
      <c r="B27" s="558" t="str">
        <f>+'Water Data'!C1</f>
        <v>Senegal</v>
      </c>
      <c r="C27" s="560" t="s">
        <v>14</v>
      </c>
      <c r="D27" s="560"/>
      <c r="E27" s="560"/>
      <c r="F27" s="560"/>
      <c r="G27" s="560"/>
      <c r="H27" s="560"/>
      <c r="I27" s="561" t="str">
        <f>B27</f>
        <v>Senegal</v>
      </c>
      <c r="J27" s="555" t="s">
        <v>15</v>
      </c>
      <c r="K27" s="555"/>
      <c r="L27" s="555"/>
      <c r="M27" s="555"/>
      <c r="N27" s="555"/>
      <c r="O27" s="555"/>
      <c r="P27" s="563" t="str">
        <f>I27</f>
        <v>Senegal</v>
      </c>
      <c r="Q27" s="556" t="s">
        <v>16</v>
      </c>
      <c r="R27" s="556"/>
      <c r="S27" s="556"/>
      <c r="T27" s="556"/>
      <c r="U27" s="556"/>
      <c r="V27" s="557"/>
      <c r="AM27" s="38"/>
      <c r="AN27" s="38"/>
      <c r="AO27" s="38"/>
      <c r="AP27" s="38"/>
      <c r="AQ27" s="38"/>
      <c r="AR27" s="38"/>
      <c r="AS27" s="38"/>
      <c r="AT27" s="38"/>
      <c r="AU27" s="38"/>
    </row>
    <row r="28" x14ac:dyDescent="0.2">
      <c r="B28" s="559"/>
      <c r="C28" s="285" t="str">
        <f>IF(AND(C30="-",C31="-",C32="-"), "National",IF(C30="-",IF(AND(ISERROR(Estimates!F20),ISNUMBER(C32)),"National*^", "National*"), "National"))</f>
        <v>National</v>
      </c>
      <c r="D28" s="285" t="str">
        <f>IF(AND(D30="-",D31="-",D32="-"), "Urban",IF(D30="-",IF(AND(ISERROR(Estimates!F37),ISNUMBER(D32)),"Urban*^", "Urban*"), "Urban"))</f>
        <v>Urban*</v>
      </c>
      <c r="E28" s="285" t="str">
        <f>IF(AND(E30="-",E31="-",E32="-"), "Rural",IF(E30="-",IF(AND(ISERROR(Estimates!F54),ISNUMBER(E32)),"Rural*^", "Rural*"), "Rural"))</f>
        <v>Rural*</v>
      </c>
      <c r="F28" s="285" t="str">
        <f>IF(AND(F30="-",F31="-",F32="-"), "Pre-primary",IF(F30="-",IF(AND(ISERROR(Estimates!F71),ISNUMBER(F32)),"Pre-primary*^", "Pre-primary*"), "Pre-primary"))</f>
        <v>Pre-primary*^</v>
      </c>
      <c r="G28" s="285" t="str">
        <f>IF(AND(G30="-",G31="-",G32="-"), "Primary",IF(G30="-",IF(AND(ISERROR(Estimates!F88),ISNUMBER(G32)),"Primary*^", "Primary*"), "Primary"))</f>
        <v>Primary</v>
      </c>
      <c r="H28" s="285" t="str">
        <f>IF(AND(H30="-",H31="-",H32="-"), "Secondary",IF(H30="-",IF(AND(ISERROR(Estimates!F105),ISNUMBER(H32)),"Secondary*^", "Secondary*"), "Secondary"))</f>
        <v>Secondary*</v>
      </c>
      <c r="I28" s="562"/>
      <c r="J28" s="285" t="str">
        <f>IF(AND(J30="-",J31="-",J32="-"), "National",IF(J30="-",IF(AND(ISERROR(Estimates!K20),ISNUMBER(J32)),"National*^", "National*"), "National"))</f>
        <v>National*^</v>
      </c>
      <c r="K28" s="285" t="str">
        <f>IF(AND(K30="-",K31="-",K32="-"), "Urban",IF(K30="-",IF(AND(ISERROR(Estimates!K37),ISNUMBER(K32)),"Urban*^", "Urban*"), "Urban"))</f>
        <v>Urban*^</v>
      </c>
      <c r="L28" s="285" t="str">
        <f>IF(AND(L30="-",L31="-",L32="-"), "Rural",IF(L30="-",IF(AND(ISERROR(Estimates!K54),ISNUMBER(L32)),"Rural*^", "Rural*"), "Rural"))</f>
        <v>Rural*^</v>
      </c>
      <c r="M28" s="285" t="str">
        <f>IF(AND(M30="-",M31="-",M32="-"), "Pre-primary",IF(M30="-",IF(AND(ISERROR(Estimates!K71),ISNUMBER(M32)),"Pre-primary*^", "Pre-primary*"), "Pre-primary"))</f>
        <v>Pre-primary*^</v>
      </c>
      <c r="N28" s="285" t="str">
        <f>IF(AND(N30="-",N31="-",N32="-"), "Primary",IF(N30="-",IF(AND(ISERROR(Estimates!K88),ISNUMBER(N32)),"Primary*^", "Primary*"), "Primary"))</f>
        <v>Primary*^</v>
      </c>
      <c r="O28" s="285" t="str">
        <f>IF(AND(O30="-",O31="-",O32="-"), "Secondary",IF(O30="-",IF(AND(ISERROR(Estimates!K105),ISNUMBER(O32)),"Secondary*^", "Secondary*"), "Secondary"))</f>
        <v>Secondary*^</v>
      </c>
      <c r="P28" s="564"/>
      <c r="Q28" s="285" t="str">
        <f>IF(AND(Q30="-",Q31="-",Q32="-"), "National",IF(Q30="-",IF(AND(ISERROR(Estimates!P20),ISNUMBER(Q32)),"National*^", "National*"), "National"))</f>
        <v>National</v>
      </c>
      <c r="R28" s="285" t="str">
        <f>IF(AND(R30="-",R31="-",R32="-"), "Urban",IF(R30="-",IF(AND(ISERROR(Estimates!P37),ISNUMBER(R32)),"Urban*^", "Urban*"), "Urban"))</f>
        <v>Urban</v>
      </c>
      <c r="S28" s="285" t="str">
        <f>IF(AND(S30="-",S31="-",S32="-"), "Rural",IF(S30="-",IF(AND(ISERROR(Estimates!P54),ISNUMBER(S32)),"Rural*^", "Rural*"), "Rural"))</f>
        <v>Rural</v>
      </c>
      <c r="T28" s="285" t="str">
        <f>IF(AND(T30="-",T31="-",T32="-"), "Pre-primary",IF(T30="-",IF(AND(ISERROR(Estimates!P71),ISNUMBER(T32)),"Pre-primary*^", "Pre-primary*"), "Pre-primary"))</f>
        <v>Pre-primary</v>
      </c>
      <c r="U28" s="285" t="str">
        <f>IF(AND(U30="-",U31="-",U32="-"), "Primary",IF(U30="-",IF(AND(ISERROR(Estimates!P88),ISNUMBER(U32)),"Primary*^", "Primary*"), "Primary"))</f>
        <v>Primary</v>
      </c>
      <c r="V28" s="286"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9"/>
      <c r="C29" s="287">
        <f>IF(ISNUMBER(Regressions!B4), Regressions!B4, "-")</f>
        <v>2016</v>
      </c>
      <c r="D29" s="285">
        <f>C29</f>
        <v>2016</v>
      </c>
      <c r="E29" s="285">
        <f>D29</f>
        <v>2016</v>
      </c>
      <c r="F29" s="285">
        <f>E29</f>
        <v>2016</v>
      </c>
      <c r="G29" s="285">
        <f>F29</f>
        <v>2016</v>
      </c>
      <c r="H29" s="285">
        <f>G29</f>
        <v>2016</v>
      </c>
      <c r="I29" s="562"/>
      <c r="J29" s="287">
        <f>IF(ISNUMBER(Regressions!K4), Regressions!K4, "-")</f>
        <v>2016</v>
      </c>
      <c r="K29" s="285">
        <f>J29</f>
        <v>2016</v>
      </c>
      <c r="L29" s="285">
        <f>J29</f>
        <v>2016</v>
      </c>
      <c r="M29" s="285">
        <f>K29</f>
        <v>2016</v>
      </c>
      <c r="N29" s="285">
        <f>L29</f>
        <v>2016</v>
      </c>
      <c r="O29" s="285">
        <f>M29</f>
        <v>2016</v>
      </c>
      <c r="P29" s="564"/>
      <c r="Q29" s="287">
        <f>IF(ISNUMBER(Regressions!T4), Regressions!T4, "-")</f>
        <v>2016</v>
      </c>
      <c r="R29" s="287">
        <f>Q29</f>
        <v>2016</v>
      </c>
      <c r="S29" s="287">
        <f>R29</f>
        <v>2016</v>
      </c>
      <c r="T29" s="287">
        <f>S29</f>
        <v>2016</v>
      </c>
      <c r="U29" s="287">
        <f>T29</f>
        <v>2016</v>
      </c>
      <c r="V29" s="288">
        <f>U29</f>
        <v>2016</v>
      </c>
      <c r="AM29" s="38"/>
      <c r="AN29" s="38"/>
      <c r="AO29" s="38"/>
      <c r="AP29" s="38"/>
      <c r="AQ29" s="38"/>
      <c r="AR29" s="38"/>
      <c r="AS29" s="38"/>
      <c r="AT29" s="38"/>
      <c r="AU29" s="38"/>
    </row>
    <row r="30" x14ac:dyDescent="0.2">
      <c r="B30" s="296" t="s">
        <v>175</v>
      </c>
      <c r="C30" s="297">
        <f>IF(ISNUMBER(Regressions!C4), Regressions!C4, "-")</f>
        <v>31.56</v>
      </c>
      <c r="D30" s="298" t="str">
        <f>IF(ISNUMBER(Regressions!D4), Regressions!D4, "-")</f>
        <v>-</v>
      </c>
      <c r="E30" s="298" t="str">
        <f>IF(ISNUMBER(Regressions!E4), Regressions!E4, "-")</f>
        <v>-</v>
      </c>
      <c r="F30" s="298" t="str">
        <f>IF(ISNUMBER(Regressions!F4), Regressions!F4, "-")</f>
        <v>-</v>
      </c>
      <c r="G30" s="298">
        <f>IF(ISNUMBER(Regressions!G4), Regressions!G4, "-")</f>
        <v>31.56</v>
      </c>
      <c r="H30" s="298" t="str">
        <f>IF(ISNUMBER(Regressions!H4), Regressions!H4, "-")</f>
        <v>-</v>
      </c>
      <c r="I30" s="301" t="s">
        <v>175</v>
      </c>
      <c r="J30" s="302" t="str">
        <f>IF(ISNUMBER(Regressions!L4), Regressions!L4, "-")</f>
        <v>-</v>
      </c>
      <c r="K30" s="303" t="str">
        <f>IF(ISNUMBER(Regressions!M4), Regressions!M4, "-")</f>
        <v>-</v>
      </c>
      <c r="L30" s="303" t="str">
        <f>IF(ISNUMBER(Regressions!N4), Regressions!N4, "-")</f>
        <v>-</v>
      </c>
      <c r="M30" s="303" t="str">
        <f>IF(ISNUMBER(Regressions!O4), Regressions!O4, "-")</f>
        <v>-</v>
      </c>
      <c r="N30" s="303" t="str">
        <f>IF(ISNUMBER(Regressions!P4), Regressions!P4, "-")</f>
        <v>-</v>
      </c>
      <c r="O30" s="303" t="str">
        <f>IF(ISNUMBER(Regressions!Q4), Regressions!Q4, "-")</f>
        <v>-</v>
      </c>
      <c r="P30" s="306" t="s">
        <v>175</v>
      </c>
      <c r="Q30" s="307">
        <f>IF(ISNUMBER(Regressions!U4), Regressions!U4, "-")</f>
        <v>22.085882399999999</v>
      </c>
      <c r="R30" s="308" t="str">
        <f>IF(ISNUMBER(Regressions!V4), Regressions!V4, "-")</f>
        <v>-</v>
      </c>
      <c r="S30" s="308" t="str">
        <f>IF(ISNUMBER(Regressions!W4), Regressions!W4, "-")</f>
        <v>-</v>
      </c>
      <c r="T30" s="308" t="str">
        <f>IF(ISNUMBER(Regressions!X4), Regressions!X4, "-")</f>
        <v>-</v>
      </c>
      <c r="U30" s="308">
        <f>IF(ISNUMBER(Regressions!Y4), Regressions!Y4, "-")</f>
        <v>25.39</v>
      </c>
      <c r="V30" s="309">
        <f>IF(ISNUMBER(Regressions!Z4), Regressions!Z4, "-")</f>
        <v>10.24</v>
      </c>
      <c r="AM30" s="38"/>
      <c r="AN30" s="38"/>
      <c r="AO30" s="38"/>
      <c r="AP30" s="38"/>
      <c r="AQ30" s="38"/>
      <c r="AR30" s="38"/>
      <c r="AS30" s="38"/>
      <c r="AT30" s="38"/>
      <c r="AU30" s="38"/>
    </row>
    <row r="31" x14ac:dyDescent="0.2">
      <c r="B31" s="294" t="s">
        <v>176</v>
      </c>
      <c r="C31" s="289">
        <f>IF(ISNUMBER(Regressions!C5),Regressions!C5,"-")</f>
        <v>35.879338050000001</v>
      </c>
      <c r="D31" s="289">
        <f>IF(ISNUMBER(Regressions!D5),Regressions!D5,"-")</f>
        <v>88.900173769999995</v>
      </c>
      <c r="E31" s="289">
        <f>IF(ISNUMBER(Regressions!E5),Regressions!E5,"-")</f>
        <v>51.805667309999997</v>
      </c>
      <c r="F31" s="289">
        <f>IF(ISNUMBER(Regressions!F5),Regressions!F5,"-")</f>
        <v>36.763840000000002</v>
      </c>
      <c r="G31" s="289">
        <f>IF(ISNUMBER(Regressions!G5),Regressions!G5,"-")</f>
        <v>33.890731129999999</v>
      </c>
      <c r="H31" s="289">
        <f>IF(ISNUMBER(Regressions!H5),Regressions!H5,"-")</f>
        <v>86.01092774</v>
      </c>
      <c r="I31" s="299" t="s">
        <v>176</v>
      </c>
      <c r="J31" s="289">
        <f>IF(ISNUMBER(Regressions!L5),Regressions!L5,"-")</f>
        <v>74.499812840000004</v>
      </c>
      <c r="K31" s="289">
        <f>IF(ISNUMBER(Regressions!M5),Regressions!M5,"-")</f>
        <v>94.342136490000001</v>
      </c>
      <c r="L31" s="289">
        <f>IF(ISNUMBER(Regressions!N5),Regressions!N5,"-")</f>
        <v>69.153420060000002</v>
      </c>
      <c r="M31" s="289">
        <f>IF(ISNUMBER(Regressions!O5),Regressions!O5,"-")</f>
        <v>38.322069999999997</v>
      </c>
      <c r="N31" s="289">
        <f>IF(ISNUMBER(Regressions!P5),Regressions!P5,"-")</f>
        <v>75.398293080000002</v>
      </c>
      <c r="O31" s="289">
        <f>IF(ISNUMBER(Regressions!Q5),Regressions!Q5,"-")</f>
        <v>84.396168349999996</v>
      </c>
      <c r="P31" s="304" t="s">
        <v>176</v>
      </c>
      <c r="Q31" s="289" t="str">
        <f>IF(ISNUMBER(Regressions!U5),Regressions!U5,"-")</f>
        <v>-</v>
      </c>
      <c r="R31" s="289" t="str">
        <f>IF(ISNUMBER(Regressions!V5),Regressions!V5,"-")</f>
        <v>-</v>
      </c>
      <c r="S31" s="289" t="str">
        <f>IF(ISNUMBER(Regressions!W5),Regressions!W5,"-")</f>
        <v>-</v>
      </c>
      <c r="T31" s="289" t="str">
        <f>IF(ISNUMBER(Regressions!X5),Regressions!X5,"-")</f>
        <v>-</v>
      </c>
      <c r="U31" s="289" t="str">
        <f>IF(ISNUMBER(Regressions!Y5),Regressions!Y5,"-")</f>
        <v>-</v>
      </c>
      <c r="V31" s="290" t="str">
        <f>IF(ISNUMBER(Regressions!Z5),Regressions!Z5,"-")</f>
        <v>-</v>
      </c>
      <c r="AM31" s="38"/>
      <c r="AN31" s="38"/>
      <c r="AO31" s="38"/>
      <c r="AP31" s="38"/>
      <c r="AQ31" s="38"/>
      <c r="AR31" s="38"/>
      <c r="AS31" s="38"/>
      <c r="AT31" s="38"/>
      <c r="AU31" s="38"/>
    </row>
    <row r="32" ht="15.75" thickBot="true" x14ac:dyDescent="0.25">
      <c r="B32" s="295" t="s">
        <v>174</v>
      </c>
      <c r="C32" s="291">
        <f>IF(ISNUMBER(Regressions!C6), Regressions!C6, "-")</f>
        <v>32.560661949999997</v>
      </c>
      <c r="D32" s="291">
        <f>IF(ISNUMBER(Regressions!D6), Regressions!D6, "-")</f>
        <v>11.09982623</v>
      </c>
      <c r="E32" s="291">
        <f>IF(ISNUMBER(Regressions!E6), Regressions!E6, "-")</f>
        <v>48.194332690000003</v>
      </c>
      <c r="F32" s="291">
        <f>IF(ISNUMBER(Regressions!F6), Regressions!F6, "-")</f>
        <v>63.236159999999998</v>
      </c>
      <c r="G32" s="291">
        <f>IF(ISNUMBER(Regressions!G6), Regressions!G6, "-")</f>
        <v>34.549268869999999</v>
      </c>
      <c r="H32" s="291">
        <f>IF(ISNUMBER(Regressions!H6), Regressions!H6, "-")</f>
        <v>13.98907226</v>
      </c>
      <c r="I32" s="300" t="s">
        <v>174</v>
      </c>
      <c r="J32" s="291">
        <f>IF(ISNUMBER(Regressions!L6), Regressions!L6, "-")</f>
        <v>25.500187159999999</v>
      </c>
      <c r="K32" s="291">
        <f>IF(ISNUMBER(Regressions!M6), Regressions!M6, "-")</f>
        <v>5.6578635119999996</v>
      </c>
      <c r="L32" s="291">
        <f>IF(ISNUMBER(Regressions!N6), Regressions!N6, "-")</f>
        <v>30.846579940000002</v>
      </c>
      <c r="M32" s="291">
        <f>IF(ISNUMBER(Regressions!O6), Regressions!O6, "-")</f>
        <v>61.677930000000003</v>
      </c>
      <c r="N32" s="291">
        <f>IF(ISNUMBER(Regressions!P6), Regressions!P6, "-")</f>
        <v>24.601706920000002</v>
      </c>
      <c r="O32" s="291">
        <f>IF(ISNUMBER(Regressions!Q6), Regressions!Q6, "-")</f>
        <v>15.60383165</v>
      </c>
      <c r="P32" s="305" t="s">
        <v>174</v>
      </c>
      <c r="Q32" s="291" t="str">
        <f>IF(ISNUMBER(Regressions!U6), Regressions!U6, "-")</f>
        <v>-</v>
      </c>
      <c r="R32" s="291" t="str">
        <f>IF(ISNUMBER(Regressions!V6), Regressions!V6, "-")</f>
        <v>-</v>
      </c>
      <c r="S32" s="291" t="str">
        <f>IF(ISNUMBER(Regressions!W6), Regressions!W6, "-")</f>
        <v>-</v>
      </c>
      <c r="T32" s="291" t="str">
        <f>IF(ISNUMBER(Regressions!X6), Regressions!X6, "-")</f>
        <v>-</v>
      </c>
      <c r="U32" s="291" t="str">
        <f>IF(ISNUMBER(Regressions!Y6), Regressions!Y6, "-")</f>
        <v>-</v>
      </c>
      <c r="V32" s="292" t="str">
        <f>IF(ISNUMBER(Regressions!Z6), Regressions!Z6, "-")</f>
        <v>-</v>
      </c>
      <c r="AM32" s="38"/>
      <c r="AN32" s="38"/>
      <c r="AO32" s="38"/>
      <c r="AP32" s="38"/>
      <c r="AQ32" s="38"/>
      <c r="AR32" s="38"/>
      <c r="AS32" s="38"/>
      <c r="AT32" s="38"/>
      <c r="AU32" s="38"/>
    </row>
    <row r="33" x14ac:dyDescent="0.2">
      <c r="B33" s="124"/>
      <c r="I33" s="124"/>
      <c r="P33" s="124"/>
    </row>
    <row r="34" x14ac:dyDescent="0.2">
      <c r="B34" s="258" t="s">
        <v>195</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195</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195</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195</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x14ac:dyDescent="0.2">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162</v>
      </c>
      <c r="BC4" s="199" t="s">
        <v>26</v>
      </c>
      <c r="BD4" s="200" t="s">
        <v>161</v>
      </c>
      <c r="BE4" s="123" t="s">
        <v>162</v>
      </c>
      <c r="BF4" s="199" t="s">
        <v>26</v>
      </c>
      <c r="BG4" s="200" t="s">
        <v>161</v>
      </c>
      <c r="BH4" s="123" t="s">
        <v>162</v>
      </c>
      <c r="BI4" s="201" t="s">
        <v>26</v>
      </c>
      <c r="BJ4" s="116" t="s">
        <v>161</v>
      </c>
      <c r="BK4" s="114" t="s">
        <v>162</v>
      </c>
      <c r="BL4" s="201" t="s">
        <v>26</v>
      </c>
      <c r="BM4" s="116" t="s">
        <v>161</v>
      </c>
      <c r="BN4" s="115" t="s">
        <v>162</v>
      </c>
      <c r="BO4" s="201" t="s">
        <v>26</v>
      </c>
      <c r="BP4" s="116" t="s">
        <v>161</v>
      </c>
      <c r="BQ4" s="115" t="s">
        <v>162</v>
      </c>
    </row>
    <row r="5" ht="50.25" x14ac:dyDescent="0.2">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x14ac:dyDescent="0.2">
      <c r="A6" s="57" t="str">
        <f>IF('Water Data'!B1="",NA(),'Water Data'!B1)</f>
        <v>EMIS06</v>
      </c>
      <c r="B6" s="57" t="str">
        <f>+IF('Water Data'!A3="",NA(),'Water Data'!A3)</f>
        <v>EMIS</v>
      </c>
      <c r="C6" s="57">
        <f>+IF('Water Data'!C3="",NA(),'Water Data'!C3)</f>
        <v>2006</v>
      </c>
      <c r="D6" s="58">
        <f>+IF(AND(ISNUMBER('Water Data'!C5),'Data Summary'!BS6="Yes"),100-'Water Data'!C5,NA())</f>
        <v>59.204487506374299</v>
      </c>
      <c r="E6" s="58">
        <f>+IF(AND(ISNUMBER('Water Data'!C7),'Data Summary'!BT6="Yes"),'Water Data'!C7,NA())</f>
        <v>38.806731259561445</v>
      </c>
      <c r="F6" s="58" t="e">
        <f>+IF(AND(ISNUMBER('Water Data'!C10),'Data Summary'!BU6="Yes"),'Water Data'!C10,NA())</f>
        <v>#N/A</v>
      </c>
      <c r="G6" s="58">
        <f>+IF(AND(ISNUMBER('Water Data'!D5),'Data Summary'!BV6="Yes"),100-'Water Data'!D5,NA())</f>
        <v>92.718770875083493</v>
      </c>
      <c r="H6" s="58">
        <f>+IF(AND(ISNUMBER('Water Data'!D7),'Data Summary'!BW6="Yes"),'Water Data'!D7,NA())</f>
        <v>68.436873747495</v>
      </c>
      <c r="I6" s="58" t="e">
        <f>+IF(AND(ISNUMBER('Water Data'!D10),'Data Summary'!BX6="Yes"),'Water Data'!D10,NA())</f>
        <v>#N/A</v>
      </c>
      <c r="J6" s="58">
        <f>+IF(AND(ISNUMBER('Water Data'!E5),'Data Summary'!BY6="Yes"),100-'Water Data'!E5,NA())</f>
        <v>46.10306253438474</v>
      </c>
      <c r="K6" s="58">
        <f>+IF(AND(ISNUMBER('Water Data'!E7),'Data Summary'!BZ6="Yes"),'Water Data'!E7,NA())</f>
        <v>27.370254905556575</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f>+IF(AND(ISNUMBER('Water Data'!G5),'Data Summary'!CE6="Yes"),100-'Water Data'!G5,NA())</f>
        <v>56.143884892086334</v>
      </c>
      <c r="Q6" s="58">
        <f>+IF(AND(ISNUMBER('Water Data'!G7),'Data Summary'!CF6="Yes"),'Water Data'!G7,NA())</f>
        <v>36.215827338129493</v>
      </c>
      <c r="R6" s="58" t="e">
        <f>+IF(AND(ISNUMBER('Water Data'!G10),'Data Summary'!CG6="Yes"),'Water Data'!G10,NA())</f>
        <v>#N/A</v>
      </c>
      <c r="S6" s="58">
        <f>+IF(AND(ISNUMBER('Water Data'!H5),'Data Summary'!CH6="Yes"),100-'Water Data'!H5,NA())</f>
        <v>82.997762863534675</v>
      </c>
      <c r="T6" s="58">
        <f>+IF(AND(ISNUMBER('Water Data'!H7),'Data Summary'!CI6="Yes"),'Water Data'!H7,NA())</f>
        <v>58.948545861297539</v>
      </c>
      <c r="U6" s="58" t="e">
        <f>+IF(AND(ISNUMBER('Water Data'!H10),'Data Summary'!CJ6="Yes"),'Water Data'!H10,NA())</f>
        <v>#N/A</v>
      </c>
      <c r="V6" s="104">
        <f>+IF(AND(ISNUMBER('Sanitation Data'!C5),'Data Summary'!CK6="Yes"),100-'Sanitation Data'!C5,NA())</f>
        <v>51.147373788883222</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f>+IF(AND(ISNUMBER('Sanitation Data'!D5),'Data Summary'!CP6="Yes"),100-'Sanitation Data'!D5,NA())</f>
        <v>66.399465597862388</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f>+IF(AND(ISNUMBER('Sanitation Data'!E5),'Data Summary'!CU6="Yes"),100-'Sanitation Data'!E5,NA())</f>
        <v>44.819365486887953</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49.467625899280577</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64.205816554809843</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UIS10</v>
      </c>
      <c r="B7" s="57" t="str">
        <f ca="true">+IF(OFFSET('Water Data'!$A$3,0,10*ROW('Water Data'!A1))="",NA(),OFFSET('Water Data'!$A$3,0,10*ROW('Water Data'!A1)))</f>
        <v>Other</v>
      </c>
      <c r="C7" s="57">
        <f ca="true">+IF(OFFSET('Water Data'!$C$3,0,10*ROW('Water Data'!C1))="",NA(),OFFSET('Water Data'!$C$3,0,10*ROW('Water Data'!C1)))</f>
        <v>2010</v>
      </c>
      <c r="D7" s="58" t="e">
        <f ca="true">+IF(AND(ISNUMBER(OFFSET('Water Data'!$C$5,0,10*ROW('Water Data'!C1))),'Data Summary'!BS7="Yes"),100-OFFSET('Water Data'!$C$5,0,10*ROW('Water Data'!C1)),NA())</f>
        <v>#N/A</v>
      </c>
      <c r="E7" s="58">
        <f ca="true">+IF(AND(ISNUMBER(OFFSET('Water Data'!$C$7,0,10*ROW('Water Data'!C1))),'Data Summary'!BT7="Yes"),OFFSET('Water Data'!$C$7,0,10*ROW('Water Data'!C1)),NA())</f>
        <v>51.8</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51.8</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55.8</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55.8</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EMIS12</v>
      </c>
      <c r="B8" s="57" t="str">
        <f ca="true">+IF(OFFSET('Water Data'!$A$3,0,10*ROW('Water Data'!A2))="",NA(),OFFSET('Water Data'!$A$3,0,10*ROW('Water Data'!A2)))</f>
        <v>EMIS</v>
      </c>
      <c r="C8" s="57">
        <f ca="true">+IF(OFFSET('Water Data'!$C$3,0,10*ROW('Water Data'!C2))="",NA(),OFFSET('Water Data'!$C$3,0,10*ROW('Water Data'!C2)))</f>
        <v>2012</v>
      </c>
      <c r="D8" s="58" t="e">
        <f ca="true">+IF(AND(ISNUMBER(OFFSET('Water Data'!$C$5,0,10*ROW('Water Data'!C2))),'Data Summary'!BS8="Yes"),100-OFFSET('Water Data'!$C$5,0,10*ROW('Water Data'!C2)),NA())</f>
        <v>#N/A</v>
      </c>
      <c r="E8" s="58">
        <f ca="true">+IF(AND(ISNUMBER(OFFSET('Water Data'!$C$7,0,10*ROW('Water Data'!C2))),'Data Summary'!BT8="Yes"),OFFSET('Water Data'!$C$7,0,10*ROW('Water Data'!C2)),NA())</f>
        <v>53.6</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f ca="true">+IF(AND(ISNUMBER(OFFSET('Water Data'!$D$7,0,10*ROW('Water Data'!D2))),'Data Summary'!BW8="Yes"),OFFSET('Water Data'!$D$7,0,10*ROW('Water Data'!D2)),NA())</f>
        <v>84.4</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f ca="true">+IF(AND(ISNUMBER(OFFSET('Water Data'!$E$7,0,10*ROW('Water Data'!E2))),'Data Summary'!BZ8="Yes"),OFFSET('Water Data'!$E$7,0,10*ROW('Water Data'!E2)),NA())</f>
        <v>47.6</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53.6</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60.8</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f ca="true">+IF(AND(ISNUMBER(OFFSET('Sanitation Data'!$D$5,0,10*ROW('Sanitation Data'!D2))),'Data Summary'!CP8="Yes"),100-OFFSET('Sanitation Data'!$D$5,0,10*ROW('Sanitation Data'!D2)),NA())</f>
        <v>88.2</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f ca="true">+IF(AND(ISNUMBER(OFFSET('Sanitation Data'!$E$5,0,10*ROW('Sanitation Data'!E2))),'Data Summary'!CU8="Yes"),100-OFFSET('Sanitation Data'!$E$5,0,10*ROW('Sanitation Data'!E2)),NA())</f>
        <v>55.4</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60.8</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UIS12</v>
      </c>
      <c r="B9" s="57" t="str">
        <f ca="true">+IF(OFFSET('Water Data'!$A$3,0,10*ROW('Water Data'!A3))="",NA(),OFFSET('Water Data'!$A$3,0,10*ROW('Water Data'!A3)))</f>
        <v>Other</v>
      </c>
      <c r="C9" s="57">
        <f ca="true">+IF(OFFSET('Water Data'!$C$3,0,10*ROW('Water Data'!C3))="",NA(),OFFSET('Water Data'!$C$3,0,10*ROW('Water Data'!C3)))</f>
        <v>2012</v>
      </c>
      <c r="D9" s="58" t="e">
        <f ca="true">+IF(AND(ISNUMBER(OFFSET('Water Data'!$C$5,0,10*ROW('Water Data'!C3))),'Data Summary'!BS9="Yes"),100-OFFSET('Water Data'!$C$5,0,10*ROW('Water Data'!C3)),NA())</f>
        <v>#N/A</v>
      </c>
      <c r="E9" s="58">
        <f ca="true">+IF(AND(ISNUMBER(OFFSET('Water Data'!$C$7,0,10*ROW('Water Data'!C3))),'Data Summary'!BT9="Yes"),OFFSET('Water Data'!$C$7,0,10*ROW('Water Data'!C3)),NA())</f>
        <v>55.986133032694475</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53.6</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f ca="true">+IF(AND(ISNUMBER(OFFSET('Water Data'!$H$7,0,10*ROW('Water Data'!H3))),'Data Summary'!CI9="Yes"),OFFSET('Water Data'!$H$7,0,10*ROW('Water Data'!H3)),NA())</f>
        <v>68.900000000000006</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61.954077414505818</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60.8</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68.2</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EMIS13</v>
      </c>
      <c r="B10" s="57" t="str">
        <f ca="true">+IF(OFFSET('Water Data'!$A$3,0,10*ROW('Water Data'!A4))="",NA(),OFFSET('Water Data'!$A$3,0,10*ROW('Water Data'!A4)))</f>
        <v>EMIS</v>
      </c>
      <c r="C10" s="57">
        <f ca="true">+IF(OFFSET('Water Data'!$C$3,0,10*ROW('Water Data'!C4))="",NA(),OFFSET('Water Data'!$C$3,0,10*ROW('Water Data'!C4)))</f>
        <v>2013</v>
      </c>
      <c r="D10" s="58">
        <f ca="true">+IF(AND(ISNUMBER(OFFSET('Water Data'!$C$5,0,10*ROW('Water Data'!C4))),'Data Summary'!BS10="Yes"),100-OFFSET('Water Data'!$C$5,0,10*ROW('Water Data'!C4)),NA())</f>
        <v>74.8</v>
      </c>
      <c r="E10" s="58">
        <f ca="true">+IF(AND(ISNUMBER(OFFSET('Water Data'!$C$7,0,10*ROW('Water Data'!C4))),'Data Summary'!BT10="Yes"),OFFSET('Water Data'!$C$7,0,10*ROW('Water Data'!C4)),NA())</f>
        <v>62.373167981961664</v>
      </c>
      <c r="F10" s="58" t="e">
        <f ca="true">+IF(AND(ISNUMBER(OFFSET('Water Data'!$C$10,0,10*ROW('Water Data'!C4))),'Data Summary'!BU10="Yes"),OFFSET('Water Data'!$C$10,0,10*ROW('Water Data'!C4)),NA())</f>
        <v>#N/A</v>
      </c>
      <c r="G10" s="58">
        <f ca="true">+IF(AND(ISNUMBER(OFFSET('Water Data'!$D$5,0,10*ROW('Water Data'!D4))),'Data Summary'!BV10="Yes"),100-OFFSET('Water Data'!$D$5,0,10*ROW('Water Data'!D4)),NA())</f>
        <v>96.690203000882619</v>
      </c>
      <c r="H10" s="58">
        <f ca="true">+IF(AND(ISNUMBER(OFFSET('Water Data'!$D$7,0,10*ROW('Water Data'!D4))),'Data Summary'!BW10="Yes"),OFFSET('Water Data'!$D$7,0,10*ROW('Water Data'!D4)),NA())</f>
        <v>93.315423514538566</v>
      </c>
      <c r="I10" s="58" t="e">
        <f ca="true">+IF(AND(ISNUMBER(OFFSET('Water Data'!$D$10,0,10*ROW('Water Data'!D4))),'Data Summary'!BX10="Yes"),OFFSET('Water Data'!$D$10,0,10*ROW('Water Data'!D4)),NA())</f>
        <v>#N/A</v>
      </c>
      <c r="J10" s="58">
        <f ca="true">+IF(AND(ISNUMBER(OFFSET('Water Data'!$E$5,0,10*ROW('Water Data'!E4))),'Data Summary'!BY10="Yes"),100-OFFSET('Water Data'!$E$5,0,10*ROW('Water Data'!E4)),NA())</f>
        <v>67.475439118785346</v>
      </c>
      <c r="K10" s="58">
        <f ca="true">+IF(AND(ISNUMBER(OFFSET('Water Data'!$E$7,0,10*ROW('Water Data'!E4))),'Data Summary'!BZ10="Yes"),OFFSET('Water Data'!$E$7,0,10*ROW('Water Data'!E4)),NA())</f>
        <v>49.405080213903744</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f ca="true">+IF(AND(ISNUMBER(OFFSET('Water Data'!$G$5,0,10*ROW('Water Data'!G4))),'Data Summary'!CE10="Yes"),100-OFFSET('Water Data'!$G$5,0,10*ROW('Water Data'!G4)),NA())</f>
        <v>74.844167408726619</v>
      </c>
      <c r="Q10" s="58">
        <f ca="true">+IF(AND(ISNUMBER(OFFSET('Water Data'!$G$7,0,10*ROW('Water Data'!G4))),'Data Summary'!CF10="Yes"),OFFSET('Water Data'!$G$7,0,10*ROW('Water Data'!G4)),NA())</f>
        <v>58.264692787177204</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f ca="true">+IF(AND(ISNUMBER(OFFSET('Water Data'!$H$7,0,10*ROW('Water Data'!H4))),'Data Summary'!CI10="Yes"),OFFSET('Water Data'!$H$7,0,10*ROW('Water Data'!H4)),NA())</f>
        <v>84.608433734939752</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75.046974821495681</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f ca="true">+IF(AND(ISNUMBER(OFFSET('Sanitation Data'!$D$5,0,10*ROW('Sanitation Data'!D4))),'Data Summary'!CP10="Yes"),100-OFFSET('Sanitation Data'!$D$5,0,10*ROW('Sanitation Data'!D4)),NA())</f>
        <v>97.692793931731984</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f ca="true">+IF(AND(ISNUMBER(OFFSET('Sanitation Data'!$E$5,0,10*ROW('Sanitation Data'!E4))),'Data Summary'!CU10="Yes"),100-OFFSET('Sanitation Data'!$E$5,0,10*ROW('Sanitation Data'!E4)),NA())</f>
        <v>63.350582147477361</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72.606856634016026</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88.253012048192772</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UIS13</v>
      </c>
      <c r="B11" s="57" t="str">
        <f ca="true">+IF(OFFSET('Water Data'!$A$3,0,10*ROW('Water Data'!A5))="",NA(),OFFSET('Water Data'!$A$3,0,10*ROW('Water Data'!A5)))</f>
        <v>Other</v>
      </c>
      <c r="C11" s="57">
        <f ca="true">+IF(OFFSET('Water Data'!$C$3,0,10*ROW('Water Data'!C5))="",NA(),OFFSET('Water Data'!$C$3,0,10*ROW('Water Data'!C5)))</f>
        <v>2013</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f ca="true">+IF(AND(ISNUMBER(OFFSET('Water Data'!$H$7,0,10*ROW('Water Data'!H5))),'Data Summary'!CI11="Yes"),OFFSET('Water Data'!$H$7,0,10*ROW('Water Data'!H5)),NA())</f>
        <v>75.599999999999994</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f ca="true">+IF(AND(ISNUMBER(OFFSET('Sanitation Data'!$H$5,0,10*ROW('Sanitation Data'!H5))),'Data Summary'!DJ11="Yes"),100-OFFSET('Sanitation Data'!$H$5,0,10*ROW('Sanitation Data'!H5)),NA())</f>
        <v>74.5</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UIS14</v>
      </c>
      <c r="B12" s="57" t="str">
        <f ca="true">+IF(OFFSET('Water Data'!$A$3,0,10*ROW('Water Data'!A6))="",NA(),OFFSET('Water Data'!$A$3,0,10*ROW('Water Data'!A6)))</f>
        <v>Other</v>
      </c>
      <c r="C12" s="57">
        <f ca="true">+IF(OFFSET('Water Data'!$C$3,0,10*ROW('Water Data'!C6))="",NA(),OFFSET('Water Data'!$C$3,0,10*ROW('Water Data'!C6)))</f>
        <v>2014</v>
      </c>
      <c r="D12" s="58" t="e">
        <f ca="true">+IF(AND(ISNUMBER(OFFSET('Water Data'!$C$5,0,10*ROW('Water Data'!C6))),'Data Summary'!BS12="Yes"),100-OFFSET('Water Data'!$C$5,0,10*ROW('Water Data'!C6)),NA())</f>
        <v>#N/A</v>
      </c>
      <c r="E12" s="58">
        <f ca="true">+IF(AND(ISNUMBER(OFFSET('Water Data'!$C$7,0,10*ROW('Water Data'!C6))),'Data Summary'!BT12="Yes"),OFFSET('Water Data'!$C$7,0,10*ROW('Water Data'!C6)),NA())</f>
        <v>64.770537391957902</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f ca="true">+IF(AND(ISNUMBER(OFFSET('Water Data'!$G$7,0,10*ROW('Water Data'!G6))),'Data Summary'!CF12="Yes"),OFFSET('Water Data'!$G$7,0,10*ROW('Water Data'!G6)),NA())</f>
        <v>62.4</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f ca="true">+IF(AND(ISNUMBER(OFFSET('Water Data'!$H$7,0,10*ROW('Water Data'!H6))),'Data Summary'!CI12="Yes"),OFFSET('Water Data'!$H$7,0,10*ROW('Water Data'!H6)),NA())</f>
        <v>77.599999999999994</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74.104547162720777</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73.2</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f ca="true">+IF(AND(ISNUMBER(OFFSET('Sanitation Data'!$H$5,0,10*ROW('Sanitation Data'!H6))),'Data Summary'!DJ12="Yes"),100-OFFSET('Sanitation Data'!$H$5,0,10*ROW('Sanitation Data'!H6)),NA())</f>
        <v>79</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EMIS15</v>
      </c>
      <c r="B13" s="57" t="str">
        <f ca="true">+IF(OFFSET('Water Data'!$A$3,0,10*ROW('Water Data'!A7))="",NA(),OFFSET('Water Data'!$A$3,0,10*ROW('Water Data'!A7)))</f>
        <v>EMIS</v>
      </c>
      <c r="C13" s="57">
        <f ca="true">+IF(OFFSET('Water Data'!$C$3,0,10*ROW('Water Data'!C7))="",NA(),OFFSET('Water Data'!$C$3,0,10*ROW('Water Data'!C7)))</f>
        <v>2015</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f ca="true">+IF(AND(ISNUMBER(OFFSET('Water Data'!$H$7,0,10*ROW('Water Data'!H7))),'Data Summary'!CI13="Yes"),OFFSET('Water Data'!$H$7,0,10*ROW('Water Data'!H7)),NA())</f>
        <v>85.27841291190316</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f ca="true">+IF(AND(ISNUMBER(OFFSET('Sanitation Data'!$H$5,0,10*ROW('Sanitation Data'!H7))),'Data Summary'!DJ13="Yes"),100-OFFSET('Sanitation Data'!$H$5,0,10*ROW('Sanitation Data'!H7)),NA())</f>
        <v>83.692669804976461</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UIS15</v>
      </c>
      <c r="B14" s="57" t="str">
        <f ca="true">+IF(OFFSET('Water Data'!$A$3,0,10*ROW('Water Data'!A8))="",NA(),OFFSET('Water Data'!$A$3,0,10*ROW('Water Data'!A8)))</f>
        <v>Other</v>
      </c>
      <c r="C14" s="57">
        <f ca="true">+IF(OFFSET('Water Data'!$C$3,0,10*ROW('Water Data'!C8))="",NA(),OFFSET('Water Data'!$C$3,0,10*ROW('Water Data'!C8)))</f>
        <v>2015</v>
      </c>
      <c r="D14" s="58" t="e">
        <f ca="true">+IF(AND(ISNUMBER(OFFSET('Water Data'!$C$5,0,10*ROW('Water Data'!C8))),'Data Summary'!BS14="Yes"),100-OFFSET('Water Data'!$C$5,0,10*ROW('Water Data'!C8)),NA())</f>
        <v>#N/A</v>
      </c>
      <c r="E14" s="58">
        <f ca="true">+IF(AND(ISNUMBER(OFFSET('Water Data'!$C$7,0,10*ROW('Water Data'!C8))),'Data Summary'!BT14="Yes"),OFFSET('Water Data'!$C$7,0,10*ROW('Water Data'!C8)),NA())</f>
        <v>69.522806443699395</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f ca="true">+IF(AND(ISNUMBER(OFFSET('Water Data'!$G$7,0,10*ROW('Water Data'!G8))),'Data Summary'!CF14="Yes"),OFFSET('Water Data'!$G$7,0,10*ROW('Water Data'!G8)),NA())</f>
        <v>65.599999999999994</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f ca="true">+IF(AND(ISNUMBER(OFFSET('Water Data'!$H$7,0,10*ROW('Water Data'!H8))),'Data Summary'!CI14="Yes"),OFFSET('Water Data'!$H$7,0,10*ROW('Water Data'!H8)),NA())</f>
        <v>83.5</v>
      </c>
      <c r="U14" s="58" t="e">
        <f ca="true">+IF(AND(ISNUMBER(OFFSET('Water Data'!$H$10,0,10*ROW('Water Data'!H8))),'Data Summary'!CJ14="Yes"),OFFSET('Water Data'!$H$10,0,10*ROW('Water Data'!H8)),NA())</f>
        <v>#N/A</v>
      </c>
      <c r="V14" s="104">
        <f ca="true">+IF(AND(ISNUMBER(OFFSET('Sanitation Data'!$C$5,0,10*ROW('Sanitation Data'!C8))),'Data Summary'!CK14="Yes"),100-OFFSET('Sanitation Data'!$C$5,0,10*ROW('Sanitation Data'!C8)),NA())</f>
        <v>75.138481773769257</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f ca="true">+IF(AND(ISNUMBER(OFFSET('Sanitation Data'!$G$5,0,10*ROW('Sanitation Data'!G8))),'Data Summary'!DE14="Yes"),100-OFFSET('Sanitation Data'!$G$5,0,10*ROW('Sanitation Data'!G8)),NA())</f>
        <v>74</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f ca="true">+IF(AND(ISNUMBER(OFFSET('Sanitation Data'!$H$5,0,10*ROW('Sanitation Data'!H8))),'Data Summary'!DJ14="Yes"),100-OFFSET('Sanitation Data'!$H$5,0,10*ROW('Sanitation Data'!H8)),NA())</f>
        <v>81.3</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str">
        <f ca="true">+IF(OFFSET('Water Data'!$B$1,0,10*ROW('Water Data'!B9))="",NA(),OFFSET('Water Data'!$B$1,0,10*ROW('Water Data'!B9)))</f>
        <v>EMIS16</v>
      </c>
      <c r="B15" s="57" t="str">
        <f ca="true">+IF(OFFSET('Water Data'!$A$3,0,10*ROW('Water Data'!A9))="",NA(),OFFSET('Water Data'!$A$3,0,10*ROW('Water Data'!A9)))</f>
        <v>EMIS</v>
      </c>
      <c r="C15" s="57">
        <f ca="true">+IF(OFFSET('Water Data'!$C$3,0,10*ROW('Water Data'!C9))="",NA(),OFFSET('Water Data'!$C$3,0,10*ROW('Water Data'!C9)))</f>
        <v>2016</v>
      </c>
      <c r="D15" s="58">
        <f ca="true">+IF(AND(ISNUMBER(OFFSET('Water Data'!$C$5,0,10*ROW('Water Data'!C9))),'Data Summary'!BS15="Yes"),100-OFFSET('Water Data'!$C$5,0,10*ROW('Water Data'!C9)),NA())</f>
        <v>64.58039373870875</v>
      </c>
      <c r="E15" s="58">
        <f ca="true">+IF(AND(ISNUMBER(OFFSET('Water Data'!$C$7,0,10*ROW('Water Data'!C9))),'Data Summary'!BT15="Yes"),OFFSET('Water Data'!$C$7,0,10*ROW('Water Data'!C9)),NA())</f>
        <v>60.273199999999996</v>
      </c>
      <c r="F15" s="58" t="e">
        <f ca="true">+IF(AND(ISNUMBER(OFFSET('Water Data'!$C$10,0,10*ROW('Water Data'!C9))),'Data Summary'!BU15="Yes"),OFFSET('Water Data'!$C$10,0,10*ROW('Water Data'!C9)),NA())</f>
        <v>#N/A</v>
      </c>
      <c r="G15" s="58">
        <f ca="true">+IF(AND(ISNUMBER(OFFSET('Water Data'!$D$5,0,10*ROW('Water Data'!D9))),'Data Summary'!BV15="Yes"),100-OFFSET('Water Data'!$D$5,0,10*ROW('Water Data'!D9)),NA())</f>
        <v>83.9</v>
      </c>
      <c r="H15" s="58">
        <f ca="true">+IF(AND(ISNUMBER(OFFSET('Water Data'!$D$7,0,10*ROW('Water Data'!D9))),'Data Summary'!BW15="Yes"),OFFSET('Water Data'!$D$7,0,10*ROW('Water Data'!D9)),NA())</f>
        <v>80.971637145061308</v>
      </c>
      <c r="I15" s="58" t="e">
        <f ca="true">+IF(AND(ISNUMBER(OFFSET('Water Data'!$D$10,0,10*ROW('Water Data'!D9))),'Data Summary'!BX15="Yes"),OFFSET('Water Data'!$D$10,0,10*ROW('Water Data'!D9)),NA())</f>
        <v>#N/A</v>
      </c>
      <c r="J15" s="58">
        <f ca="true">+IF(AND(ISNUMBER(OFFSET('Water Data'!$E$5,0,10*ROW('Water Data'!E9))),'Data Summary'!BY15="Yes"),100-OFFSET('Water Data'!$E$5,0,10*ROW('Water Data'!E9)),NA())</f>
        <v>63.3</v>
      </c>
      <c r="K15" s="58">
        <f ca="true">+IF(AND(ISNUMBER(OFFSET('Water Data'!$E$7,0,10*ROW('Water Data'!E9))),'Data Summary'!BZ15="Yes"),OFFSET('Water Data'!$E$7,0,10*ROW('Water Data'!E9)),NA())</f>
        <v>46.347850690303197</v>
      </c>
      <c r="L15" s="58" t="e">
        <f ca="true">+IF(AND(ISNUMBER(OFFSET('Water Data'!$E$10,0,10*ROW('Water Data'!E9))),'Data Summary'!CA15="Yes"),OFFSET('Water Data'!$E$10,0,10*ROW('Water Data'!E9)),NA())</f>
        <v>#N/A</v>
      </c>
      <c r="M15" s="58">
        <f ca="true">+IF(AND(ISNUMBER(OFFSET('Water Data'!$F$5,0,10*ROW('Water Data'!F9))),'Data Summary'!CB15="Yes"),100-OFFSET('Water Data'!$F$5,0,10*ROW('Water Data'!F9)),NA())</f>
        <v>36.763840000000002</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f ca="true">+IF(AND(ISNUMBER(OFFSET('Water Data'!$G$5,0,10*ROW('Water Data'!G9))),'Data Summary'!CE15="Yes"),100-OFFSET('Water Data'!$G$5,0,10*ROW('Water Data'!G9)),NA())</f>
        <v>67</v>
      </c>
      <c r="Q15" s="58">
        <f ca="true">+IF(AND(ISNUMBER(OFFSET('Water Data'!$G$7,0,10*ROW('Water Data'!G9))),'Data Summary'!CF15="Yes"),OFFSET('Water Data'!$G$7,0,10*ROW('Water Data'!G9)),NA())</f>
        <v>60.273199999999996</v>
      </c>
      <c r="R15" s="58" t="e">
        <f ca="true">+IF(AND(ISNUMBER(OFFSET('Water Data'!$G$10,0,10*ROW('Water Data'!G9))),'Data Summary'!CG15="Yes"),OFFSET('Water Data'!$G$10,0,10*ROW('Water Data'!G9)),NA())</f>
        <v>#N/A</v>
      </c>
      <c r="S15" s="58">
        <f ca="true">+IF(AND(ISNUMBER(OFFSET('Water Data'!$H$5,0,10*ROW('Water Data'!H9))),'Data Summary'!CH15="Yes"),100-OFFSET('Water Data'!$H$5,0,10*ROW('Water Data'!H9)),NA())</f>
        <v>87.89316522893165</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f ca="true">+IF(AND(ISNUMBER(OFFSET('Sanitation Data'!$C$5,0,10*ROW('Sanitation Data'!C9))),'Data Summary'!CK15="Yes"),100-OFFSET('Sanitation Data'!$C$5,0,10*ROW('Sanitation Data'!C9)),NA())</f>
        <v>67.960481211195926</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f ca="true">+IF(AND(ISNUMBER(OFFSET('Sanitation Data'!$D$5,0,10*ROW('Sanitation Data'!D9))),'Data Summary'!CP15="Yes"),100-OFFSET('Sanitation Data'!$D$5,0,10*ROW('Sanitation Data'!D9)),NA())</f>
        <v>85.1</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f ca="true">+IF(AND(ISNUMBER(OFFSET('Sanitation Data'!$E$5,0,10*ROW('Sanitation Data'!E9))),'Data Summary'!CU15="Yes"),100-OFFSET('Sanitation Data'!$E$5,0,10*ROW('Sanitation Data'!E9)),NA())</f>
        <v>70.099999999999994</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f ca="true">+IF(AND(ISNUMBER(OFFSET('Sanitation Data'!$F$5,0,10*ROW('Sanitation Data'!F9))),'Data Summary'!CZ15="Yes"),100-OFFSET('Sanitation Data'!$F$5,0,10*ROW('Sanitation Data'!F9)),NA())</f>
        <v>38.322069999999997</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f ca="true">+IF(AND(ISNUMBER(OFFSET('Sanitation Data'!$G$5,0,10*ROW('Sanitation Data'!G9))),'Data Summary'!DE15="Yes"),100-OFFSET('Sanitation Data'!$G$5,0,10*ROW('Sanitation Data'!G9)),NA())</f>
        <v>72.8</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f ca="true">+IF(AND(ISNUMBER(OFFSET('Sanitation Data'!$H$5,0,10*ROW('Sanitation Data'!H9))),'Data Summary'!DJ15="Yes"),100-OFFSET('Sanitation Data'!$H$5,0,10*ROW('Sanitation Data'!H9)),NA())</f>
        <v>84.692448011674571</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str">
        <f ca="true">+IF(OFFSET('Water Data'!$B$1,0,10*ROW('Water Data'!B10))="",NA(),OFFSET('Water Data'!$B$1,0,10*ROW('Water Data'!B10)))</f>
        <v>UIS16</v>
      </c>
      <c r="B16" s="57" t="str">
        <f ca="true">+IF(OFFSET('Water Data'!$A$3,0,10*ROW('Water Data'!A10))="",NA(),OFFSET('Water Data'!$A$3,0,10*ROW('Water Data'!A10)))</f>
        <v>Other</v>
      </c>
      <c r="C16" s="57">
        <f ca="true">+IF(OFFSET('Water Data'!$C$3,0,10*ROW('Water Data'!C10))="",NA(),OFFSET('Water Data'!$C$3,0,10*ROW('Water Data'!C10)))</f>
        <v>2016</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f ca="true">+IF(AND(ISNUMBER(OFFSET('Water Data'!$C$10,0,10*ROW('Water Data'!C10))),'Data Summary'!BU16="Yes"),OFFSET('Water Data'!$C$10,0,10*ROW('Water Data'!C10)),NA())</f>
        <v>31.56</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f ca="true">+IF(AND(ISNUMBER(OFFSET('Water Data'!$G$10,0,10*ROW('Water Data'!G10))),'Data Summary'!CG16="Yes"),OFFSET('Water Data'!$G$10,0,10*ROW('Water Data'!G10)),NA())</f>
        <v>31.56</v>
      </c>
      <c r="S16" s="58">
        <f ca="true">+IF(AND(ISNUMBER(OFFSET('Water Data'!$H$5,0,10*ROW('Water Data'!H10))),'Data Summary'!CH16="Yes"),100-OFFSET('Water Data'!$H$5,0,10*ROW('Water Data'!H10)),NA())</f>
        <v>87.7</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f ca="true">+IF(AND(ISNUMBER(OFFSET('Hygiene Data'!$C$10,0,10*ROW('Hygiene Data'!C10))),'Data Summary'!DQ16="Yes"),OFFSET('Hygiene Data'!$C$10,0,10*ROW('Hygiene Data'!C10)),NA())</f>
        <v>22.085882399745383</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f ca="true">+IF(AND(ISNUMBER(OFFSET('Hygiene Data'!$G$10,0,10*ROW('Hygiene Data'!G10))),'Data Summary'!EC16="Yes"),OFFSET('Hygiene Data'!$G$10,0,10*ROW('Hygiene Data'!G10)),NA())</f>
        <v>25.39</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f ca="true">+IF(AND(ISNUMBER(OFFSET('Hygiene Data'!$H$10,0,10*ROW('Hygiene Data'!H10))),'Data Summary'!EF16="Yes"),OFFSET('Hygiene Data'!$H$10,0,10*ROW('Hygiene Data'!H10)),NA())</f>
        <v>10.24</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8" t="s">
        <v>196</v>
      </c>
      <c r="B1" s="569"/>
      <c r="C1" s="569"/>
      <c r="D1" s="569"/>
      <c r="E1" s="570" t="s">
        <v>54</v>
      </c>
      <c r="F1" s="571"/>
      <c r="G1" s="571"/>
      <c r="H1" s="571"/>
      <c r="I1" s="572"/>
      <c r="J1" s="573" t="s">
        <v>11</v>
      </c>
      <c r="K1" s="573"/>
      <c r="L1" s="573"/>
      <c r="M1" s="573"/>
      <c r="N1" s="573"/>
      <c r="O1" s="565" t="s">
        <v>12</v>
      </c>
      <c r="P1" s="566"/>
      <c r="Q1" s="566"/>
      <c r="R1" s="566"/>
      <c r="S1" s="567"/>
    </row>
    <row r="2" x14ac:dyDescent="0.2">
      <c r="A2" s="569"/>
      <c r="B2" s="569"/>
      <c r="C2" s="569"/>
      <c r="D2" s="569"/>
      <c r="E2" s="377"/>
      <c r="F2" s="378"/>
      <c r="G2" s="379"/>
      <c r="H2" s="380"/>
      <c r="I2" s="381"/>
      <c r="J2" s="382"/>
      <c r="K2" s="378"/>
      <c r="L2" s="383"/>
      <c r="M2" s="380"/>
      <c r="N2" s="384"/>
      <c r="O2" s="377"/>
      <c r="P2" s="378"/>
      <c r="Q2" s="385"/>
      <c r="R2" s="380"/>
      <c r="S2" s="381"/>
    </row>
    <row r="3" ht="81" customHeight="true" x14ac:dyDescent="0.2">
      <c r="A3" s="412" t="s">
        <v>10</v>
      </c>
      <c r="B3" s="413" t="s">
        <v>4</v>
      </c>
      <c r="C3" s="418" t="s">
        <v>8</v>
      </c>
      <c r="D3" s="414" t="s">
        <v>228</v>
      </c>
      <c r="E3" s="386" t="s">
        <v>26</v>
      </c>
      <c r="F3" s="387" t="s">
        <v>20</v>
      </c>
      <c r="G3" s="388" t="s">
        <v>197</v>
      </c>
      <c r="H3" s="389" t="s">
        <v>206</v>
      </c>
      <c r="I3" s="390" t="s">
        <v>38</v>
      </c>
      <c r="J3" s="391" t="s">
        <v>26</v>
      </c>
      <c r="K3" s="392" t="s">
        <v>20</v>
      </c>
      <c r="L3" s="393" t="s">
        <v>198</v>
      </c>
      <c r="M3" s="389" t="s">
        <v>206</v>
      </c>
      <c r="N3" s="394" t="s">
        <v>38</v>
      </c>
      <c r="O3" s="386" t="s">
        <v>26</v>
      </c>
      <c r="P3" s="387" t="s">
        <v>161</v>
      </c>
      <c r="Q3" s="395" t="s">
        <v>199</v>
      </c>
      <c r="R3" s="389" t="s">
        <v>206</v>
      </c>
      <c r="S3" s="390" t="s">
        <v>38</v>
      </c>
    </row>
    <row r="4" x14ac:dyDescent="0.2">
      <c r="A4" s="239" t="str">
        <f>IF(ISBLANK(Regressions!A14), " ", Regressions!A14)</f>
        <v>Senegal</v>
      </c>
      <c r="B4" s="234">
        <f>IF(ISBLANK(Regressions!B14), " ", Regressions!B14)</f>
        <v>2000</v>
      </c>
      <c r="C4" s="417" t="str">
        <f>IF(ISBLANK(Regressions!C14), " ", Regressions!C14)</f>
        <v>National</v>
      </c>
      <c r="D4" s="241">
        <f>IF(ISBLANK(Regressions!D14), " ", Regressions!D14)</f>
        <v>4123189</v>
      </c>
      <c r="E4" s="396">
        <f>IF(ISNUMBER(Regressions!E14),ROUND(Regressions!E14, 1), NA())</f>
        <v>59.8</v>
      </c>
      <c r="F4" s="310">
        <f>IF(ISNUMBER(Regressions!F14),ROUND(Regressions!F14, 1), NA())</f>
        <v>34.5</v>
      </c>
      <c r="G4" s="397" t="e">
        <f>IF(ISNUMBER(Regressions!G14),ROUND(Regressions!G14, 1), NA())</f>
        <v>#N/A</v>
      </c>
      <c r="H4" s="398" t="e">
        <f>IF(ISNUMBER(Regressions!H14),ROUND(Regressions!H14, 1), NA())</f>
        <v>#N/A</v>
      </c>
      <c r="I4" s="399">
        <f>IF(ISNUMBER(Regressions!I14),ROUND(Regressions!I14, 1), NA())</f>
        <v>65.5</v>
      </c>
      <c r="J4" s="400">
        <f>IF(ISNUMBER(Regressions!J14),ROUND(Regressions!J14, 1), NA())</f>
        <v>44.9</v>
      </c>
      <c r="K4" s="310" t="e">
        <f>IF(ISNUMBER(Regressions!K14),ROUND(Regressions!K14, 1), NA())</f>
        <v>#N/A</v>
      </c>
      <c r="L4" s="401" t="e">
        <f>IF(ISNUMBER(Regressions!L14),ROUND(Regressions!L14, 1), NA())</f>
        <v>#N/A</v>
      </c>
      <c r="M4" s="398">
        <f>IF(ISNUMBER(Regressions!M14),ROUND(Regressions!M14, 1), NA())</f>
        <v>44.9</v>
      </c>
      <c r="N4" s="402">
        <f>IF(ISNUMBER(Regressions!N14),ROUND(Regressions!N14, 1), NA())</f>
        <v>55.1</v>
      </c>
      <c r="O4" s="396" t="e">
        <f>IF(ISNUMBER(Regressions!O14),ROUND(Regressions!O14, 1), NA())</f>
        <v>#N/A</v>
      </c>
      <c r="P4" s="310" t="e">
        <f>IF(ISNUMBER(Regressions!P14),ROUND(Regressions!P14, 1), NA())</f>
        <v>#N/A</v>
      </c>
      <c r="Q4" s="403" t="e">
        <f>IF(ISNUMBER(Regressions!Q14),ROUND(Regressions!Q14, 1), NA())</f>
        <v>#N/A</v>
      </c>
      <c r="R4" s="398" t="e">
        <f>IF(ISNUMBER(Regressions!R14),ROUND(Regressions!R14, 1), NA())</f>
        <v>#N/A</v>
      </c>
      <c r="S4" s="399" t="e">
        <f>IF(ISNUMBER(Regressions!S14),ROUND(Regressions!S14, 1), NA())</f>
        <v>#N/A</v>
      </c>
    </row>
    <row r="5" x14ac:dyDescent="0.2">
      <c r="A5" s="239" t="str">
        <f>IF(ISBLANK(Regressions!A15), " ", Regressions!A15)</f>
        <v>Senegal</v>
      </c>
      <c r="B5" s="234">
        <f>IF(ISBLANK(Regressions!B15), " ", Regressions!B15)</f>
        <v>2001</v>
      </c>
      <c r="C5" s="237" t="str">
        <f>IF(ISBLANK(Regressions!C15), " ", Regressions!C15)</f>
        <v>National</v>
      </c>
      <c r="D5" s="241">
        <f>IF(ISBLANK(Regressions!D15), " ", Regressions!D15)</f>
        <v>4211637</v>
      </c>
      <c r="E5" s="396">
        <f>IF(ISNUMBER(Regressions!E15),ROUND(Regressions!E15, 1), NA())</f>
        <v>59.8</v>
      </c>
      <c r="F5" s="310">
        <f>IF(ISNUMBER(Regressions!F15),ROUND(Regressions!F15, 1), NA())</f>
        <v>34.5</v>
      </c>
      <c r="G5" s="397" t="e">
        <f>IF(ISNUMBER(Regressions!G15),ROUND(Regressions!G15, 1), NA())</f>
        <v>#N/A</v>
      </c>
      <c r="H5" s="398" t="e">
        <f>IF(ISNUMBER(Regressions!H15),ROUND(Regressions!H15, 1), NA())</f>
        <v>#N/A</v>
      </c>
      <c r="I5" s="399">
        <f>IF(ISNUMBER(Regressions!I15),ROUND(Regressions!I15, 1), NA())</f>
        <v>65.5</v>
      </c>
      <c r="J5" s="400">
        <f>IF(ISNUMBER(Regressions!J15),ROUND(Regressions!J15, 1), NA())</f>
        <v>44.9</v>
      </c>
      <c r="K5" s="310" t="e">
        <f>IF(ISNUMBER(Regressions!K15),ROUND(Regressions!K15, 1), NA())</f>
        <v>#N/A</v>
      </c>
      <c r="L5" s="401" t="e">
        <f>IF(ISNUMBER(Regressions!L15),ROUND(Regressions!L15, 1), NA())</f>
        <v>#N/A</v>
      </c>
      <c r="M5" s="398">
        <f>IF(ISNUMBER(Regressions!M15),ROUND(Regressions!M15, 1), NA())</f>
        <v>44.9</v>
      </c>
      <c r="N5" s="402">
        <f>IF(ISNUMBER(Regressions!N15),ROUND(Regressions!N15, 1), NA())</f>
        <v>55.1</v>
      </c>
      <c r="O5" s="396" t="e">
        <f>IF(ISNUMBER(Regressions!O15),ROUND(Regressions!O15, 1), NA())</f>
        <v>#N/A</v>
      </c>
      <c r="P5" s="310" t="e">
        <f>IF(ISNUMBER(Regressions!P15),ROUND(Regressions!P15, 1), NA())</f>
        <v>#N/A</v>
      </c>
      <c r="Q5" s="403" t="e">
        <f>IF(ISNUMBER(Regressions!Q15),ROUND(Regressions!Q15, 1), NA())</f>
        <v>#N/A</v>
      </c>
      <c r="R5" s="398" t="e">
        <f>IF(ISNUMBER(Regressions!R15),ROUND(Regressions!R15, 1), NA())</f>
        <v>#N/A</v>
      </c>
      <c r="S5" s="399" t="e">
        <f>IF(ISNUMBER(Regressions!S15),ROUND(Regressions!S15, 1), NA())</f>
        <v>#N/A</v>
      </c>
      <c r="T5" s="117"/>
      <c r="U5" s="117"/>
      <c r="V5" s="117"/>
      <c r="W5" s="117"/>
      <c r="X5" s="117"/>
      <c r="Y5" s="117"/>
      <c r="Z5" s="117"/>
      <c r="AA5" s="117"/>
    </row>
    <row r="6" x14ac:dyDescent="0.2">
      <c r="A6" s="239" t="str">
        <f>IF(ISBLANK(Regressions!A16), " ", Regressions!A16)</f>
        <v>Senegal</v>
      </c>
      <c r="B6" s="234">
        <f>IF(ISBLANK(Regressions!B16), " ", Regressions!B16)</f>
        <v>2002</v>
      </c>
      <c r="C6" s="237" t="str">
        <f>IF(ISBLANK(Regressions!C16), " ", Regressions!C16)</f>
        <v>National</v>
      </c>
      <c r="D6" s="241">
        <f>IF(ISBLANK(Regressions!D16), " ", Regressions!D16)</f>
        <v>4299395</v>
      </c>
      <c r="E6" s="396">
        <f>IF(ISNUMBER(Regressions!E16),ROUND(Regressions!E16, 1), NA())</f>
        <v>59.8</v>
      </c>
      <c r="F6" s="310">
        <f>IF(ISNUMBER(Regressions!F16),ROUND(Regressions!F16, 1), NA())</f>
        <v>34.5</v>
      </c>
      <c r="G6" s="397" t="e">
        <f>IF(ISNUMBER(Regressions!G16),ROUND(Regressions!G16, 1), NA())</f>
        <v>#N/A</v>
      </c>
      <c r="H6" s="398" t="e">
        <f>IF(ISNUMBER(Regressions!H16),ROUND(Regressions!H16, 1), NA())</f>
        <v>#N/A</v>
      </c>
      <c r="I6" s="399">
        <f>IF(ISNUMBER(Regressions!I16),ROUND(Regressions!I16, 1), NA())</f>
        <v>65.5</v>
      </c>
      <c r="J6" s="400">
        <f>IF(ISNUMBER(Regressions!J16),ROUND(Regressions!J16, 1), NA())</f>
        <v>44.9</v>
      </c>
      <c r="K6" s="310" t="e">
        <f>IF(ISNUMBER(Regressions!K16),ROUND(Regressions!K16, 1), NA())</f>
        <v>#N/A</v>
      </c>
      <c r="L6" s="401" t="e">
        <f>IF(ISNUMBER(Regressions!L16),ROUND(Regressions!L16, 1), NA())</f>
        <v>#N/A</v>
      </c>
      <c r="M6" s="398">
        <f>IF(ISNUMBER(Regressions!M16),ROUND(Regressions!M16, 1), NA())</f>
        <v>44.9</v>
      </c>
      <c r="N6" s="402">
        <f>IF(ISNUMBER(Regressions!N16),ROUND(Regressions!N16, 1), NA())</f>
        <v>55.1</v>
      </c>
      <c r="O6" s="396" t="e">
        <f>IF(ISNUMBER(Regressions!O16),ROUND(Regressions!O16, 1), NA())</f>
        <v>#N/A</v>
      </c>
      <c r="P6" s="310" t="e">
        <f>IF(ISNUMBER(Regressions!P16),ROUND(Regressions!P16, 1), NA())</f>
        <v>#N/A</v>
      </c>
      <c r="Q6" s="403" t="e">
        <f>IF(ISNUMBER(Regressions!Q16),ROUND(Regressions!Q16, 1), NA())</f>
        <v>#N/A</v>
      </c>
      <c r="R6" s="398" t="e">
        <f>IF(ISNUMBER(Regressions!R16),ROUND(Regressions!R16, 1), NA())</f>
        <v>#N/A</v>
      </c>
      <c r="S6" s="399" t="e">
        <f>IF(ISNUMBER(Regressions!S16),ROUND(Regressions!S16, 1), NA())</f>
        <v>#N/A</v>
      </c>
      <c r="T6" s="117"/>
      <c r="U6" s="117"/>
      <c r="V6" s="117"/>
      <c r="W6" s="117"/>
      <c r="X6" s="117"/>
      <c r="Y6" s="117"/>
      <c r="Z6" s="117"/>
      <c r="AA6" s="117"/>
    </row>
    <row r="7" x14ac:dyDescent="0.2">
      <c r="A7" s="239" t="str">
        <f>IF(ISBLANK(Regressions!A17), " ", Regressions!A17)</f>
        <v>Senegal</v>
      </c>
      <c r="B7" s="234">
        <f>IF(ISBLANK(Regressions!B17), " ", Regressions!B17)</f>
        <v>2003</v>
      </c>
      <c r="C7" s="237" t="str">
        <f>IF(ISBLANK(Regressions!C17), " ", Regressions!C17)</f>
        <v>National</v>
      </c>
      <c r="D7" s="241">
        <f>IF(ISBLANK(Regressions!D17), " ", Regressions!D17)</f>
        <v>4389842</v>
      </c>
      <c r="E7" s="396">
        <f>IF(ISNUMBER(Regressions!E17),ROUND(Regressions!E17, 1), NA())</f>
        <v>59.8</v>
      </c>
      <c r="F7" s="310">
        <f>IF(ISNUMBER(Regressions!F17),ROUND(Regressions!F17, 1), NA())</f>
        <v>34.5</v>
      </c>
      <c r="G7" s="397" t="e">
        <f>IF(ISNUMBER(Regressions!G17),ROUND(Regressions!G17, 1), NA())</f>
        <v>#N/A</v>
      </c>
      <c r="H7" s="398" t="e">
        <f>IF(ISNUMBER(Regressions!H17),ROUND(Regressions!H17, 1), NA())</f>
        <v>#N/A</v>
      </c>
      <c r="I7" s="399">
        <f>IF(ISNUMBER(Regressions!I17),ROUND(Regressions!I17, 1), NA())</f>
        <v>65.5</v>
      </c>
      <c r="J7" s="400">
        <f>IF(ISNUMBER(Regressions!J17),ROUND(Regressions!J17, 1), NA())</f>
        <v>44.9</v>
      </c>
      <c r="K7" s="310" t="e">
        <f>IF(ISNUMBER(Regressions!K17),ROUND(Regressions!K17, 1), NA())</f>
        <v>#N/A</v>
      </c>
      <c r="L7" s="401" t="e">
        <f>IF(ISNUMBER(Regressions!L17),ROUND(Regressions!L17, 1), NA())</f>
        <v>#N/A</v>
      </c>
      <c r="M7" s="398">
        <f>IF(ISNUMBER(Regressions!M17),ROUND(Regressions!M17, 1), NA())</f>
        <v>44.9</v>
      </c>
      <c r="N7" s="402">
        <f>IF(ISNUMBER(Regressions!N17),ROUND(Regressions!N17, 1), NA())</f>
        <v>55.1</v>
      </c>
      <c r="O7" s="396" t="e">
        <f>IF(ISNUMBER(Regressions!O17),ROUND(Regressions!O17, 1), NA())</f>
        <v>#N/A</v>
      </c>
      <c r="P7" s="310" t="e">
        <f>IF(ISNUMBER(Regressions!P17),ROUND(Regressions!P17, 1), NA())</f>
        <v>#N/A</v>
      </c>
      <c r="Q7" s="403" t="e">
        <f>IF(ISNUMBER(Regressions!Q17),ROUND(Regressions!Q17, 1), NA())</f>
        <v>#N/A</v>
      </c>
      <c r="R7" s="398" t="e">
        <f>IF(ISNUMBER(Regressions!R17),ROUND(Regressions!R17, 1), NA())</f>
        <v>#N/A</v>
      </c>
      <c r="S7" s="399" t="e">
        <f>IF(ISNUMBER(Regressions!S17),ROUND(Regressions!S17, 1), NA())</f>
        <v>#N/A</v>
      </c>
      <c r="T7" s="117"/>
      <c r="U7" s="117"/>
      <c r="V7" s="117"/>
      <c r="W7" s="117"/>
      <c r="X7" s="117"/>
      <c r="Y7" s="117"/>
      <c r="Z7" s="117"/>
      <c r="AA7" s="117"/>
    </row>
    <row r="8" x14ac:dyDescent="0.2">
      <c r="A8" s="239" t="str">
        <f>IF(ISBLANK(Regressions!A18), " ", Regressions!A18)</f>
        <v>Senegal</v>
      </c>
      <c r="B8" s="234">
        <f>IF(ISBLANK(Regressions!B18), " ", Regressions!B18)</f>
        <v>2004</v>
      </c>
      <c r="C8" s="237" t="str">
        <f>IF(ISBLANK(Regressions!C18), " ", Regressions!C18)</f>
        <v>National</v>
      </c>
      <c r="D8" s="241">
        <f>IF(ISBLANK(Regressions!D18), " ", Regressions!D18)</f>
        <v>4595319</v>
      </c>
      <c r="E8" s="396">
        <f>IF(ISNUMBER(Regressions!E18),ROUND(Regressions!E18, 1), NA())</f>
        <v>59.8</v>
      </c>
      <c r="F8" s="310">
        <f>IF(ISNUMBER(Regressions!F18),ROUND(Regressions!F18, 1), NA())</f>
        <v>34.5</v>
      </c>
      <c r="G8" s="397" t="e">
        <f>IF(ISNUMBER(Regressions!G18),ROUND(Regressions!G18, 1), NA())</f>
        <v>#N/A</v>
      </c>
      <c r="H8" s="398" t="e">
        <f>IF(ISNUMBER(Regressions!H18),ROUND(Regressions!H18, 1), NA())</f>
        <v>#N/A</v>
      </c>
      <c r="I8" s="399">
        <f>IF(ISNUMBER(Regressions!I18),ROUND(Regressions!I18, 1), NA())</f>
        <v>65.5</v>
      </c>
      <c r="J8" s="400">
        <f>IF(ISNUMBER(Regressions!J18),ROUND(Regressions!J18, 1), NA())</f>
        <v>44.9</v>
      </c>
      <c r="K8" s="310" t="e">
        <f>IF(ISNUMBER(Regressions!K18),ROUND(Regressions!K18, 1), NA())</f>
        <v>#N/A</v>
      </c>
      <c r="L8" s="401" t="e">
        <f>IF(ISNUMBER(Regressions!L18),ROUND(Regressions!L18, 1), NA())</f>
        <v>#N/A</v>
      </c>
      <c r="M8" s="398">
        <f>IF(ISNUMBER(Regressions!M18),ROUND(Regressions!M18, 1), NA())</f>
        <v>44.9</v>
      </c>
      <c r="N8" s="402">
        <f>IF(ISNUMBER(Regressions!N18),ROUND(Regressions!N18, 1), NA())</f>
        <v>55.1</v>
      </c>
      <c r="O8" s="396" t="e">
        <f>IF(ISNUMBER(Regressions!O18),ROUND(Regressions!O18, 1), NA())</f>
        <v>#N/A</v>
      </c>
      <c r="P8" s="310" t="e">
        <f>IF(ISNUMBER(Regressions!P18),ROUND(Regressions!P18, 1), NA())</f>
        <v>#N/A</v>
      </c>
      <c r="Q8" s="403" t="e">
        <f>IF(ISNUMBER(Regressions!Q18),ROUND(Regressions!Q18, 1), NA())</f>
        <v>#N/A</v>
      </c>
      <c r="R8" s="398" t="e">
        <f>IF(ISNUMBER(Regressions!R18),ROUND(Regressions!R18, 1), NA())</f>
        <v>#N/A</v>
      </c>
      <c r="S8" s="399" t="e">
        <f>IF(ISNUMBER(Regressions!S18),ROUND(Regressions!S18, 1), NA())</f>
        <v>#N/A</v>
      </c>
      <c r="T8" s="117"/>
      <c r="U8" s="117"/>
      <c r="V8" s="117"/>
      <c r="W8" s="117"/>
      <c r="X8" s="117"/>
      <c r="Y8" s="117"/>
      <c r="Z8" s="117"/>
      <c r="AA8" s="117"/>
    </row>
    <row r="9" x14ac:dyDescent="0.2">
      <c r="A9" s="239" t="str">
        <f>IF(ISBLANK(Regressions!A19), " ", Regressions!A19)</f>
        <v>Senegal</v>
      </c>
      <c r="B9" s="234">
        <f>IF(ISBLANK(Regressions!B19), " ", Regressions!B19)</f>
        <v>2005</v>
      </c>
      <c r="C9" s="237" t="str">
        <f>IF(ISBLANK(Regressions!C19), " ", Regressions!C19)</f>
        <v>National</v>
      </c>
      <c r="D9" s="241">
        <f>IF(ISBLANK(Regressions!D19), " ", Regressions!D19)</f>
        <v>4688877</v>
      </c>
      <c r="E9" s="396">
        <f>IF(ISNUMBER(Regressions!E19),ROUND(Regressions!E19, 1), NA())</f>
        <v>60.6</v>
      </c>
      <c r="F9" s="310">
        <f>IF(ISNUMBER(Regressions!F19),ROUND(Regressions!F19, 1), NA())</f>
        <v>37.200000000000003</v>
      </c>
      <c r="G9" s="397" t="e">
        <f>IF(ISNUMBER(Regressions!G19),ROUND(Regressions!G19, 1), NA())</f>
        <v>#N/A</v>
      </c>
      <c r="H9" s="398" t="e">
        <f>IF(ISNUMBER(Regressions!H19),ROUND(Regressions!H19, 1), NA())</f>
        <v>#N/A</v>
      </c>
      <c r="I9" s="399">
        <f>IF(ISNUMBER(Regressions!I19),ROUND(Regressions!I19, 1), NA())</f>
        <v>62.8</v>
      </c>
      <c r="J9" s="400">
        <f>IF(ISNUMBER(Regressions!J19),ROUND(Regressions!J19, 1), NA())</f>
        <v>47.3</v>
      </c>
      <c r="K9" s="310" t="e">
        <f>IF(ISNUMBER(Regressions!K19),ROUND(Regressions!K19, 1), NA())</f>
        <v>#N/A</v>
      </c>
      <c r="L9" s="401" t="e">
        <f>IF(ISNUMBER(Regressions!L19),ROUND(Regressions!L19, 1), NA())</f>
        <v>#N/A</v>
      </c>
      <c r="M9" s="398">
        <f>IF(ISNUMBER(Regressions!M19),ROUND(Regressions!M19, 1), NA())</f>
        <v>47.3</v>
      </c>
      <c r="N9" s="402">
        <f>IF(ISNUMBER(Regressions!N19),ROUND(Regressions!N19, 1), NA())</f>
        <v>52.7</v>
      </c>
      <c r="O9" s="396" t="e">
        <f>IF(ISNUMBER(Regressions!O19),ROUND(Regressions!O19, 1), NA())</f>
        <v>#N/A</v>
      </c>
      <c r="P9" s="310" t="e">
        <f>IF(ISNUMBER(Regressions!P19),ROUND(Regressions!P19, 1), NA())</f>
        <v>#N/A</v>
      </c>
      <c r="Q9" s="403" t="e">
        <f>IF(ISNUMBER(Regressions!Q19),ROUND(Regressions!Q19, 1), NA())</f>
        <v>#N/A</v>
      </c>
      <c r="R9" s="398" t="e">
        <f>IF(ISNUMBER(Regressions!R19),ROUND(Regressions!R19, 1), NA())</f>
        <v>#N/A</v>
      </c>
      <c r="S9" s="399" t="e">
        <f>IF(ISNUMBER(Regressions!S19),ROUND(Regressions!S19, 1), NA())</f>
        <v>#N/A</v>
      </c>
    </row>
    <row r="10" x14ac:dyDescent="0.2">
      <c r="A10" s="239" t="str">
        <f>IF(ISBLANK(Regressions!A20), " ", Regressions!A20)</f>
        <v>Senegal</v>
      </c>
      <c r="B10" s="234">
        <f>IF(ISBLANK(Regressions!B20), " ", Regressions!B20)</f>
        <v>2006</v>
      </c>
      <c r="C10" s="237" t="str">
        <f>IF(ISBLANK(Regressions!C20), " ", Regressions!C20)</f>
        <v>National</v>
      </c>
      <c r="D10" s="241">
        <f>IF(ISBLANK(Regressions!D20), " ", Regressions!D20)</f>
        <v>4784830</v>
      </c>
      <c r="E10" s="396">
        <f>IF(ISNUMBER(Regressions!E20),ROUND(Regressions!E20, 1), NA())</f>
        <v>61.5</v>
      </c>
      <c r="F10" s="310">
        <f>IF(ISNUMBER(Regressions!F20),ROUND(Regressions!F20, 1), NA())</f>
        <v>40</v>
      </c>
      <c r="G10" s="397" t="e">
        <f>IF(ISNUMBER(Regressions!G20),ROUND(Regressions!G20, 1), NA())</f>
        <v>#N/A</v>
      </c>
      <c r="H10" s="398" t="e">
        <f>IF(ISNUMBER(Regressions!H20),ROUND(Regressions!H20, 1), NA())</f>
        <v>#N/A</v>
      </c>
      <c r="I10" s="399">
        <f>IF(ISNUMBER(Regressions!I20),ROUND(Regressions!I20, 1), NA())</f>
        <v>60</v>
      </c>
      <c r="J10" s="400">
        <f>IF(ISNUMBER(Regressions!J20),ROUND(Regressions!J20, 1), NA())</f>
        <v>49.8</v>
      </c>
      <c r="K10" s="310" t="e">
        <f>IF(ISNUMBER(Regressions!K20),ROUND(Regressions!K20, 1), NA())</f>
        <v>#N/A</v>
      </c>
      <c r="L10" s="401" t="e">
        <f>IF(ISNUMBER(Regressions!L20),ROUND(Regressions!L20, 1), NA())</f>
        <v>#N/A</v>
      </c>
      <c r="M10" s="398">
        <f>IF(ISNUMBER(Regressions!M20),ROUND(Regressions!M20, 1), NA())</f>
        <v>49.8</v>
      </c>
      <c r="N10" s="402">
        <f>IF(ISNUMBER(Regressions!N20),ROUND(Regressions!N20, 1), NA())</f>
        <v>50.2</v>
      </c>
      <c r="O10" s="396" t="e">
        <f>IF(ISNUMBER(Regressions!O20),ROUND(Regressions!O20, 1), NA())</f>
        <v>#N/A</v>
      </c>
      <c r="P10" s="310" t="e">
        <f>IF(ISNUMBER(Regressions!P20),ROUND(Regressions!P20, 1), NA())</f>
        <v>#N/A</v>
      </c>
      <c r="Q10" s="403" t="e">
        <f>IF(ISNUMBER(Regressions!Q20),ROUND(Regressions!Q20, 1), NA())</f>
        <v>#N/A</v>
      </c>
      <c r="R10" s="398" t="e">
        <f>IF(ISNUMBER(Regressions!R20),ROUND(Regressions!R20, 1), NA())</f>
        <v>#N/A</v>
      </c>
      <c r="S10" s="399" t="e">
        <f>IF(ISNUMBER(Regressions!S20),ROUND(Regressions!S20, 1), NA())</f>
        <v>#N/A</v>
      </c>
    </row>
    <row r="11" x14ac:dyDescent="0.2">
      <c r="A11" s="239" t="str">
        <f>IF(ISBLANK(Regressions!A21), " ", Regressions!A21)</f>
        <v>Senegal</v>
      </c>
      <c r="B11" s="234">
        <f>IF(ISBLANK(Regressions!B21), " ", Regressions!B21)</f>
        <v>2007</v>
      </c>
      <c r="C11" s="237" t="str">
        <f>IF(ISBLANK(Regressions!C21), " ", Regressions!C21)</f>
        <v>National</v>
      </c>
      <c r="D11" s="241">
        <f>IF(ISBLANK(Regressions!D21), " ", Regressions!D21)</f>
        <v>4887958</v>
      </c>
      <c r="E11" s="396">
        <f>IF(ISNUMBER(Regressions!E21),ROUND(Regressions!E21, 1), NA())</f>
        <v>62.3</v>
      </c>
      <c r="F11" s="310">
        <f>IF(ISNUMBER(Regressions!F21),ROUND(Regressions!F21, 1), NA())</f>
        <v>42.7</v>
      </c>
      <c r="G11" s="397" t="e">
        <f>IF(ISNUMBER(Regressions!G21),ROUND(Regressions!G21, 1), NA())</f>
        <v>#N/A</v>
      </c>
      <c r="H11" s="398" t="e">
        <f>IF(ISNUMBER(Regressions!H21),ROUND(Regressions!H21, 1), NA())</f>
        <v>#N/A</v>
      </c>
      <c r="I11" s="399">
        <f>IF(ISNUMBER(Regressions!I21),ROUND(Regressions!I21, 1), NA())</f>
        <v>57.3</v>
      </c>
      <c r="J11" s="400">
        <f>IF(ISNUMBER(Regressions!J21),ROUND(Regressions!J21, 1), NA())</f>
        <v>52.3</v>
      </c>
      <c r="K11" s="310" t="e">
        <f>IF(ISNUMBER(Regressions!K21),ROUND(Regressions!K21, 1), NA())</f>
        <v>#N/A</v>
      </c>
      <c r="L11" s="401" t="e">
        <f>IF(ISNUMBER(Regressions!L21),ROUND(Regressions!L21, 1), NA())</f>
        <v>#N/A</v>
      </c>
      <c r="M11" s="398">
        <f>IF(ISNUMBER(Regressions!M21),ROUND(Regressions!M21, 1), NA())</f>
        <v>52.3</v>
      </c>
      <c r="N11" s="402">
        <f>IF(ISNUMBER(Regressions!N21),ROUND(Regressions!N21, 1), NA())</f>
        <v>47.7</v>
      </c>
      <c r="O11" s="396" t="e">
        <f>IF(ISNUMBER(Regressions!O21),ROUND(Regressions!O21, 1), NA())</f>
        <v>#N/A</v>
      </c>
      <c r="P11" s="310" t="e">
        <f>IF(ISNUMBER(Regressions!P21),ROUND(Regressions!P21, 1), NA())</f>
        <v>#N/A</v>
      </c>
      <c r="Q11" s="403" t="e">
        <f>IF(ISNUMBER(Regressions!Q21),ROUND(Regressions!Q21, 1), NA())</f>
        <v>#N/A</v>
      </c>
      <c r="R11" s="398" t="e">
        <f>IF(ISNUMBER(Regressions!R21),ROUND(Regressions!R21, 1), NA())</f>
        <v>#N/A</v>
      </c>
      <c r="S11" s="399" t="e">
        <f>IF(ISNUMBER(Regressions!S21),ROUND(Regressions!S21, 1), NA())</f>
        <v>#N/A</v>
      </c>
    </row>
    <row r="12" x14ac:dyDescent="0.2">
      <c r="A12" s="239" t="str">
        <f>IF(ISBLANK(Regressions!A22), " ", Regressions!A22)</f>
        <v>Senegal</v>
      </c>
      <c r="B12" s="234">
        <f>IF(ISBLANK(Regressions!B22), " ", Regressions!B22)</f>
        <v>2008</v>
      </c>
      <c r="C12" s="237" t="str">
        <f>IF(ISBLANK(Regressions!C22), " ", Regressions!C22)</f>
        <v>National</v>
      </c>
      <c r="D12" s="241">
        <f>IF(ISBLANK(Regressions!D22), " ", Regressions!D22)</f>
        <v>4998853</v>
      </c>
      <c r="E12" s="396">
        <f>IF(ISNUMBER(Regressions!E22),ROUND(Regressions!E22, 1), NA())</f>
        <v>63.1</v>
      </c>
      <c r="F12" s="310">
        <f>IF(ISNUMBER(Regressions!F22),ROUND(Regressions!F22, 1), NA())</f>
        <v>45.5</v>
      </c>
      <c r="G12" s="397" t="e">
        <f>IF(ISNUMBER(Regressions!G22),ROUND(Regressions!G22, 1), NA())</f>
        <v>#N/A</v>
      </c>
      <c r="H12" s="398" t="e">
        <f>IF(ISNUMBER(Regressions!H22),ROUND(Regressions!H22, 1), NA())</f>
        <v>#N/A</v>
      </c>
      <c r="I12" s="399">
        <f>IF(ISNUMBER(Regressions!I22),ROUND(Regressions!I22, 1), NA())</f>
        <v>54.5</v>
      </c>
      <c r="J12" s="400">
        <f>IF(ISNUMBER(Regressions!J22),ROUND(Regressions!J22, 1), NA())</f>
        <v>54.8</v>
      </c>
      <c r="K12" s="310" t="e">
        <f>IF(ISNUMBER(Regressions!K22),ROUND(Regressions!K22, 1), NA())</f>
        <v>#N/A</v>
      </c>
      <c r="L12" s="401" t="e">
        <f>IF(ISNUMBER(Regressions!L22),ROUND(Regressions!L22, 1), NA())</f>
        <v>#N/A</v>
      </c>
      <c r="M12" s="398">
        <f>IF(ISNUMBER(Regressions!M22),ROUND(Regressions!M22, 1), NA())</f>
        <v>54.8</v>
      </c>
      <c r="N12" s="402">
        <f>IF(ISNUMBER(Regressions!N22),ROUND(Regressions!N22, 1), NA())</f>
        <v>45.2</v>
      </c>
      <c r="O12" s="396" t="e">
        <f>IF(ISNUMBER(Regressions!O22),ROUND(Regressions!O22, 1), NA())</f>
        <v>#N/A</v>
      </c>
      <c r="P12" s="310" t="e">
        <f>IF(ISNUMBER(Regressions!P22),ROUND(Regressions!P22, 1), NA())</f>
        <v>#N/A</v>
      </c>
      <c r="Q12" s="403" t="e">
        <f>IF(ISNUMBER(Regressions!Q22),ROUND(Regressions!Q22, 1), NA())</f>
        <v>#N/A</v>
      </c>
      <c r="R12" s="398" t="e">
        <f>IF(ISNUMBER(Regressions!R22),ROUND(Regressions!R22, 1), NA())</f>
        <v>#N/A</v>
      </c>
      <c r="S12" s="399" t="e">
        <f>IF(ISNUMBER(Regressions!S22),ROUND(Regressions!S22, 1), NA())</f>
        <v>#N/A</v>
      </c>
    </row>
    <row r="13" x14ac:dyDescent="0.2">
      <c r="A13" s="239" t="str">
        <f>IF(ISBLANK(Regressions!A23), " ", Regressions!A23)</f>
        <v>Senegal</v>
      </c>
      <c r="B13" s="234">
        <f>IF(ISBLANK(Regressions!B23), " ", Regressions!B23)</f>
        <v>2009</v>
      </c>
      <c r="C13" s="237" t="str">
        <f>IF(ISBLANK(Regressions!C23), " ", Regressions!C23)</f>
        <v>National</v>
      </c>
      <c r="D13" s="241">
        <f>IF(ISBLANK(Regressions!D23), " ", Regressions!D23)</f>
        <v>5117396</v>
      </c>
      <c r="E13" s="396">
        <f>IF(ISNUMBER(Regressions!E23),ROUND(Regressions!E23, 1), NA())</f>
        <v>64</v>
      </c>
      <c r="F13" s="310">
        <f>IF(ISNUMBER(Regressions!F23),ROUND(Regressions!F23, 1), NA())</f>
        <v>48.2</v>
      </c>
      <c r="G13" s="397" t="e">
        <f>IF(ISNUMBER(Regressions!G23),ROUND(Regressions!G23, 1), NA())</f>
        <v>#N/A</v>
      </c>
      <c r="H13" s="398" t="e">
        <f>IF(ISNUMBER(Regressions!H23),ROUND(Regressions!H23, 1), NA())</f>
        <v>#N/A</v>
      </c>
      <c r="I13" s="399">
        <f>IF(ISNUMBER(Regressions!I23),ROUND(Regressions!I23, 1), NA())</f>
        <v>51.8</v>
      </c>
      <c r="J13" s="400">
        <f>IF(ISNUMBER(Regressions!J23),ROUND(Regressions!J23, 1), NA())</f>
        <v>57.2</v>
      </c>
      <c r="K13" s="310" t="e">
        <f>IF(ISNUMBER(Regressions!K23),ROUND(Regressions!K23, 1), NA())</f>
        <v>#N/A</v>
      </c>
      <c r="L13" s="401" t="e">
        <f>IF(ISNUMBER(Regressions!L23),ROUND(Regressions!L23, 1), NA())</f>
        <v>#N/A</v>
      </c>
      <c r="M13" s="398">
        <f>IF(ISNUMBER(Regressions!M23),ROUND(Regressions!M23, 1), NA())</f>
        <v>57.2</v>
      </c>
      <c r="N13" s="402">
        <f>IF(ISNUMBER(Regressions!N23),ROUND(Regressions!N23, 1), NA())</f>
        <v>42.8</v>
      </c>
      <c r="O13" s="396" t="e">
        <f>IF(ISNUMBER(Regressions!O23),ROUND(Regressions!O23, 1), NA())</f>
        <v>#N/A</v>
      </c>
      <c r="P13" s="310" t="e">
        <f>IF(ISNUMBER(Regressions!P23),ROUND(Regressions!P23, 1), NA())</f>
        <v>#N/A</v>
      </c>
      <c r="Q13" s="403" t="e">
        <f>IF(ISNUMBER(Regressions!Q23),ROUND(Regressions!Q23, 1), NA())</f>
        <v>#N/A</v>
      </c>
      <c r="R13" s="398" t="e">
        <f>IF(ISNUMBER(Regressions!R23),ROUND(Regressions!R23, 1), NA())</f>
        <v>#N/A</v>
      </c>
      <c r="S13" s="399" t="e">
        <f>IF(ISNUMBER(Regressions!S23),ROUND(Regressions!S23, 1), NA())</f>
        <v>#N/A</v>
      </c>
    </row>
    <row r="14" x14ac:dyDescent="0.2">
      <c r="A14" s="239" t="str">
        <f>IF(ISBLANK(Regressions!A24), " ", Regressions!A24)</f>
        <v>Senegal</v>
      </c>
      <c r="B14" s="234">
        <f>IF(ISBLANK(Regressions!B24), " ", Regressions!B24)</f>
        <v>2010</v>
      </c>
      <c r="C14" s="237" t="str">
        <f>IF(ISBLANK(Regressions!C24), " ", Regressions!C24)</f>
        <v>National</v>
      </c>
      <c r="D14" s="241">
        <f>IF(ISBLANK(Regressions!D24), " ", Regressions!D24)</f>
        <v>5241682</v>
      </c>
      <c r="E14" s="396">
        <f>IF(ISNUMBER(Regressions!E24),ROUND(Regressions!E24, 1), NA())</f>
        <v>64.8</v>
      </c>
      <c r="F14" s="310">
        <f>IF(ISNUMBER(Regressions!F24),ROUND(Regressions!F24, 1), NA())</f>
        <v>51</v>
      </c>
      <c r="G14" s="397" t="e">
        <f>IF(ISNUMBER(Regressions!G24),ROUND(Regressions!G24, 1), NA())</f>
        <v>#N/A</v>
      </c>
      <c r="H14" s="398" t="e">
        <f>IF(ISNUMBER(Regressions!H24),ROUND(Regressions!H24, 1), NA())</f>
        <v>#N/A</v>
      </c>
      <c r="I14" s="399">
        <f>IF(ISNUMBER(Regressions!I24),ROUND(Regressions!I24, 1), NA())</f>
        <v>49</v>
      </c>
      <c r="J14" s="400">
        <f>IF(ISNUMBER(Regressions!J24),ROUND(Regressions!J24, 1), NA())</f>
        <v>59.7</v>
      </c>
      <c r="K14" s="310" t="e">
        <f>IF(ISNUMBER(Regressions!K24),ROUND(Regressions!K24, 1), NA())</f>
        <v>#N/A</v>
      </c>
      <c r="L14" s="401" t="e">
        <f>IF(ISNUMBER(Regressions!L24),ROUND(Regressions!L24, 1), NA())</f>
        <v>#N/A</v>
      </c>
      <c r="M14" s="398">
        <f>IF(ISNUMBER(Regressions!M24),ROUND(Regressions!M24, 1), NA())</f>
        <v>59.7</v>
      </c>
      <c r="N14" s="402">
        <f>IF(ISNUMBER(Regressions!N24),ROUND(Regressions!N24, 1), NA())</f>
        <v>40.299999999999997</v>
      </c>
      <c r="O14" s="396" t="e">
        <f>IF(ISNUMBER(Regressions!O24),ROUND(Regressions!O24, 1), NA())</f>
        <v>#N/A</v>
      </c>
      <c r="P14" s="310" t="e">
        <f>IF(ISNUMBER(Regressions!P24),ROUND(Regressions!P24, 1), NA())</f>
        <v>#N/A</v>
      </c>
      <c r="Q14" s="403" t="e">
        <f>IF(ISNUMBER(Regressions!Q24),ROUND(Regressions!Q24, 1), NA())</f>
        <v>#N/A</v>
      </c>
      <c r="R14" s="398" t="e">
        <f>IF(ISNUMBER(Regressions!R24),ROUND(Regressions!R24, 1), NA())</f>
        <v>#N/A</v>
      </c>
      <c r="S14" s="399" t="e">
        <f>IF(ISNUMBER(Regressions!S24),ROUND(Regressions!S24, 1), NA())</f>
        <v>#N/A</v>
      </c>
    </row>
    <row r="15" x14ac:dyDescent="0.2">
      <c r="A15" s="239" t="str">
        <f>IF(ISBLANK(Regressions!A25), " ", Regressions!A25)</f>
        <v>Senegal</v>
      </c>
      <c r="B15" s="234">
        <f>IF(ISBLANK(Regressions!B25), " ", Regressions!B25)</f>
        <v>2011</v>
      </c>
      <c r="C15" s="237" t="str">
        <f>IF(ISBLANK(Regressions!C25), " ", Regressions!C25)</f>
        <v>National</v>
      </c>
      <c r="D15" s="241">
        <f>IF(ISBLANK(Regressions!D25), " ", Regressions!D25)</f>
        <v>5375624</v>
      </c>
      <c r="E15" s="396">
        <f>IF(ISNUMBER(Regressions!E25),ROUND(Regressions!E25, 1), NA())</f>
        <v>65.599999999999994</v>
      </c>
      <c r="F15" s="310">
        <f>IF(ISNUMBER(Regressions!F25),ROUND(Regressions!F25, 1), NA())</f>
        <v>53.7</v>
      </c>
      <c r="G15" s="397" t="e">
        <f>IF(ISNUMBER(Regressions!G25),ROUND(Regressions!G25, 1), NA())</f>
        <v>#N/A</v>
      </c>
      <c r="H15" s="398" t="e">
        <f>IF(ISNUMBER(Regressions!H25),ROUND(Regressions!H25, 1), NA())</f>
        <v>#N/A</v>
      </c>
      <c r="I15" s="399">
        <f>IF(ISNUMBER(Regressions!I25),ROUND(Regressions!I25, 1), NA())</f>
        <v>46.3</v>
      </c>
      <c r="J15" s="400">
        <f>IF(ISNUMBER(Regressions!J25),ROUND(Regressions!J25, 1), NA())</f>
        <v>62.2</v>
      </c>
      <c r="K15" s="310" t="e">
        <f>IF(ISNUMBER(Regressions!K25),ROUND(Regressions!K25, 1), NA())</f>
        <v>#N/A</v>
      </c>
      <c r="L15" s="401" t="e">
        <f>IF(ISNUMBER(Regressions!L25),ROUND(Regressions!L25, 1), NA())</f>
        <v>#N/A</v>
      </c>
      <c r="M15" s="398">
        <f>IF(ISNUMBER(Regressions!M25),ROUND(Regressions!M25, 1), NA())</f>
        <v>62.2</v>
      </c>
      <c r="N15" s="402">
        <f>IF(ISNUMBER(Regressions!N25),ROUND(Regressions!N25, 1), NA())</f>
        <v>37.799999999999997</v>
      </c>
      <c r="O15" s="396" t="e">
        <f>IF(ISNUMBER(Regressions!O25),ROUND(Regressions!O25, 1), NA())</f>
        <v>#N/A</v>
      </c>
      <c r="P15" s="310" t="e">
        <f>IF(ISNUMBER(Regressions!P25),ROUND(Regressions!P25, 1), NA())</f>
        <v>#N/A</v>
      </c>
      <c r="Q15" s="403" t="e">
        <f>IF(ISNUMBER(Regressions!Q25),ROUND(Regressions!Q25, 1), NA())</f>
        <v>#N/A</v>
      </c>
      <c r="R15" s="398" t="e">
        <f>IF(ISNUMBER(Regressions!R25),ROUND(Regressions!R25, 1), NA())</f>
        <v>#N/A</v>
      </c>
      <c r="S15" s="399" t="e">
        <f>IF(ISNUMBER(Regressions!S25),ROUND(Regressions!S25, 1), NA())</f>
        <v>#N/A</v>
      </c>
    </row>
    <row r="16" x14ac:dyDescent="0.2">
      <c r="A16" s="239" t="str">
        <f>IF(ISBLANK(Regressions!A26), " ", Regressions!A26)</f>
        <v>Senegal</v>
      </c>
      <c r="B16" s="234">
        <f>IF(ISBLANK(Regressions!B26), " ", Regressions!B26)</f>
        <v>2012</v>
      </c>
      <c r="C16" s="237" t="str">
        <f>IF(ISBLANK(Regressions!C26), " ", Regressions!C26)</f>
        <v>National</v>
      </c>
      <c r="D16" s="241">
        <f>IF(ISBLANK(Regressions!D26), " ", Regressions!D26)</f>
        <v>5516824</v>
      </c>
      <c r="E16" s="396">
        <f>IF(ISNUMBER(Regressions!E26),ROUND(Regressions!E26, 1), NA())</f>
        <v>66.5</v>
      </c>
      <c r="F16" s="310">
        <f>IF(ISNUMBER(Regressions!F26),ROUND(Regressions!F26, 1), NA())</f>
        <v>56.5</v>
      </c>
      <c r="G16" s="397">
        <f>IF(ISNUMBER(Regressions!G26),ROUND(Regressions!G26, 1), NA())</f>
        <v>31.6</v>
      </c>
      <c r="H16" s="398">
        <f>IF(ISNUMBER(Regressions!H26),ROUND(Regressions!H26, 1), NA())</f>
        <v>24.9</v>
      </c>
      <c r="I16" s="399">
        <f>IF(ISNUMBER(Regressions!I26),ROUND(Regressions!I26, 1), NA())</f>
        <v>43.5</v>
      </c>
      <c r="J16" s="400">
        <f>IF(ISNUMBER(Regressions!J26),ROUND(Regressions!J26, 1), NA())</f>
        <v>64.599999999999994</v>
      </c>
      <c r="K16" s="310" t="e">
        <f>IF(ISNUMBER(Regressions!K26),ROUND(Regressions!K26, 1), NA())</f>
        <v>#N/A</v>
      </c>
      <c r="L16" s="401" t="e">
        <f>IF(ISNUMBER(Regressions!L26),ROUND(Regressions!L26, 1), NA())</f>
        <v>#N/A</v>
      </c>
      <c r="M16" s="398">
        <f>IF(ISNUMBER(Regressions!M26),ROUND(Regressions!M26, 1), NA())</f>
        <v>64.599999999999994</v>
      </c>
      <c r="N16" s="402">
        <f>IF(ISNUMBER(Regressions!N26),ROUND(Regressions!N26, 1), NA())</f>
        <v>35.4</v>
      </c>
      <c r="O16" s="396" t="e">
        <f>IF(ISNUMBER(Regressions!O26),ROUND(Regressions!O26, 1), NA())</f>
        <v>#N/A</v>
      </c>
      <c r="P16" s="310" t="e">
        <f>IF(ISNUMBER(Regressions!P26),ROUND(Regressions!P26, 1), NA())</f>
        <v>#N/A</v>
      </c>
      <c r="Q16" s="403">
        <f>IF(ISNUMBER(Regressions!Q26),ROUND(Regressions!Q26, 1), NA())</f>
        <v>22.1</v>
      </c>
      <c r="R16" s="398" t="e">
        <f>IF(ISNUMBER(Regressions!R26),ROUND(Regressions!R26, 1), NA())</f>
        <v>#N/A</v>
      </c>
      <c r="S16" s="399" t="e">
        <f>IF(ISNUMBER(Regressions!S26),ROUND(Regressions!S26, 1), NA())</f>
        <v>#N/A</v>
      </c>
    </row>
    <row r="17" x14ac:dyDescent="0.2">
      <c r="A17" s="239" t="str">
        <f>IF(ISBLANK(Regressions!A27), " ", Regressions!A27)</f>
        <v>Senegal</v>
      </c>
      <c r="B17" s="234">
        <f>IF(ISBLANK(Regressions!B27), " ", Regressions!B27)</f>
        <v>2013</v>
      </c>
      <c r="C17" s="237" t="str">
        <f>IF(ISBLANK(Regressions!C27), " ", Regressions!C27)</f>
        <v>National</v>
      </c>
      <c r="D17" s="241">
        <f>IF(ISBLANK(Regressions!D27), " ", Regressions!D27)</f>
        <v>5672518</v>
      </c>
      <c r="E17" s="396">
        <f>IF(ISNUMBER(Regressions!E27),ROUND(Regressions!E27, 1), NA())</f>
        <v>67.3</v>
      </c>
      <c r="F17" s="310">
        <f>IF(ISNUMBER(Regressions!F27),ROUND(Regressions!F27, 1), NA())</f>
        <v>59.2</v>
      </c>
      <c r="G17" s="397">
        <f>IF(ISNUMBER(Regressions!G27),ROUND(Regressions!G27, 1), NA())</f>
        <v>31.6</v>
      </c>
      <c r="H17" s="398">
        <f>IF(ISNUMBER(Regressions!H27),ROUND(Regressions!H27, 1), NA())</f>
        <v>27.6</v>
      </c>
      <c r="I17" s="399">
        <f>IF(ISNUMBER(Regressions!I27),ROUND(Regressions!I27, 1), NA())</f>
        <v>40.799999999999997</v>
      </c>
      <c r="J17" s="400">
        <f>IF(ISNUMBER(Regressions!J27),ROUND(Regressions!J27, 1), NA())</f>
        <v>67.099999999999994</v>
      </c>
      <c r="K17" s="310" t="e">
        <f>IF(ISNUMBER(Regressions!K27),ROUND(Regressions!K27, 1), NA())</f>
        <v>#N/A</v>
      </c>
      <c r="L17" s="401" t="e">
        <f>IF(ISNUMBER(Regressions!L27),ROUND(Regressions!L27, 1), NA())</f>
        <v>#N/A</v>
      </c>
      <c r="M17" s="398">
        <f>IF(ISNUMBER(Regressions!M27),ROUND(Regressions!M27, 1), NA())</f>
        <v>67.099999999999994</v>
      </c>
      <c r="N17" s="402">
        <f>IF(ISNUMBER(Regressions!N27),ROUND(Regressions!N27, 1), NA())</f>
        <v>32.9</v>
      </c>
      <c r="O17" s="396" t="e">
        <f>IF(ISNUMBER(Regressions!O27),ROUND(Regressions!O27, 1), NA())</f>
        <v>#N/A</v>
      </c>
      <c r="P17" s="310" t="e">
        <f>IF(ISNUMBER(Regressions!P27),ROUND(Regressions!P27, 1), NA())</f>
        <v>#N/A</v>
      </c>
      <c r="Q17" s="403">
        <f>IF(ISNUMBER(Regressions!Q27),ROUND(Regressions!Q27, 1), NA())</f>
        <v>22.1</v>
      </c>
      <c r="R17" s="398" t="e">
        <f>IF(ISNUMBER(Regressions!R27),ROUND(Regressions!R27, 1), NA())</f>
        <v>#N/A</v>
      </c>
      <c r="S17" s="399" t="e">
        <f>IF(ISNUMBER(Regressions!S27),ROUND(Regressions!S27, 1), NA())</f>
        <v>#N/A</v>
      </c>
    </row>
    <row r="18" x14ac:dyDescent="0.2">
      <c r="A18" s="239" t="str">
        <f>IF(ISBLANK(Regressions!A28), " ", Regressions!A28)</f>
        <v>Senegal</v>
      </c>
      <c r="B18" s="234">
        <f>IF(ISBLANK(Regressions!B28), " ", Regressions!B28)</f>
        <v>2014</v>
      </c>
      <c r="C18" s="237" t="str">
        <f>IF(ISBLANK(Regressions!C28), " ", Regressions!C28)</f>
        <v>National</v>
      </c>
      <c r="D18" s="241">
        <f>IF(ISBLANK(Regressions!D28), " ", Regressions!D28)</f>
        <v>5839404</v>
      </c>
      <c r="E18" s="396">
        <f>IF(ISNUMBER(Regressions!E28),ROUND(Regressions!E28, 1), NA())</f>
        <v>68.099999999999994</v>
      </c>
      <c r="F18" s="310">
        <f>IF(ISNUMBER(Regressions!F28),ROUND(Regressions!F28, 1), NA())</f>
        <v>61.9</v>
      </c>
      <c r="G18" s="397">
        <f>IF(ISNUMBER(Regressions!G28),ROUND(Regressions!G28, 1), NA())</f>
        <v>31.6</v>
      </c>
      <c r="H18" s="398">
        <f>IF(ISNUMBER(Regressions!H28),ROUND(Regressions!H28, 1), NA())</f>
        <v>30.4</v>
      </c>
      <c r="I18" s="399">
        <f>IF(ISNUMBER(Regressions!I28),ROUND(Regressions!I28, 1), NA())</f>
        <v>38.1</v>
      </c>
      <c r="J18" s="400">
        <f>IF(ISNUMBER(Regressions!J28),ROUND(Regressions!J28, 1), NA())</f>
        <v>69.599999999999994</v>
      </c>
      <c r="K18" s="310" t="e">
        <f>IF(ISNUMBER(Regressions!K28),ROUND(Regressions!K28, 1), NA())</f>
        <v>#N/A</v>
      </c>
      <c r="L18" s="401" t="e">
        <f>IF(ISNUMBER(Regressions!L28),ROUND(Regressions!L28, 1), NA())</f>
        <v>#N/A</v>
      </c>
      <c r="M18" s="398">
        <f>IF(ISNUMBER(Regressions!M28),ROUND(Regressions!M28, 1), NA())</f>
        <v>69.599999999999994</v>
      </c>
      <c r="N18" s="402">
        <f>IF(ISNUMBER(Regressions!N28),ROUND(Regressions!N28, 1), NA())</f>
        <v>30.4</v>
      </c>
      <c r="O18" s="396" t="e">
        <f>IF(ISNUMBER(Regressions!O28),ROUND(Regressions!O28, 1), NA())</f>
        <v>#N/A</v>
      </c>
      <c r="P18" s="310" t="e">
        <f>IF(ISNUMBER(Regressions!P28),ROUND(Regressions!P28, 1), NA())</f>
        <v>#N/A</v>
      </c>
      <c r="Q18" s="403">
        <f>IF(ISNUMBER(Regressions!Q28),ROUND(Regressions!Q28, 1), NA())</f>
        <v>22.1</v>
      </c>
      <c r="R18" s="398" t="e">
        <f>IF(ISNUMBER(Regressions!R28),ROUND(Regressions!R28, 1), NA())</f>
        <v>#N/A</v>
      </c>
      <c r="S18" s="399" t="e">
        <f>IF(ISNUMBER(Regressions!S28),ROUND(Regressions!S28, 1), NA())</f>
        <v>#N/A</v>
      </c>
    </row>
    <row r="19" x14ac:dyDescent="0.2">
      <c r="A19" s="239" t="str">
        <f>IF(ISBLANK(Regressions!A29), " ", Regressions!A29)</f>
        <v>Senegal</v>
      </c>
      <c r="B19" s="234">
        <f>IF(ISBLANK(Regressions!B29), " ", Regressions!B29)</f>
        <v>2015</v>
      </c>
      <c r="C19" s="237" t="str">
        <f>IF(ISBLANK(Regressions!C29), " ", Regressions!C29)</f>
        <v>National</v>
      </c>
      <c r="D19" s="241">
        <f>IF(ISBLANK(Regressions!D29), " ", Regressions!D29)</f>
        <v>6010163</v>
      </c>
      <c r="E19" s="396">
        <f>IF(ISNUMBER(Regressions!E29),ROUND(Regressions!E29, 1), NA())</f>
        <v>69</v>
      </c>
      <c r="F19" s="310">
        <f>IF(ISNUMBER(Regressions!F29),ROUND(Regressions!F29, 1), NA())</f>
        <v>64.7</v>
      </c>
      <c r="G19" s="397">
        <f>IF(ISNUMBER(Regressions!G29),ROUND(Regressions!G29, 1), NA())</f>
        <v>31.6</v>
      </c>
      <c r="H19" s="398">
        <f>IF(ISNUMBER(Regressions!H29),ROUND(Regressions!H29, 1), NA())</f>
        <v>33.1</v>
      </c>
      <c r="I19" s="399">
        <f>IF(ISNUMBER(Regressions!I29),ROUND(Regressions!I29, 1), NA())</f>
        <v>35.299999999999997</v>
      </c>
      <c r="J19" s="400">
        <f>IF(ISNUMBER(Regressions!J29),ROUND(Regressions!J29, 1), NA())</f>
        <v>72</v>
      </c>
      <c r="K19" s="310" t="e">
        <f>IF(ISNUMBER(Regressions!K29),ROUND(Regressions!K29, 1), NA())</f>
        <v>#N/A</v>
      </c>
      <c r="L19" s="401" t="e">
        <f>IF(ISNUMBER(Regressions!L29),ROUND(Regressions!L29, 1), NA())</f>
        <v>#N/A</v>
      </c>
      <c r="M19" s="398">
        <f>IF(ISNUMBER(Regressions!M29),ROUND(Regressions!M29, 1), NA())</f>
        <v>72</v>
      </c>
      <c r="N19" s="402">
        <f>IF(ISNUMBER(Regressions!N29),ROUND(Regressions!N29, 1), NA())</f>
        <v>28</v>
      </c>
      <c r="O19" s="396" t="e">
        <f>IF(ISNUMBER(Regressions!O29),ROUND(Regressions!O29, 1), NA())</f>
        <v>#N/A</v>
      </c>
      <c r="P19" s="310" t="e">
        <f>IF(ISNUMBER(Regressions!P29),ROUND(Regressions!P29, 1), NA())</f>
        <v>#N/A</v>
      </c>
      <c r="Q19" s="403">
        <f>IF(ISNUMBER(Regressions!Q29),ROUND(Regressions!Q29, 1), NA())</f>
        <v>22.1</v>
      </c>
      <c r="R19" s="398" t="e">
        <f>IF(ISNUMBER(Regressions!R29),ROUND(Regressions!R29, 1), NA())</f>
        <v>#N/A</v>
      </c>
      <c r="S19" s="399" t="e">
        <f>IF(ISNUMBER(Regressions!S29),ROUND(Regressions!S29, 1), NA())</f>
        <v>#N/A</v>
      </c>
    </row>
    <row r="20" x14ac:dyDescent="0.2">
      <c r="A20" s="242" t="str">
        <f>IF(ISBLANK(Regressions!A30), " ", Regressions!A30)</f>
        <v>Senegal</v>
      </c>
      <c r="B20" s="243">
        <f>IF(ISBLANK(Regressions!B30), " ", Regressions!B30)</f>
        <v>2016</v>
      </c>
      <c r="C20" s="244" t="str">
        <f>IF(ISBLANK(Regressions!C30), " ", Regressions!C30)</f>
        <v>National</v>
      </c>
      <c r="D20" s="245">
        <f>IF(ISBLANK(Regressions!D30), " ", Regressions!D30)</f>
        <v>6186674</v>
      </c>
      <c r="E20" s="404">
        <f>IF(ISNUMBER(Regressions!E30),ROUND(Regressions!E30, 1), NA())</f>
        <v>69.8</v>
      </c>
      <c r="F20" s="311">
        <f>IF(ISNUMBER(Regressions!F30),ROUND(Regressions!F30, 1), NA())</f>
        <v>67.400000000000006</v>
      </c>
      <c r="G20" s="405">
        <f>IF(ISNUMBER(Regressions!G30),ROUND(Regressions!G30, 1), NA())</f>
        <v>31.6</v>
      </c>
      <c r="H20" s="406">
        <f>IF(ISNUMBER(Regressions!H30),ROUND(Regressions!H30, 1), NA())</f>
        <v>35.9</v>
      </c>
      <c r="I20" s="407">
        <f>IF(ISNUMBER(Regressions!I30),ROUND(Regressions!I30, 1), NA())</f>
        <v>32.6</v>
      </c>
      <c r="J20" s="408">
        <f>IF(ISNUMBER(Regressions!J30),ROUND(Regressions!J30, 1), NA())</f>
        <v>74.5</v>
      </c>
      <c r="K20" s="311" t="e">
        <f>IF(ISNUMBER(Regressions!K30),ROUND(Regressions!K30, 1), NA())</f>
        <v>#N/A</v>
      </c>
      <c r="L20" s="409" t="e">
        <f>IF(ISNUMBER(Regressions!L30),ROUND(Regressions!L30, 1), NA())</f>
        <v>#N/A</v>
      </c>
      <c r="M20" s="406">
        <f>IF(ISNUMBER(Regressions!M30),ROUND(Regressions!M30, 1), NA())</f>
        <v>74.5</v>
      </c>
      <c r="N20" s="410">
        <f>IF(ISNUMBER(Regressions!N30),ROUND(Regressions!N30, 1), NA())</f>
        <v>25.5</v>
      </c>
      <c r="O20" s="404" t="e">
        <f>IF(ISNUMBER(Regressions!O30),ROUND(Regressions!O30, 1), NA())</f>
        <v>#N/A</v>
      </c>
      <c r="P20" s="311" t="e">
        <f>IF(ISNUMBER(Regressions!P30),ROUND(Regressions!P30, 1), NA())</f>
        <v>#N/A</v>
      </c>
      <c r="Q20" s="411">
        <f>IF(ISNUMBER(Regressions!Q30),ROUND(Regressions!Q30, 1), NA())</f>
        <v>22.1</v>
      </c>
      <c r="R20" s="406" t="e">
        <f>IF(ISNUMBER(Regressions!R30),ROUND(Regressions!R30, 1), NA())</f>
        <v>#N/A</v>
      </c>
      <c r="S20" s="407" t="e">
        <f>IF(ISNUMBER(Regressions!S30),ROUND(Regressions!S30, 1), NA())</f>
        <v>#N/A</v>
      </c>
    </row>
    <row r="21" x14ac:dyDescent="0.2">
      <c r="A21" s="239" t="str">
        <f>IF(ISBLANK(Regressions!A31), " ", Regressions!A31)</f>
        <v>Senegal</v>
      </c>
      <c r="B21" s="234">
        <f>IF(ISBLANK(Regressions!B31), " ", Regressions!B31)</f>
        <v>2000</v>
      </c>
      <c r="C21" s="237" t="str">
        <f>IF(ISBLANK(Regressions!C31), " ", Regressions!C31)</f>
        <v>Urban</v>
      </c>
      <c r="D21" s="241">
        <f>IF(ISBLANK(Regressions!D31), " ", Regressions!D31)</f>
        <v>1663500.9669562532</v>
      </c>
      <c r="E21" s="396">
        <f>IF(ISNUMBER(Regressions!E31),ROUND(Regressions!E31, 1), NA())</f>
        <v>95.9</v>
      </c>
      <c r="F21" s="310">
        <f>IF(ISNUMBER(Regressions!F31),ROUND(Regressions!F31, 1), NA())</f>
        <v>68.8</v>
      </c>
      <c r="G21" s="397" t="e">
        <f>IF(ISNUMBER(Regressions!G31),ROUND(Regressions!G31, 1), NA())</f>
        <v>#N/A</v>
      </c>
      <c r="H21" s="398">
        <f>IF(ISNUMBER(Regressions!H31),ROUND(Regressions!H31, 1), NA())</f>
        <v>68.8</v>
      </c>
      <c r="I21" s="399">
        <f>IF(ISNUMBER(Regressions!I31),ROUND(Regressions!I31, 1), NA())</f>
        <v>31.2</v>
      </c>
      <c r="J21" s="400">
        <f>IF(ISNUMBER(Regressions!J31),ROUND(Regressions!J31, 1), NA())</f>
        <v>66.099999999999994</v>
      </c>
      <c r="K21" s="310" t="e">
        <f>IF(ISNUMBER(Regressions!K31),ROUND(Regressions!K31, 1), NA())</f>
        <v>#N/A</v>
      </c>
      <c r="L21" s="401" t="e">
        <f>IF(ISNUMBER(Regressions!L31),ROUND(Regressions!L31, 1), NA())</f>
        <v>#N/A</v>
      </c>
      <c r="M21" s="398">
        <f>IF(ISNUMBER(Regressions!M31),ROUND(Regressions!M31, 1), NA())</f>
        <v>66.099999999999994</v>
      </c>
      <c r="N21" s="402">
        <f>IF(ISNUMBER(Regressions!N31),ROUND(Regressions!N31, 1), NA())</f>
        <v>33.9</v>
      </c>
      <c r="O21" s="396" t="e">
        <f>IF(ISNUMBER(Regressions!O31),ROUND(Regressions!O31, 1), NA())</f>
        <v>#N/A</v>
      </c>
      <c r="P21" s="310" t="e">
        <f>IF(ISNUMBER(Regressions!P31),ROUND(Regressions!P31, 1), NA())</f>
        <v>#N/A</v>
      </c>
      <c r="Q21" s="403" t="e">
        <f>IF(ISNUMBER(Regressions!Q31),ROUND(Regressions!Q31, 1), NA())</f>
        <v>#N/A</v>
      </c>
      <c r="R21" s="398" t="e">
        <f>IF(ISNUMBER(Regressions!R31),ROUND(Regressions!R31, 1), NA())</f>
        <v>#N/A</v>
      </c>
      <c r="S21" s="399" t="e">
        <f>IF(ISNUMBER(Regressions!S31),ROUND(Regressions!S31, 1), NA())</f>
        <v>#N/A</v>
      </c>
    </row>
    <row r="22" x14ac:dyDescent="0.2">
      <c r="A22" s="239" t="str">
        <f>IF(ISBLANK(Regressions!A32), " ", Regressions!A32)</f>
        <v>Senegal</v>
      </c>
      <c r="B22" s="234">
        <f>IF(ISBLANK(Regressions!B32), " ", Regressions!B32)</f>
        <v>2001</v>
      </c>
      <c r="C22" s="237" t="str">
        <f>IF(ISBLANK(Regressions!C32), " ", Regressions!C32)</f>
        <v>Urban</v>
      </c>
      <c r="D22" s="241">
        <f>IF(ISBLANK(Regressions!D32), " ", Regressions!D32)</f>
        <v>1705292.0526521301</v>
      </c>
      <c r="E22" s="396">
        <f>IF(ISNUMBER(Regressions!E32),ROUND(Regressions!E32, 1), NA())</f>
        <v>95.9</v>
      </c>
      <c r="F22" s="310">
        <f>IF(ISNUMBER(Regressions!F32),ROUND(Regressions!F32, 1), NA())</f>
        <v>68.8</v>
      </c>
      <c r="G22" s="397" t="e">
        <f>IF(ISNUMBER(Regressions!G32),ROUND(Regressions!G32, 1), NA())</f>
        <v>#N/A</v>
      </c>
      <c r="H22" s="398">
        <f>IF(ISNUMBER(Regressions!H32),ROUND(Regressions!H32, 1), NA())</f>
        <v>68.8</v>
      </c>
      <c r="I22" s="399">
        <f>IF(ISNUMBER(Regressions!I32),ROUND(Regressions!I32, 1), NA())</f>
        <v>31.2</v>
      </c>
      <c r="J22" s="400">
        <f>IF(ISNUMBER(Regressions!J32),ROUND(Regressions!J32, 1), NA())</f>
        <v>66.099999999999994</v>
      </c>
      <c r="K22" s="310" t="e">
        <f>IF(ISNUMBER(Regressions!K32),ROUND(Regressions!K32, 1), NA())</f>
        <v>#N/A</v>
      </c>
      <c r="L22" s="401" t="e">
        <f>IF(ISNUMBER(Regressions!L32),ROUND(Regressions!L32, 1), NA())</f>
        <v>#N/A</v>
      </c>
      <c r="M22" s="398">
        <f>IF(ISNUMBER(Regressions!M32),ROUND(Regressions!M32, 1), NA())</f>
        <v>66.099999999999994</v>
      </c>
      <c r="N22" s="402">
        <f>IF(ISNUMBER(Regressions!N32),ROUND(Regressions!N32, 1), NA())</f>
        <v>33.9</v>
      </c>
      <c r="O22" s="396" t="e">
        <f>IF(ISNUMBER(Regressions!O32),ROUND(Regressions!O32, 1), NA())</f>
        <v>#N/A</v>
      </c>
      <c r="P22" s="310" t="e">
        <f>IF(ISNUMBER(Regressions!P32),ROUND(Regressions!P32, 1), NA())</f>
        <v>#N/A</v>
      </c>
      <c r="Q22" s="403" t="e">
        <f>IF(ISNUMBER(Regressions!Q32),ROUND(Regressions!Q32, 1), NA())</f>
        <v>#N/A</v>
      </c>
      <c r="R22" s="398" t="e">
        <f>IF(ISNUMBER(Regressions!R32),ROUND(Regressions!R32, 1), NA())</f>
        <v>#N/A</v>
      </c>
      <c r="S22" s="399" t="e">
        <f>IF(ISNUMBER(Regressions!S32),ROUND(Regressions!S32, 1), NA())</f>
        <v>#N/A</v>
      </c>
    </row>
    <row r="23" x14ac:dyDescent="0.2">
      <c r="A23" s="239" t="str">
        <f>IF(ISBLANK(Regressions!A33), " ", Regressions!A33)</f>
        <v>Senegal</v>
      </c>
      <c r="B23" s="234">
        <f>IF(ISBLANK(Regressions!B33), " ", Regressions!B33)</f>
        <v>2002</v>
      </c>
      <c r="C23" s="237" t="str">
        <f>IF(ISBLANK(Regressions!C33), " ", Regressions!C33)</f>
        <v>Urban</v>
      </c>
      <c r="D23" s="241">
        <f>IF(ISBLANK(Regressions!D33), " ", Regressions!D33)</f>
        <v>1747102.0564188005</v>
      </c>
      <c r="E23" s="396">
        <f>IF(ISNUMBER(Regressions!E33),ROUND(Regressions!E33, 1), NA())</f>
        <v>95.9</v>
      </c>
      <c r="F23" s="310">
        <f>IF(ISNUMBER(Regressions!F33),ROUND(Regressions!F33, 1), NA())</f>
        <v>68.8</v>
      </c>
      <c r="G23" s="397" t="e">
        <f>IF(ISNUMBER(Regressions!G33),ROUND(Regressions!G33, 1), NA())</f>
        <v>#N/A</v>
      </c>
      <c r="H23" s="398">
        <f>IF(ISNUMBER(Regressions!H33),ROUND(Regressions!H33, 1), NA())</f>
        <v>68.8</v>
      </c>
      <c r="I23" s="399">
        <f>IF(ISNUMBER(Regressions!I33),ROUND(Regressions!I33, 1), NA())</f>
        <v>31.2</v>
      </c>
      <c r="J23" s="400">
        <f>IF(ISNUMBER(Regressions!J33),ROUND(Regressions!J33, 1), NA())</f>
        <v>66.099999999999994</v>
      </c>
      <c r="K23" s="310" t="e">
        <f>IF(ISNUMBER(Regressions!K33),ROUND(Regressions!K33, 1), NA())</f>
        <v>#N/A</v>
      </c>
      <c r="L23" s="401" t="e">
        <f>IF(ISNUMBER(Regressions!L33),ROUND(Regressions!L33, 1), NA())</f>
        <v>#N/A</v>
      </c>
      <c r="M23" s="398">
        <f>IF(ISNUMBER(Regressions!M33),ROUND(Regressions!M33, 1), NA())</f>
        <v>66.099999999999994</v>
      </c>
      <c r="N23" s="402">
        <f>IF(ISNUMBER(Regressions!N33),ROUND(Regressions!N33, 1), NA())</f>
        <v>33.9</v>
      </c>
      <c r="O23" s="396" t="e">
        <f>IF(ISNUMBER(Regressions!O33),ROUND(Regressions!O33, 1), NA())</f>
        <v>#N/A</v>
      </c>
      <c r="P23" s="310" t="e">
        <f>IF(ISNUMBER(Regressions!P33),ROUND(Regressions!P33, 1), NA())</f>
        <v>#N/A</v>
      </c>
      <c r="Q23" s="403" t="e">
        <f>IF(ISNUMBER(Regressions!Q33),ROUND(Regressions!Q33, 1), NA())</f>
        <v>#N/A</v>
      </c>
      <c r="R23" s="398" t="e">
        <f>IF(ISNUMBER(Regressions!R33),ROUND(Regressions!R33, 1), NA())</f>
        <v>#N/A</v>
      </c>
      <c r="S23" s="399" t="e">
        <f>IF(ISNUMBER(Regressions!S33),ROUND(Regressions!S33, 1), NA())</f>
        <v>#N/A</v>
      </c>
    </row>
    <row r="24" x14ac:dyDescent="0.2">
      <c r="A24" s="239" t="str">
        <f>IF(ISBLANK(Regressions!A34), " ", Regressions!A34)</f>
        <v>Senegal</v>
      </c>
      <c r="B24" s="234">
        <f>IF(ISBLANK(Regressions!B34), " ", Regressions!B34)</f>
        <v>2003</v>
      </c>
      <c r="C24" s="237" t="str">
        <f>IF(ISBLANK(Regressions!C34), " ", Regressions!C34)</f>
        <v>Urban</v>
      </c>
      <c r="D24" s="241">
        <f>IF(ISBLANK(Regressions!D34), " ", Regressions!D34)</f>
        <v>1790264.9277064514</v>
      </c>
      <c r="E24" s="396">
        <f>IF(ISNUMBER(Regressions!E34),ROUND(Regressions!E34, 1), NA())</f>
        <v>95.9</v>
      </c>
      <c r="F24" s="310">
        <f>IF(ISNUMBER(Regressions!F34),ROUND(Regressions!F34, 1), NA())</f>
        <v>68.8</v>
      </c>
      <c r="G24" s="397" t="e">
        <f>IF(ISNUMBER(Regressions!G34),ROUND(Regressions!G34, 1), NA())</f>
        <v>#N/A</v>
      </c>
      <c r="H24" s="398">
        <f>IF(ISNUMBER(Regressions!H34),ROUND(Regressions!H34, 1), NA())</f>
        <v>68.8</v>
      </c>
      <c r="I24" s="399">
        <f>IF(ISNUMBER(Regressions!I34),ROUND(Regressions!I34, 1), NA())</f>
        <v>31.2</v>
      </c>
      <c r="J24" s="400">
        <f>IF(ISNUMBER(Regressions!J34),ROUND(Regressions!J34, 1), NA())</f>
        <v>66.099999999999994</v>
      </c>
      <c r="K24" s="310" t="e">
        <f>IF(ISNUMBER(Regressions!K34),ROUND(Regressions!K34, 1), NA())</f>
        <v>#N/A</v>
      </c>
      <c r="L24" s="401" t="e">
        <f>IF(ISNUMBER(Regressions!L34),ROUND(Regressions!L34, 1), NA())</f>
        <v>#N/A</v>
      </c>
      <c r="M24" s="398">
        <f>IF(ISNUMBER(Regressions!M34),ROUND(Regressions!M34, 1), NA())</f>
        <v>66.099999999999994</v>
      </c>
      <c r="N24" s="402">
        <f>IF(ISNUMBER(Regressions!N34),ROUND(Regressions!N34, 1), NA())</f>
        <v>33.9</v>
      </c>
      <c r="O24" s="396" t="e">
        <f>IF(ISNUMBER(Regressions!O34),ROUND(Regressions!O34, 1), NA())</f>
        <v>#N/A</v>
      </c>
      <c r="P24" s="310" t="e">
        <f>IF(ISNUMBER(Regressions!P34),ROUND(Regressions!P34, 1), NA())</f>
        <v>#N/A</v>
      </c>
      <c r="Q24" s="403" t="e">
        <f>IF(ISNUMBER(Regressions!Q34),ROUND(Regressions!Q34, 1), NA())</f>
        <v>#N/A</v>
      </c>
      <c r="R24" s="398" t="e">
        <f>IF(ISNUMBER(Regressions!R34),ROUND(Regressions!R34, 1), NA())</f>
        <v>#N/A</v>
      </c>
      <c r="S24" s="399" t="e">
        <f>IF(ISNUMBER(Regressions!S34),ROUND(Regressions!S34, 1), NA())</f>
        <v>#N/A</v>
      </c>
    </row>
    <row r="25" x14ac:dyDescent="0.2">
      <c r="A25" s="239" t="str">
        <f>IF(ISBLANK(Regressions!A35), " ", Regressions!A35)</f>
        <v>Senegal</v>
      </c>
      <c r="B25" s="234">
        <f>IF(ISBLANK(Regressions!B35), " ", Regressions!B35)</f>
        <v>2004</v>
      </c>
      <c r="C25" s="237" t="str">
        <f>IF(ISBLANK(Regressions!C35), " ", Regressions!C35)</f>
        <v>Urban</v>
      </c>
      <c r="D25" s="241">
        <f>IF(ISBLANK(Regressions!D35), " ", Regressions!D35)</f>
        <v>1881462.0205244063</v>
      </c>
      <c r="E25" s="396">
        <f>IF(ISNUMBER(Regressions!E35),ROUND(Regressions!E35, 1), NA())</f>
        <v>95.9</v>
      </c>
      <c r="F25" s="310">
        <f>IF(ISNUMBER(Regressions!F35),ROUND(Regressions!F35, 1), NA())</f>
        <v>68.8</v>
      </c>
      <c r="G25" s="397" t="e">
        <f>IF(ISNUMBER(Regressions!G35),ROUND(Regressions!G35, 1), NA())</f>
        <v>#N/A</v>
      </c>
      <c r="H25" s="398">
        <f>IF(ISNUMBER(Regressions!H35),ROUND(Regressions!H35, 1), NA())</f>
        <v>68.8</v>
      </c>
      <c r="I25" s="399">
        <f>IF(ISNUMBER(Regressions!I35),ROUND(Regressions!I35, 1), NA())</f>
        <v>31.2</v>
      </c>
      <c r="J25" s="400">
        <f>IF(ISNUMBER(Regressions!J35),ROUND(Regressions!J35, 1), NA())</f>
        <v>66.099999999999994</v>
      </c>
      <c r="K25" s="310" t="e">
        <f>IF(ISNUMBER(Regressions!K35),ROUND(Regressions!K35, 1), NA())</f>
        <v>#N/A</v>
      </c>
      <c r="L25" s="401" t="e">
        <f>IF(ISNUMBER(Regressions!L35),ROUND(Regressions!L35, 1), NA())</f>
        <v>#N/A</v>
      </c>
      <c r="M25" s="398">
        <f>IF(ISNUMBER(Regressions!M35),ROUND(Regressions!M35, 1), NA())</f>
        <v>66.099999999999994</v>
      </c>
      <c r="N25" s="402">
        <f>IF(ISNUMBER(Regressions!N35),ROUND(Regressions!N35, 1), NA())</f>
        <v>33.9</v>
      </c>
      <c r="O25" s="396" t="e">
        <f>IF(ISNUMBER(Regressions!O35),ROUND(Regressions!O35, 1), NA())</f>
        <v>#N/A</v>
      </c>
      <c r="P25" s="310" t="e">
        <f>IF(ISNUMBER(Regressions!P35),ROUND(Regressions!P35, 1), NA())</f>
        <v>#N/A</v>
      </c>
      <c r="Q25" s="403" t="e">
        <f>IF(ISNUMBER(Regressions!Q35),ROUND(Regressions!Q35, 1), NA())</f>
        <v>#N/A</v>
      </c>
      <c r="R25" s="398" t="e">
        <f>IF(ISNUMBER(Regressions!R35),ROUND(Regressions!R35, 1), NA())</f>
        <v>#N/A</v>
      </c>
      <c r="S25" s="399" t="e">
        <f>IF(ISNUMBER(Regressions!S35),ROUND(Regressions!S35, 1), NA())</f>
        <v>#N/A</v>
      </c>
    </row>
    <row r="26" x14ac:dyDescent="0.2">
      <c r="A26" s="239" t="str">
        <f>IF(ISBLANK(Regressions!A36), " ", Regressions!A36)</f>
        <v>Senegal</v>
      </c>
      <c r="B26" s="234">
        <f>IF(ISBLANK(Regressions!B36), " ", Regressions!B36)</f>
        <v>2005</v>
      </c>
      <c r="C26" s="237" t="str">
        <f>IF(ISBLANK(Regressions!C36), " ", Regressions!C36)</f>
        <v>Urban</v>
      </c>
      <c r="D26" s="241">
        <f>IF(ISBLANK(Regressions!D36), " ", Regressions!D36)</f>
        <v>1928018.9515712357</v>
      </c>
      <c r="E26" s="396">
        <f>IF(ISNUMBER(Regressions!E36),ROUND(Regressions!E36, 1), NA())</f>
        <v>95.3</v>
      </c>
      <c r="F26" s="310">
        <f>IF(ISNUMBER(Regressions!F36),ROUND(Regressions!F36, 1), NA())</f>
        <v>70.5</v>
      </c>
      <c r="G26" s="397" t="e">
        <f>IF(ISNUMBER(Regressions!G36),ROUND(Regressions!G36, 1), NA())</f>
        <v>#N/A</v>
      </c>
      <c r="H26" s="398">
        <f>IF(ISNUMBER(Regressions!H36),ROUND(Regressions!H36, 1), NA())</f>
        <v>70.5</v>
      </c>
      <c r="I26" s="399">
        <f>IF(ISNUMBER(Regressions!I36),ROUND(Regressions!I36, 1), NA())</f>
        <v>29.5</v>
      </c>
      <c r="J26" s="400">
        <f>IF(ISNUMBER(Regressions!J36),ROUND(Regressions!J36, 1), NA())</f>
        <v>68.5</v>
      </c>
      <c r="K26" s="310" t="e">
        <f>IF(ISNUMBER(Regressions!K36),ROUND(Regressions!K36, 1), NA())</f>
        <v>#N/A</v>
      </c>
      <c r="L26" s="401" t="e">
        <f>IF(ISNUMBER(Regressions!L36),ROUND(Regressions!L36, 1), NA())</f>
        <v>#N/A</v>
      </c>
      <c r="M26" s="398">
        <f>IF(ISNUMBER(Regressions!M36),ROUND(Regressions!M36, 1), NA())</f>
        <v>68.5</v>
      </c>
      <c r="N26" s="402">
        <f>IF(ISNUMBER(Regressions!N36),ROUND(Regressions!N36, 1), NA())</f>
        <v>31.5</v>
      </c>
      <c r="O26" s="396" t="e">
        <f>IF(ISNUMBER(Regressions!O36),ROUND(Regressions!O36, 1), NA())</f>
        <v>#N/A</v>
      </c>
      <c r="P26" s="310" t="e">
        <f>IF(ISNUMBER(Regressions!P36),ROUND(Regressions!P36, 1), NA())</f>
        <v>#N/A</v>
      </c>
      <c r="Q26" s="403" t="e">
        <f>IF(ISNUMBER(Regressions!Q36),ROUND(Regressions!Q36, 1), NA())</f>
        <v>#N/A</v>
      </c>
      <c r="R26" s="398" t="e">
        <f>IF(ISNUMBER(Regressions!R36),ROUND(Regressions!R36, 1), NA())</f>
        <v>#N/A</v>
      </c>
      <c r="S26" s="399" t="e">
        <f>IF(ISNUMBER(Regressions!S36),ROUND(Regressions!S36, 1), NA())</f>
        <v>#N/A</v>
      </c>
    </row>
    <row r="27" x14ac:dyDescent="0.2">
      <c r="A27" s="239" t="str">
        <f>IF(ISBLANK(Regressions!A37), " ", Regressions!A37)</f>
        <v>Senegal</v>
      </c>
      <c r="B27" s="234">
        <f>IF(ISBLANK(Regressions!B37), " ", Regressions!B37)</f>
        <v>2006</v>
      </c>
      <c r="C27" s="237" t="str">
        <f>IF(ISBLANK(Regressions!C37), " ", Regressions!C37)</f>
        <v>Urban</v>
      </c>
      <c r="D27" s="241">
        <f>IF(ISBLANK(Regressions!D37), " ", Regressions!D37)</f>
        <v>1976660.9781990051</v>
      </c>
      <c r="E27" s="396">
        <f>IF(ISNUMBER(Regressions!E37),ROUND(Regressions!E37, 1), NA())</f>
        <v>94.6</v>
      </c>
      <c r="F27" s="310">
        <f>IF(ISNUMBER(Regressions!F37),ROUND(Regressions!F37, 1), NA())</f>
        <v>72.099999999999994</v>
      </c>
      <c r="G27" s="397" t="e">
        <f>IF(ISNUMBER(Regressions!G37),ROUND(Regressions!G37, 1), NA())</f>
        <v>#N/A</v>
      </c>
      <c r="H27" s="398">
        <f>IF(ISNUMBER(Regressions!H37),ROUND(Regressions!H37, 1), NA())</f>
        <v>72.099999999999994</v>
      </c>
      <c r="I27" s="399">
        <f>IF(ISNUMBER(Regressions!I37),ROUND(Regressions!I37, 1), NA())</f>
        <v>27.9</v>
      </c>
      <c r="J27" s="400">
        <f>IF(ISNUMBER(Regressions!J37),ROUND(Regressions!J37, 1), NA())</f>
        <v>70.8</v>
      </c>
      <c r="K27" s="310" t="e">
        <f>IF(ISNUMBER(Regressions!K37),ROUND(Regressions!K37, 1), NA())</f>
        <v>#N/A</v>
      </c>
      <c r="L27" s="401" t="e">
        <f>IF(ISNUMBER(Regressions!L37),ROUND(Regressions!L37, 1), NA())</f>
        <v>#N/A</v>
      </c>
      <c r="M27" s="398">
        <f>IF(ISNUMBER(Regressions!M37),ROUND(Regressions!M37, 1), NA())</f>
        <v>70.8</v>
      </c>
      <c r="N27" s="402">
        <f>IF(ISNUMBER(Regressions!N37),ROUND(Regressions!N37, 1), NA())</f>
        <v>29.2</v>
      </c>
      <c r="O27" s="396" t="e">
        <f>IF(ISNUMBER(Regressions!O37),ROUND(Regressions!O37, 1), NA())</f>
        <v>#N/A</v>
      </c>
      <c r="P27" s="310" t="e">
        <f>IF(ISNUMBER(Regressions!P37),ROUND(Regressions!P37, 1), NA())</f>
        <v>#N/A</v>
      </c>
      <c r="Q27" s="403" t="e">
        <f>IF(ISNUMBER(Regressions!Q37),ROUND(Regressions!Q37, 1), NA())</f>
        <v>#N/A</v>
      </c>
      <c r="R27" s="398" t="e">
        <f>IF(ISNUMBER(Regressions!R37),ROUND(Regressions!R37, 1), NA())</f>
        <v>#N/A</v>
      </c>
      <c r="S27" s="399" t="e">
        <f>IF(ISNUMBER(Regressions!S37),ROUND(Regressions!S37, 1), NA())</f>
        <v>#N/A</v>
      </c>
    </row>
    <row r="28" x14ac:dyDescent="0.2">
      <c r="A28" s="239" t="str">
        <f>IF(ISBLANK(Regressions!A38), " ", Regressions!A38)</f>
        <v>Senegal</v>
      </c>
      <c r="B28" s="234">
        <f>IF(ISBLANK(Regressions!B38), " ", Regressions!B38)</f>
        <v>2007</v>
      </c>
      <c r="C28" s="237" t="str">
        <f>IF(ISBLANK(Regressions!C38), " ", Regressions!C38)</f>
        <v>Urban</v>
      </c>
      <c r="D28" s="241">
        <f>IF(ISBLANK(Regressions!D38), " ", Regressions!D38)</f>
        <v>2029383.0378984069</v>
      </c>
      <c r="E28" s="396">
        <f>IF(ISNUMBER(Regressions!E38),ROUND(Regressions!E38, 1), NA())</f>
        <v>94</v>
      </c>
      <c r="F28" s="310">
        <f>IF(ISNUMBER(Regressions!F38),ROUND(Regressions!F38, 1), NA())</f>
        <v>73.8</v>
      </c>
      <c r="G28" s="397" t="e">
        <f>IF(ISNUMBER(Regressions!G38),ROUND(Regressions!G38, 1), NA())</f>
        <v>#N/A</v>
      </c>
      <c r="H28" s="398">
        <f>IF(ISNUMBER(Regressions!H38),ROUND(Regressions!H38, 1), NA())</f>
        <v>73.8</v>
      </c>
      <c r="I28" s="399">
        <f>IF(ISNUMBER(Regressions!I38),ROUND(Regressions!I38, 1), NA())</f>
        <v>26.2</v>
      </c>
      <c r="J28" s="400">
        <f>IF(ISNUMBER(Regressions!J38),ROUND(Regressions!J38, 1), NA())</f>
        <v>73.2</v>
      </c>
      <c r="K28" s="310" t="e">
        <f>IF(ISNUMBER(Regressions!K38),ROUND(Regressions!K38, 1), NA())</f>
        <v>#N/A</v>
      </c>
      <c r="L28" s="401" t="e">
        <f>IF(ISNUMBER(Regressions!L38),ROUND(Regressions!L38, 1), NA())</f>
        <v>#N/A</v>
      </c>
      <c r="M28" s="398">
        <f>IF(ISNUMBER(Regressions!M38),ROUND(Regressions!M38, 1), NA())</f>
        <v>73.2</v>
      </c>
      <c r="N28" s="402">
        <f>IF(ISNUMBER(Regressions!N38),ROUND(Regressions!N38, 1), NA())</f>
        <v>26.8</v>
      </c>
      <c r="O28" s="396" t="e">
        <f>IF(ISNUMBER(Regressions!O38),ROUND(Regressions!O38, 1), NA())</f>
        <v>#N/A</v>
      </c>
      <c r="P28" s="310" t="e">
        <f>IF(ISNUMBER(Regressions!P38),ROUND(Regressions!P38, 1), NA())</f>
        <v>#N/A</v>
      </c>
      <c r="Q28" s="403" t="e">
        <f>IF(ISNUMBER(Regressions!Q38),ROUND(Regressions!Q38, 1), NA())</f>
        <v>#N/A</v>
      </c>
      <c r="R28" s="398" t="e">
        <f>IF(ISNUMBER(Regressions!R38),ROUND(Regressions!R38, 1), NA())</f>
        <v>#N/A</v>
      </c>
      <c r="S28" s="399" t="e">
        <f>IF(ISNUMBER(Regressions!S38),ROUND(Regressions!S38, 1), NA())</f>
        <v>#N/A</v>
      </c>
    </row>
    <row r="29" x14ac:dyDescent="0.2">
      <c r="A29" s="239" t="str">
        <f>IF(ISBLANK(Regressions!A39), " ", Regressions!A39)</f>
        <v>Senegal</v>
      </c>
      <c r="B29" s="234">
        <f>IF(ISBLANK(Regressions!B39), " ", Regressions!B39)</f>
        <v>2008</v>
      </c>
      <c r="C29" s="237" t="str">
        <f>IF(ISBLANK(Regressions!C39), " ", Regressions!C39)</f>
        <v>Urban</v>
      </c>
      <c r="D29" s="241">
        <f>IF(ISBLANK(Regressions!D39), " ", Regressions!D39)</f>
        <v>2086520.9447218704</v>
      </c>
      <c r="E29" s="396">
        <f>IF(ISNUMBER(Regressions!E39),ROUND(Regressions!E39, 1), NA())</f>
        <v>93.4</v>
      </c>
      <c r="F29" s="310">
        <f>IF(ISNUMBER(Regressions!F39),ROUND(Regressions!F39, 1), NA())</f>
        <v>75.5</v>
      </c>
      <c r="G29" s="397" t="e">
        <f>IF(ISNUMBER(Regressions!G39),ROUND(Regressions!G39, 1), NA())</f>
        <v>#N/A</v>
      </c>
      <c r="H29" s="398">
        <f>IF(ISNUMBER(Regressions!H39),ROUND(Regressions!H39, 1), NA())</f>
        <v>75.5</v>
      </c>
      <c r="I29" s="399">
        <f>IF(ISNUMBER(Regressions!I39),ROUND(Regressions!I39, 1), NA())</f>
        <v>24.5</v>
      </c>
      <c r="J29" s="400">
        <f>IF(ISNUMBER(Regressions!J39),ROUND(Regressions!J39, 1), NA())</f>
        <v>75.5</v>
      </c>
      <c r="K29" s="310" t="e">
        <f>IF(ISNUMBER(Regressions!K39),ROUND(Regressions!K39, 1), NA())</f>
        <v>#N/A</v>
      </c>
      <c r="L29" s="401" t="e">
        <f>IF(ISNUMBER(Regressions!L39),ROUND(Regressions!L39, 1), NA())</f>
        <v>#N/A</v>
      </c>
      <c r="M29" s="398">
        <f>IF(ISNUMBER(Regressions!M39),ROUND(Regressions!M39, 1), NA())</f>
        <v>75.5</v>
      </c>
      <c r="N29" s="402">
        <f>IF(ISNUMBER(Regressions!N39),ROUND(Regressions!N39, 1), NA())</f>
        <v>24.5</v>
      </c>
      <c r="O29" s="396" t="e">
        <f>IF(ISNUMBER(Regressions!O39),ROUND(Regressions!O39, 1), NA())</f>
        <v>#N/A</v>
      </c>
      <c r="P29" s="310" t="e">
        <f>IF(ISNUMBER(Regressions!P39),ROUND(Regressions!P39, 1), NA())</f>
        <v>#N/A</v>
      </c>
      <c r="Q29" s="403" t="e">
        <f>IF(ISNUMBER(Regressions!Q39),ROUND(Regressions!Q39, 1), NA())</f>
        <v>#N/A</v>
      </c>
      <c r="R29" s="398" t="e">
        <f>IF(ISNUMBER(Regressions!R39),ROUND(Regressions!R39, 1), NA())</f>
        <v>#N/A</v>
      </c>
      <c r="S29" s="399" t="e">
        <f>IF(ISNUMBER(Regressions!S39),ROUND(Regressions!S39, 1), NA())</f>
        <v>#N/A</v>
      </c>
    </row>
    <row r="30" x14ac:dyDescent="0.2">
      <c r="A30" s="239" t="str">
        <f>IF(ISBLANK(Regressions!A40), " ", Regressions!A40)</f>
        <v>Senegal</v>
      </c>
      <c r="B30" s="234">
        <f>IF(ISBLANK(Regressions!B40), " ", Regressions!B40)</f>
        <v>2009</v>
      </c>
      <c r="C30" s="237" t="str">
        <f>IF(ISBLANK(Regressions!C40), " ", Regressions!C40)</f>
        <v>Urban</v>
      </c>
      <c r="D30" s="241">
        <f>IF(ISBLANK(Regressions!D40), " ", Regressions!D40)</f>
        <v>2148129.9654660034</v>
      </c>
      <c r="E30" s="396">
        <f>IF(ISNUMBER(Regressions!E40),ROUND(Regressions!E40, 1), NA())</f>
        <v>92.8</v>
      </c>
      <c r="F30" s="310">
        <f>IF(ISNUMBER(Regressions!F40),ROUND(Regressions!F40, 1), NA())</f>
        <v>77.2</v>
      </c>
      <c r="G30" s="397" t="e">
        <f>IF(ISNUMBER(Regressions!G40),ROUND(Regressions!G40, 1), NA())</f>
        <v>#N/A</v>
      </c>
      <c r="H30" s="398">
        <f>IF(ISNUMBER(Regressions!H40),ROUND(Regressions!H40, 1), NA())</f>
        <v>77.2</v>
      </c>
      <c r="I30" s="399">
        <f>IF(ISNUMBER(Regressions!I40),ROUND(Regressions!I40, 1), NA())</f>
        <v>22.8</v>
      </c>
      <c r="J30" s="400">
        <f>IF(ISNUMBER(Regressions!J40),ROUND(Regressions!J40, 1), NA())</f>
        <v>77.900000000000006</v>
      </c>
      <c r="K30" s="310" t="e">
        <f>IF(ISNUMBER(Regressions!K40),ROUND(Regressions!K40, 1), NA())</f>
        <v>#N/A</v>
      </c>
      <c r="L30" s="401" t="e">
        <f>IF(ISNUMBER(Regressions!L40),ROUND(Regressions!L40, 1), NA())</f>
        <v>#N/A</v>
      </c>
      <c r="M30" s="398">
        <f>IF(ISNUMBER(Regressions!M40),ROUND(Regressions!M40, 1), NA())</f>
        <v>77.900000000000006</v>
      </c>
      <c r="N30" s="402">
        <f>IF(ISNUMBER(Regressions!N40),ROUND(Regressions!N40, 1), NA())</f>
        <v>22.1</v>
      </c>
      <c r="O30" s="396" t="e">
        <f>IF(ISNUMBER(Regressions!O40),ROUND(Regressions!O40, 1), NA())</f>
        <v>#N/A</v>
      </c>
      <c r="P30" s="310" t="e">
        <f>IF(ISNUMBER(Regressions!P40),ROUND(Regressions!P40, 1), NA())</f>
        <v>#N/A</v>
      </c>
      <c r="Q30" s="403" t="e">
        <f>IF(ISNUMBER(Regressions!Q40),ROUND(Regressions!Q40, 1), NA())</f>
        <v>#N/A</v>
      </c>
      <c r="R30" s="398" t="e">
        <f>IF(ISNUMBER(Regressions!R40),ROUND(Regressions!R40, 1), NA())</f>
        <v>#N/A</v>
      </c>
      <c r="S30" s="399" t="e">
        <f>IF(ISNUMBER(Regressions!S40),ROUND(Regressions!S40, 1), NA())</f>
        <v>#N/A</v>
      </c>
    </row>
    <row r="31" x14ac:dyDescent="0.2">
      <c r="A31" s="239" t="str">
        <f>IF(ISBLANK(Regressions!A41), " ", Regressions!A41)</f>
        <v>Senegal</v>
      </c>
      <c r="B31" s="234">
        <f>IF(ISBLANK(Regressions!B41), " ", Regressions!B41)</f>
        <v>2010</v>
      </c>
      <c r="C31" s="237" t="str">
        <f>IF(ISBLANK(Regressions!C41), " ", Regressions!C41)</f>
        <v>Urban</v>
      </c>
      <c r="D31" s="241">
        <f>IF(ISBLANK(Regressions!D41), " ", Regressions!D41)</f>
        <v>2213562.0846511838</v>
      </c>
      <c r="E31" s="396">
        <f>IF(ISNUMBER(Regressions!E41),ROUND(Regressions!E41, 1), NA())</f>
        <v>92.1</v>
      </c>
      <c r="F31" s="310">
        <f>IF(ISNUMBER(Regressions!F41),ROUND(Regressions!F41, 1), NA())</f>
        <v>78.8</v>
      </c>
      <c r="G31" s="397" t="e">
        <f>IF(ISNUMBER(Regressions!G41),ROUND(Regressions!G41, 1), NA())</f>
        <v>#N/A</v>
      </c>
      <c r="H31" s="398">
        <f>IF(ISNUMBER(Regressions!H41),ROUND(Regressions!H41, 1), NA())</f>
        <v>78.8</v>
      </c>
      <c r="I31" s="399">
        <f>IF(ISNUMBER(Regressions!I41),ROUND(Regressions!I41, 1), NA())</f>
        <v>21.2</v>
      </c>
      <c r="J31" s="400">
        <f>IF(ISNUMBER(Regressions!J41),ROUND(Regressions!J41, 1), NA())</f>
        <v>80.2</v>
      </c>
      <c r="K31" s="310" t="e">
        <f>IF(ISNUMBER(Regressions!K41),ROUND(Regressions!K41, 1), NA())</f>
        <v>#N/A</v>
      </c>
      <c r="L31" s="401" t="e">
        <f>IF(ISNUMBER(Regressions!L41),ROUND(Regressions!L41, 1), NA())</f>
        <v>#N/A</v>
      </c>
      <c r="M31" s="398">
        <f>IF(ISNUMBER(Regressions!M41),ROUND(Regressions!M41, 1), NA())</f>
        <v>80.2</v>
      </c>
      <c r="N31" s="402">
        <f>IF(ISNUMBER(Regressions!N41),ROUND(Regressions!N41, 1), NA())</f>
        <v>19.8</v>
      </c>
      <c r="O31" s="396" t="e">
        <f>IF(ISNUMBER(Regressions!O41),ROUND(Regressions!O41, 1), NA())</f>
        <v>#N/A</v>
      </c>
      <c r="P31" s="310" t="e">
        <f>IF(ISNUMBER(Regressions!P41),ROUND(Regressions!P41, 1), NA())</f>
        <v>#N/A</v>
      </c>
      <c r="Q31" s="403" t="e">
        <f>IF(ISNUMBER(Regressions!Q41),ROUND(Regressions!Q41, 1), NA())</f>
        <v>#N/A</v>
      </c>
      <c r="R31" s="398" t="e">
        <f>IF(ISNUMBER(Regressions!R41),ROUND(Regressions!R41, 1), NA())</f>
        <v>#N/A</v>
      </c>
      <c r="S31" s="399" t="e">
        <f>IF(ISNUMBER(Regressions!S41),ROUND(Regressions!S41, 1), NA())</f>
        <v>#N/A</v>
      </c>
    </row>
    <row r="32" x14ac:dyDescent="0.2">
      <c r="A32" s="239" t="str">
        <f>IF(ISBLANK(Regressions!A42), " ", Regressions!A42)</f>
        <v>Senegal</v>
      </c>
      <c r="B32" s="234">
        <f>IF(ISBLANK(Regressions!B42), " ", Regressions!B42)</f>
        <v>2011</v>
      </c>
      <c r="C32" s="237" t="str">
        <f>IF(ISBLANK(Regressions!C42), " ", Regressions!C42)</f>
        <v>Urban</v>
      </c>
      <c r="D32" s="241">
        <f>IF(ISBLANK(Regressions!D42), " ", Regressions!D42)</f>
        <v>2284479.0198675538</v>
      </c>
      <c r="E32" s="396">
        <f>IF(ISNUMBER(Regressions!E42),ROUND(Regressions!E42, 1), NA())</f>
        <v>91.5</v>
      </c>
      <c r="F32" s="310">
        <f>IF(ISNUMBER(Regressions!F42),ROUND(Regressions!F42, 1), NA())</f>
        <v>80.5</v>
      </c>
      <c r="G32" s="397" t="e">
        <f>IF(ISNUMBER(Regressions!G42),ROUND(Regressions!G42, 1), NA())</f>
        <v>#N/A</v>
      </c>
      <c r="H32" s="398">
        <f>IF(ISNUMBER(Regressions!H42),ROUND(Regressions!H42, 1), NA())</f>
        <v>80.5</v>
      </c>
      <c r="I32" s="399">
        <f>IF(ISNUMBER(Regressions!I42),ROUND(Regressions!I42, 1), NA())</f>
        <v>19.5</v>
      </c>
      <c r="J32" s="400">
        <f>IF(ISNUMBER(Regressions!J42),ROUND(Regressions!J42, 1), NA())</f>
        <v>82.6</v>
      </c>
      <c r="K32" s="310" t="e">
        <f>IF(ISNUMBER(Regressions!K42),ROUND(Regressions!K42, 1), NA())</f>
        <v>#N/A</v>
      </c>
      <c r="L32" s="401" t="e">
        <f>IF(ISNUMBER(Regressions!L42),ROUND(Regressions!L42, 1), NA())</f>
        <v>#N/A</v>
      </c>
      <c r="M32" s="398">
        <f>IF(ISNUMBER(Regressions!M42),ROUND(Regressions!M42, 1), NA())</f>
        <v>82.6</v>
      </c>
      <c r="N32" s="402">
        <f>IF(ISNUMBER(Regressions!N42),ROUND(Regressions!N42, 1), NA())</f>
        <v>17.399999999999999</v>
      </c>
      <c r="O32" s="396" t="e">
        <f>IF(ISNUMBER(Regressions!O42),ROUND(Regressions!O42, 1), NA())</f>
        <v>#N/A</v>
      </c>
      <c r="P32" s="310" t="e">
        <f>IF(ISNUMBER(Regressions!P42),ROUND(Regressions!P42, 1), NA())</f>
        <v>#N/A</v>
      </c>
      <c r="Q32" s="403" t="e">
        <f>IF(ISNUMBER(Regressions!Q42),ROUND(Regressions!Q42, 1), NA())</f>
        <v>#N/A</v>
      </c>
      <c r="R32" s="398" t="e">
        <f>IF(ISNUMBER(Regressions!R42),ROUND(Regressions!R42, 1), NA())</f>
        <v>#N/A</v>
      </c>
      <c r="S32" s="399" t="e">
        <f>IF(ISNUMBER(Regressions!S42),ROUND(Regressions!S42, 1), NA())</f>
        <v>#N/A</v>
      </c>
    </row>
    <row r="33" x14ac:dyDescent="0.2">
      <c r="A33" s="239" t="str">
        <f>IF(ISBLANK(Regressions!A43), " ", Regressions!A43)</f>
        <v>Senegal</v>
      </c>
      <c r="B33" s="234">
        <f>IF(ISBLANK(Regressions!B43), " ", Regressions!B43)</f>
        <v>2012</v>
      </c>
      <c r="C33" s="237" t="str">
        <f>IF(ISBLANK(Regressions!C43), " ", Regressions!C43)</f>
        <v>Urban</v>
      </c>
      <c r="D33" s="241">
        <f>IF(ISBLANK(Regressions!D43), " ", Regressions!D43)</f>
        <v>2360153.0091415406</v>
      </c>
      <c r="E33" s="396">
        <f>IF(ISNUMBER(Regressions!E43),ROUND(Regressions!E43, 1), NA())</f>
        <v>90.9</v>
      </c>
      <c r="F33" s="310">
        <f>IF(ISNUMBER(Regressions!F43),ROUND(Regressions!F43, 1), NA())</f>
        <v>82.2</v>
      </c>
      <c r="G33" s="397" t="e">
        <f>IF(ISNUMBER(Regressions!G43),ROUND(Regressions!G43, 1), NA())</f>
        <v>#N/A</v>
      </c>
      <c r="H33" s="398">
        <f>IF(ISNUMBER(Regressions!H43),ROUND(Regressions!H43, 1), NA())</f>
        <v>82.2</v>
      </c>
      <c r="I33" s="399">
        <f>IF(ISNUMBER(Regressions!I43),ROUND(Regressions!I43, 1), NA())</f>
        <v>17.8</v>
      </c>
      <c r="J33" s="400">
        <f>IF(ISNUMBER(Regressions!J43),ROUND(Regressions!J43, 1), NA())</f>
        <v>84.9</v>
      </c>
      <c r="K33" s="310" t="e">
        <f>IF(ISNUMBER(Regressions!K43),ROUND(Regressions!K43, 1), NA())</f>
        <v>#N/A</v>
      </c>
      <c r="L33" s="401" t="e">
        <f>IF(ISNUMBER(Regressions!L43),ROUND(Regressions!L43, 1), NA())</f>
        <v>#N/A</v>
      </c>
      <c r="M33" s="398">
        <f>IF(ISNUMBER(Regressions!M43),ROUND(Regressions!M43, 1), NA())</f>
        <v>84.9</v>
      </c>
      <c r="N33" s="402">
        <f>IF(ISNUMBER(Regressions!N43),ROUND(Regressions!N43, 1), NA())</f>
        <v>15.1</v>
      </c>
      <c r="O33" s="396" t="e">
        <f>IF(ISNUMBER(Regressions!O43),ROUND(Regressions!O43, 1), NA())</f>
        <v>#N/A</v>
      </c>
      <c r="P33" s="310" t="e">
        <f>IF(ISNUMBER(Regressions!P43),ROUND(Regressions!P43, 1), NA())</f>
        <v>#N/A</v>
      </c>
      <c r="Q33" s="403" t="e">
        <f>IF(ISNUMBER(Regressions!Q43),ROUND(Regressions!Q43, 1), NA())</f>
        <v>#N/A</v>
      </c>
      <c r="R33" s="398" t="e">
        <f>IF(ISNUMBER(Regressions!R43),ROUND(Regressions!R43, 1), NA())</f>
        <v>#N/A</v>
      </c>
      <c r="S33" s="399" t="e">
        <f>IF(ISNUMBER(Regressions!S43),ROUND(Regressions!S43, 1), NA())</f>
        <v>#N/A</v>
      </c>
    </row>
    <row r="34" x14ac:dyDescent="0.2">
      <c r="A34" s="239" t="str">
        <f>IF(ISBLANK(Regressions!A44), " ", Regressions!A44)</f>
        <v>Senegal</v>
      </c>
      <c r="B34" s="234">
        <f>IF(ISBLANK(Regressions!B44), " ", Regressions!B44)</f>
        <v>2013</v>
      </c>
      <c r="C34" s="237" t="str">
        <f>IF(ISBLANK(Regressions!C44), " ", Regressions!C44)</f>
        <v>Urban</v>
      </c>
      <c r="D34" s="241">
        <f>IF(ISBLANK(Regressions!D44), " ", Regressions!D44)</f>
        <v>2443663.9478575895</v>
      </c>
      <c r="E34" s="396">
        <f>IF(ISNUMBER(Regressions!E44),ROUND(Regressions!E44, 1), NA())</f>
        <v>90.3</v>
      </c>
      <c r="F34" s="310">
        <f>IF(ISNUMBER(Regressions!F44),ROUND(Regressions!F44, 1), NA())</f>
        <v>83.9</v>
      </c>
      <c r="G34" s="397" t="e">
        <f>IF(ISNUMBER(Regressions!G44),ROUND(Regressions!G44, 1), NA())</f>
        <v>#N/A</v>
      </c>
      <c r="H34" s="398">
        <f>IF(ISNUMBER(Regressions!H44),ROUND(Regressions!H44, 1), NA())</f>
        <v>83.9</v>
      </c>
      <c r="I34" s="399">
        <f>IF(ISNUMBER(Regressions!I44),ROUND(Regressions!I44, 1), NA())</f>
        <v>16.100000000000001</v>
      </c>
      <c r="J34" s="400">
        <f>IF(ISNUMBER(Regressions!J44),ROUND(Regressions!J44, 1), NA())</f>
        <v>87.3</v>
      </c>
      <c r="K34" s="310" t="e">
        <f>IF(ISNUMBER(Regressions!K44),ROUND(Regressions!K44, 1), NA())</f>
        <v>#N/A</v>
      </c>
      <c r="L34" s="401" t="e">
        <f>IF(ISNUMBER(Regressions!L44),ROUND(Regressions!L44, 1), NA())</f>
        <v>#N/A</v>
      </c>
      <c r="M34" s="398">
        <f>IF(ISNUMBER(Regressions!M44),ROUND(Regressions!M44, 1), NA())</f>
        <v>87.3</v>
      </c>
      <c r="N34" s="402">
        <f>IF(ISNUMBER(Regressions!N44),ROUND(Regressions!N44, 1), NA())</f>
        <v>12.7</v>
      </c>
      <c r="O34" s="396" t="e">
        <f>IF(ISNUMBER(Regressions!O44),ROUND(Regressions!O44, 1), NA())</f>
        <v>#N/A</v>
      </c>
      <c r="P34" s="310" t="e">
        <f>IF(ISNUMBER(Regressions!P44),ROUND(Regressions!P44, 1), NA())</f>
        <v>#N/A</v>
      </c>
      <c r="Q34" s="403" t="e">
        <f>IF(ISNUMBER(Regressions!Q44),ROUND(Regressions!Q44, 1), NA())</f>
        <v>#N/A</v>
      </c>
      <c r="R34" s="398" t="e">
        <f>IF(ISNUMBER(Regressions!R44),ROUND(Regressions!R44, 1), NA())</f>
        <v>#N/A</v>
      </c>
      <c r="S34" s="399" t="e">
        <f>IF(ISNUMBER(Regressions!S44),ROUND(Regressions!S44, 1), NA())</f>
        <v>#N/A</v>
      </c>
    </row>
    <row r="35" x14ac:dyDescent="0.2">
      <c r="A35" s="239" t="str">
        <f>IF(ISBLANK(Regressions!A45), " ", Regressions!A45)</f>
        <v>Senegal</v>
      </c>
      <c r="B35" s="234">
        <f>IF(ISBLANK(Regressions!B45), " ", Regressions!B45)</f>
        <v>2014</v>
      </c>
      <c r="C35" s="237" t="str">
        <f>IF(ISBLANK(Regressions!C45), " ", Regressions!C45)</f>
        <v>Urban</v>
      </c>
      <c r="D35" s="241">
        <f>IF(ISBLANK(Regressions!D45), " ", Regressions!D45)</f>
        <v>2533892.8913598633</v>
      </c>
      <c r="E35" s="396">
        <f>IF(ISNUMBER(Regressions!E45),ROUND(Regressions!E45, 1), NA())</f>
        <v>89.6</v>
      </c>
      <c r="F35" s="310">
        <f>IF(ISNUMBER(Regressions!F45),ROUND(Regressions!F45, 1), NA())</f>
        <v>85.5</v>
      </c>
      <c r="G35" s="397" t="e">
        <f>IF(ISNUMBER(Regressions!G45),ROUND(Regressions!G45, 1), NA())</f>
        <v>#N/A</v>
      </c>
      <c r="H35" s="398">
        <f>IF(ISNUMBER(Regressions!H45),ROUND(Regressions!H45, 1), NA())</f>
        <v>85.5</v>
      </c>
      <c r="I35" s="399">
        <f>IF(ISNUMBER(Regressions!I45),ROUND(Regressions!I45, 1), NA())</f>
        <v>14.5</v>
      </c>
      <c r="J35" s="400">
        <f>IF(ISNUMBER(Regressions!J45),ROUND(Regressions!J45, 1), NA())</f>
        <v>89.6</v>
      </c>
      <c r="K35" s="310" t="e">
        <f>IF(ISNUMBER(Regressions!K45),ROUND(Regressions!K45, 1), NA())</f>
        <v>#N/A</v>
      </c>
      <c r="L35" s="401" t="e">
        <f>IF(ISNUMBER(Regressions!L45),ROUND(Regressions!L45, 1), NA())</f>
        <v>#N/A</v>
      </c>
      <c r="M35" s="398">
        <f>IF(ISNUMBER(Regressions!M45),ROUND(Regressions!M45, 1), NA())</f>
        <v>89.6</v>
      </c>
      <c r="N35" s="402">
        <f>IF(ISNUMBER(Regressions!N45),ROUND(Regressions!N45, 1), NA())</f>
        <v>10.4</v>
      </c>
      <c r="O35" s="396" t="e">
        <f>IF(ISNUMBER(Regressions!O45),ROUND(Regressions!O45, 1), NA())</f>
        <v>#N/A</v>
      </c>
      <c r="P35" s="310" t="e">
        <f>IF(ISNUMBER(Regressions!P45),ROUND(Regressions!P45, 1), NA())</f>
        <v>#N/A</v>
      </c>
      <c r="Q35" s="403" t="e">
        <f>IF(ISNUMBER(Regressions!Q45),ROUND(Regressions!Q45, 1), NA())</f>
        <v>#N/A</v>
      </c>
      <c r="R35" s="398" t="e">
        <f>IF(ISNUMBER(Regressions!R45),ROUND(Regressions!R45, 1), NA())</f>
        <v>#N/A</v>
      </c>
      <c r="S35" s="399" t="e">
        <f>IF(ISNUMBER(Regressions!S45),ROUND(Regressions!S45, 1), NA())</f>
        <v>#N/A</v>
      </c>
    </row>
    <row r="36" x14ac:dyDescent="0.2">
      <c r="A36" s="239" t="str">
        <f>IF(ISBLANK(Regressions!A46), " ", Regressions!A46)</f>
        <v>Senegal</v>
      </c>
      <c r="B36" s="234">
        <f>IF(ISBLANK(Regressions!B46), " ", Regressions!B46)</f>
        <v>2015</v>
      </c>
      <c r="C36" s="237" t="str">
        <f>IF(ISBLANK(Regressions!C46), " ", Regressions!C46)</f>
        <v>Urban</v>
      </c>
      <c r="D36" s="241">
        <f>IF(ISBLANK(Regressions!D46), " ", Regressions!D46)</f>
        <v>2627704.093390007</v>
      </c>
      <c r="E36" s="396">
        <f>IF(ISNUMBER(Regressions!E46),ROUND(Regressions!E46, 1), NA())</f>
        <v>89</v>
      </c>
      <c r="F36" s="310">
        <f>IF(ISNUMBER(Regressions!F46),ROUND(Regressions!F46, 1), NA())</f>
        <v>87.2</v>
      </c>
      <c r="G36" s="397" t="e">
        <f>IF(ISNUMBER(Regressions!G46),ROUND(Regressions!G46, 1), NA())</f>
        <v>#N/A</v>
      </c>
      <c r="H36" s="398">
        <f>IF(ISNUMBER(Regressions!H46),ROUND(Regressions!H46, 1), NA())</f>
        <v>87.2</v>
      </c>
      <c r="I36" s="399">
        <f>IF(ISNUMBER(Regressions!I46),ROUND(Regressions!I46, 1), NA())</f>
        <v>12.8</v>
      </c>
      <c r="J36" s="400">
        <f>IF(ISNUMBER(Regressions!J46),ROUND(Regressions!J46, 1), NA())</f>
        <v>92</v>
      </c>
      <c r="K36" s="310" t="e">
        <f>IF(ISNUMBER(Regressions!K46),ROUND(Regressions!K46, 1), NA())</f>
        <v>#N/A</v>
      </c>
      <c r="L36" s="401" t="e">
        <f>IF(ISNUMBER(Regressions!L46),ROUND(Regressions!L46, 1), NA())</f>
        <v>#N/A</v>
      </c>
      <c r="M36" s="398">
        <f>IF(ISNUMBER(Regressions!M46),ROUND(Regressions!M46, 1), NA())</f>
        <v>92</v>
      </c>
      <c r="N36" s="402">
        <f>IF(ISNUMBER(Regressions!N46),ROUND(Regressions!N46, 1), NA())</f>
        <v>8</v>
      </c>
      <c r="O36" s="396" t="e">
        <f>IF(ISNUMBER(Regressions!O46),ROUND(Regressions!O46, 1), NA())</f>
        <v>#N/A</v>
      </c>
      <c r="P36" s="310" t="e">
        <f>IF(ISNUMBER(Regressions!P46),ROUND(Regressions!P46, 1), NA())</f>
        <v>#N/A</v>
      </c>
      <c r="Q36" s="403" t="e">
        <f>IF(ISNUMBER(Regressions!Q46),ROUND(Regressions!Q46, 1), NA())</f>
        <v>#N/A</v>
      </c>
      <c r="R36" s="398" t="e">
        <f>IF(ISNUMBER(Regressions!R46),ROUND(Regressions!R46, 1), NA())</f>
        <v>#N/A</v>
      </c>
      <c r="S36" s="399" t="e">
        <f>IF(ISNUMBER(Regressions!S46),ROUND(Regressions!S46, 1), NA())</f>
        <v>#N/A</v>
      </c>
    </row>
    <row r="37" x14ac:dyDescent="0.2">
      <c r="A37" s="373" t="str">
        <f>IF(ISBLANK(Regressions!A47), " ", Regressions!A47)</f>
        <v>Senegal</v>
      </c>
      <c r="B37" s="374">
        <f>IF(ISBLANK(Regressions!B47), " ", Regressions!B47)</f>
        <v>2016</v>
      </c>
      <c r="C37" s="375" t="str">
        <f>IF(ISBLANK(Regressions!C47), " ", Regressions!C47)</f>
        <v>Urban</v>
      </c>
      <c r="D37" s="376">
        <f>IF(ISBLANK(Regressions!D47), " ", Regressions!D47)</f>
        <v>2726158.0491418457</v>
      </c>
      <c r="E37" s="404">
        <f>IF(ISNUMBER(Regressions!E47),ROUND(Regressions!E47, 1), NA())</f>
        <v>88.9</v>
      </c>
      <c r="F37" s="311">
        <f>IF(ISNUMBER(Regressions!F47),ROUND(Regressions!F47, 1), NA())</f>
        <v>88.9</v>
      </c>
      <c r="G37" s="405" t="e">
        <f>IF(ISNUMBER(Regressions!G47),ROUND(Regressions!G47, 1), NA())</f>
        <v>#N/A</v>
      </c>
      <c r="H37" s="406">
        <f>IF(ISNUMBER(Regressions!H47),ROUND(Regressions!H47, 1), NA())</f>
        <v>88.9</v>
      </c>
      <c r="I37" s="407">
        <f>IF(ISNUMBER(Regressions!I47),ROUND(Regressions!I47, 1), NA())</f>
        <v>11.1</v>
      </c>
      <c r="J37" s="408">
        <f>IF(ISNUMBER(Regressions!J47),ROUND(Regressions!J47, 1), NA())</f>
        <v>94.3</v>
      </c>
      <c r="K37" s="311" t="e">
        <f>IF(ISNUMBER(Regressions!K47),ROUND(Regressions!K47, 1), NA())</f>
        <v>#N/A</v>
      </c>
      <c r="L37" s="409" t="e">
        <f>IF(ISNUMBER(Regressions!L47),ROUND(Regressions!L47, 1), NA())</f>
        <v>#N/A</v>
      </c>
      <c r="M37" s="406">
        <f>IF(ISNUMBER(Regressions!M47),ROUND(Regressions!M47, 1), NA())</f>
        <v>94.3</v>
      </c>
      <c r="N37" s="410">
        <f>IF(ISNUMBER(Regressions!N47),ROUND(Regressions!N47, 1), NA())</f>
        <v>5.7</v>
      </c>
      <c r="O37" s="404" t="e">
        <f>IF(ISNUMBER(Regressions!O47),ROUND(Regressions!O47, 1), NA())</f>
        <v>#N/A</v>
      </c>
      <c r="P37" s="311" t="e">
        <f>IF(ISNUMBER(Regressions!P47),ROUND(Regressions!P47, 1), NA())</f>
        <v>#N/A</v>
      </c>
      <c r="Q37" s="411" t="e">
        <f>IF(ISNUMBER(Regressions!Q47),ROUND(Regressions!Q47, 1), NA())</f>
        <v>#N/A</v>
      </c>
      <c r="R37" s="406" t="e">
        <f>IF(ISNUMBER(Regressions!R47),ROUND(Regressions!R47, 1), NA())</f>
        <v>#N/A</v>
      </c>
      <c r="S37" s="407" t="e">
        <f>IF(ISNUMBER(Regressions!S47),ROUND(Regressions!S47, 1), NA())</f>
        <v>#N/A</v>
      </c>
    </row>
    <row r="38" x14ac:dyDescent="0.2">
      <c r="A38" s="239" t="str">
        <f>IF(ISBLANK(Regressions!A48), " ", Regressions!A48)</f>
        <v>Senegal</v>
      </c>
      <c r="B38" s="234">
        <f>IF(ISBLANK(Regressions!B48), " ", Regressions!B48)</f>
        <v>2000</v>
      </c>
      <c r="C38" s="237" t="str">
        <f>IF(ISBLANK(Regressions!C48), " ", Regressions!C48)</f>
        <v>Rural</v>
      </c>
      <c r="D38" s="241">
        <f>IF(ISBLANK(Regressions!D48), " ", Regressions!D48)</f>
        <v>2459688.0330437473</v>
      </c>
      <c r="E38" s="396">
        <f>IF(ISNUMBER(Regressions!E48),ROUND(Regressions!E48, 1), NA())</f>
        <v>44</v>
      </c>
      <c r="F38" s="310">
        <f>IF(ISNUMBER(Regressions!F48),ROUND(Regressions!F48, 1), NA())</f>
        <v>26</v>
      </c>
      <c r="G38" s="397" t="e">
        <f>IF(ISNUMBER(Regressions!G48),ROUND(Regressions!G48, 1), NA())</f>
        <v>#N/A</v>
      </c>
      <c r="H38" s="398">
        <f>IF(ISNUMBER(Regressions!H48),ROUND(Regressions!H48, 1), NA())</f>
        <v>26</v>
      </c>
      <c r="I38" s="399">
        <f>IF(ISNUMBER(Regressions!I48),ROUND(Regressions!I48, 1), NA())</f>
        <v>74</v>
      </c>
      <c r="J38" s="400">
        <f>IF(ISNUMBER(Regressions!J48),ROUND(Regressions!J48, 1), NA())</f>
        <v>38.799999999999997</v>
      </c>
      <c r="K38" s="310" t="e">
        <f>IF(ISNUMBER(Regressions!K48),ROUND(Regressions!K48, 1), NA())</f>
        <v>#N/A</v>
      </c>
      <c r="L38" s="401" t="e">
        <f>IF(ISNUMBER(Regressions!L48),ROUND(Regressions!L48, 1), NA())</f>
        <v>#N/A</v>
      </c>
      <c r="M38" s="398">
        <f>IF(ISNUMBER(Regressions!M48),ROUND(Regressions!M48, 1), NA())</f>
        <v>38.799999999999997</v>
      </c>
      <c r="N38" s="402">
        <f>IF(ISNUMBER(Regressions!N48),ROUND(Regressions!N48, 1), NA())</f>
        <v>61.2</v>
      </c>
      <c r="O38" s="396" t="e">
        <f>IF(ISNUMBER(Regressions!O48),ROUND(Regressions!O48, 1), NA())</f>
        <v>#N/A</v>
      </c>
      <c r="P38" s="310" t="e">
        <f>IF(ISNUMBER(Regressions!P48),ROUND(Regressions!P48, 1), NA())</f>
        <v>#N/A</v>
      </c>
      <c r="Q38" s="403" t="e">
        <f>IF(ISNUMBER(Regressions!Q48),ROUND(Regressions!Q48, 1), NA())</f>
        <v>#N/A</v>
      </c>
      <c r="R38" s="398" t="e">
        <f>IF(ISNUMBER(Regressions!R48),ROUND(Regressions!R48, 1), NA())</f>
        <v>#N/A</v>
      </c>
      <c r="S38" s="399" t="e">
        <f>IF(ISNUMBER(Regressions!S48),ROUND(Regressions!S48, 1), NA())</f>
        <v>#N/A</v>
      </c>
    </row>
    <row r="39" x14ac:dyDescent="0.2">
      <c r="A39" s="239" t="str">
        <f>IF(ISBLANK(Regressions!A49), " ", Regressions!A49)</f>
        <v>Senegal</v>
      </c>
      <c r="B39" s="234">
        <f>IF(ISBLANK(Regressions!B49), " ", Regressions!B49)</f>
        <v>2001</v>
      </c>
      <c r="C39" s="237" t="str">
        <f>IF(ISBLANK(Regressions!C49), " ", Regressions!C49)</f>
        <v>Rural</v>
      </c>
      <c r="D39" s="241">
        <f>IF(ISBLANK(Regressions!D49), " ", Regressions!D49)</f>
        <v>2506344.9473478701</v>
      </c>
      <c r="E39" s="396">
        <f>IF(ISNUMBER(Regressions!E49),ROUND(Regressions!E49, 1), NA())</f>
        <v>44</v>
      </c>
      <c r="F39" s="310">
        <f>IF(ISNUMBER(Regressions!F49),ROUND(Regressions!F49, 1), NA())</f>
        <v>26</v>
      </c>
      <c r="G39" s="397" t="e">
        <f>IF(ISNUMBER(Regressions!G49),ROUND(Regressions!G49, 1), NA())</f>
        <v>#N/A</v>
      </c>
      <c r="H39" s="398">
        <f>IF(ISNUMBER(Regressions!H49),ROUND(Regressions!H49, 1), NA())</f>
        <v>26</v>
      </c>
      <c r="I39" s="399">
        <f>IF(ISNUMBER(Regressions!I49),ROUND(Regressions!I49, 1), NA())</f>
        <v>74</v>
      </c>
      <c r="J39" s="400">
        <f>IF(ISNUMBER(Regressions!J49),ROUND(Regressions!J49, 1), NA())</f>
        <v>38.799999999999997</v>
      </c>
      <c r="K39" s="310" t="e">
        <f>IF(ISNUMBER(Regressions!K49),ROUND(Regressions!K49, 1), NA())</f>
        <v>#N/A</v>
      </c>
      <c r="L39" s="401" t="e">
        <f>IF(ISNUMBER(Regressions!L49),ROUND(Regressions!L49, 1), NA())</f>
        <v>#N/A</v>
      </c>
      <c r="M39" s="398">
        <f>IF(ISNUMBER(Regressions!M49),ROUND(Regressions!M49, 1), NA())</f>
        <v>38.799999999999997</v>
      </c>
      <c r="N39" s="402">
        <f>IF(ISNUMBER(Regressions!N49),ROUND(Regressions!N49, 1), NA())</f>
        <v>61.2</v>
      </c>
      <c r="O39" s="396" t="e">
        <f>IF(ISNUMBER(Regressions!O49),ROUND(Regressions!O49, 1), NA())</f>
        <v>#N/A</v>
      </c>
      <c r="P39" s="310" t="e">
        <f>IF(ISNUMBER(Regressions!P49),ROUND(Regressions!P49, 1), NA())</f>
        <v>#N/A</v>
      </c>
      <c r="Q39" s="403" t="e">
        <f>IF(ISNUMBER(Regressions!Q49),ROUND(Regressions!Q49, 1), NA())</f>
        <v>#N/A</v>
      </c>
      <c r="R39" s="398" t="e">
        <f>IF(ISNUMBER(Regressions!R49),ROUND(Regressions!R49, 1), NA())</f>
        <v>#N/A</v>
      </c>
      <c r="S39" s="399" t="e">
        <f>IF(ISNUMBER(Regressions!S49),ROUND(Regressions!S49, 1), NA())</f>
        <v>#N/A</v>
      </c>
    </row>
    <row r="40" x14ac:dyDescent="0.2">
      <c r="A40" s="239" t="str">
        <f>IF(ISBLANK(Regressions!A50), " ", Regressions!A50)</f>
        <v>Senegal</v>
      </c>
      <c r="B40" s="234">
        <f>IF(ISBLANK(Regressions!B50), " ", Regressions!B50)</f>
        <v>2002</v>
      </c>
      <c r="C40" s="237" t="str">
        <f>IF(ISBLANK(Regressions!C50), " ", Regressions!C50)</f>
        <v>Rural</v>
      </c>
      <c r="D40" s="241">
        <f>IF(ISBLANK(Regressions!D50), " ", Regressions!D50)</f>
        <v>2552292.9435811997</v>
      </c>
      <c r="E40" s="396">
        <f>IF(ISNUMBER(Regressions!E50),ROUND(Regressions!E50, 1), NA())</f>
        <v>44</v>
      </c>
      <c r="F40" s="310">
        <f>IF(ISNUMBER(Regressions!F50),ROUND(Regressions!F50, 1), NA())</f>
        <v>26</v>
      </c>
      <c r="G40" s="397" t="e">
        <f>IF(ISNUMBER(Regressions!G50),ROUND(Regressions!G50, 1), NA())</f>
        <v>#N/A</v>
      </c>
      <c r="H40" s="398">
        <f>IF(ISNUMBER(Regressions!H50),ROUND(Regressions!H50, 1), NA())</f>
        <v>26</v>
      </c>
      <c r="I40" s="399">
        <f>IF(ISNUMBER(Regressions!I50),ROUND(Regressions!I50, 1), NA())</f>
        <v>74</v>
      </c>
      <c r="J40" s="400">
        <f>IF(ISNUMBER(Regressions!J50),ROUND(Regressions!J50, 1), NA())</f>
        <v>38.799999999999997</v>
      </c>
      <c r="K40" s="310" t="e">
        <f>IF(ISNUMBER(Regressions!K50),ROUND(Regressions!K50, 1), NA())</f>
        <v>#N/A</v>
      </c>
      <c r="L40" s="401" t="e">
        <f>IF(ISNUMBER(Regressions!L50),ROUND(Regressions!L50, 1), NA())</f>
        <v>#N/A</v>
      </c>
      <c r="M40" s="398">
        <f>IF(ISNUMBER(Regressions!M50),ROUND(Regressions!M50, 1), NA())</f>
        <v>38.799999999999997</v>
      </c>
      <c r="N40" s="402">
        <f>IF(ISNUMBER(Regressions!N50),ROUND(Regressions!N50, 1), NA())</f>
        <v>61.2</v>
      </c>
      <c r="O40" s="396" t="e">
        <f>IF(ISNUMBER(Regressions!O50),ROUND(Regressions!O50, 1), NA())</f>
        <v>#N/A</v>
      </c>
      <c r="P40" s="310" t="e">
        <f>IF(ISNUMBER(Regressions!P50),ROUND(Regressions!P50, 1), NA())</f>
        <v>#N/A</v>
      </c>
      <c r="Q40" s="403" t="e">
        <f>IF(ISNUMBER(Regressions!Q50),ROUND(Regressions!Q50, 1), NA())</f>
        <v>#N/A</v>
      </c>
      <c r="R40" s="398" t="e">
        <f>IF(ISNUMBER(Regressions!R50),ROUND(Regressions!R50, 1), NA())</f>
        <v>#N/A</v>
      </c>
      <c r="S40" s="399" t="e">
        <f>IF(ISNUMBER(Regressions!S50),ROUND(Regressions!S50, 1), NA())</f>
        <v>#N/A</v>
      </c>
    </row>
    <row r="41" x14ac:dyDescent="0.2">
      <c r="A41" s="239" t="str">
        <f>IF(ISBLANK(Regressions!A51), " ", Regressions!A51)</f>
        <v>Senegal</v>
      </c>
      <c r="B41" s="234">
        <f>IF(ISBLANK(Regressions!B51), " ", Regressions!B51)</f>
        <v>2003</v>
      </c>
      <c r="C41" s="237" t="str">
        <f>IF(ISBLANK(Regressions!C51), " ", Regressions!C51)</f>
        <v>Rural</v>
      </c>
      <c r="D41" s="241">
        <f>IF(ISBLANK(Regressions!D51), " ", Regressions!D51)</f>
        <v>2599577.0722935484</v>
      </c>
      <c r="E41" s="396">
        <f>IF(ISNUMBER(Regressions!E51),ROUND(Regressions!E51, 1), NA())</f>
        <v>44</v>
      </c>
      <c r="F41" s="310">
        <f>IF(ISNUMBER(Regressions!F51),ROUND(Regressions!F51, 1), NA())</f>
        <v>26</v>
      </c>
      <c r="G41" s="397" t="e">
        <f>IF(ISNUMBER(Regressions!G51),ROUND(Regressions!G51, 1), NA())</f>
        <v>#N/A</v>
      </c>
      <c r="H41" s="398">
        <f>IF(ISNUMBER(Regressions!H51),ROUND(Regressions!H51, 1), NA())</f>
        <v>26</v>
      </c>
      <c r="I41" s="399">
        <f>IF(ISNUMBER(Regressions!I51),ROUND(Regressions!I51, 1), NA())</f>
        <v>74</v>
      </c>
      <c r="J41" s="400">
        <f>IF(ISNUMBER(Regressions!J51),ROUND(Regressions!J51, 1), NA())</f>
        <v>38.799999999999997</v>
      </c>
      <c r="K41" s="310" t="e">
        <f>IF(ISNUMBER(Regressions!K51),ROUND(Regressions!K51, 1), NA())</f>
        <v>#N/A</v>
      </c>
      <c r="L41" s="401" t="e">
        <f>IF(ISNUMBER(Regressions!L51),ROUND(Regressions!L51, 1), NA())</f>
        <v>#N/A</v>
      </c>
      <c r="M41" s="398">
        <f>IF(ISNUMBER(Regressions!M51),ROUND(Regressions!M51, 1), NA())</f>
        <v>38.799999999999997</v>
      </c>
      <c r="N41" s="402">
        <f>IF(ISNUMBER(Regressions!N51),ROUND(Regressions!N51, 1), NA())</f>
        <v>61.2</v>
      </c>
      <c r="O41" s="396" t="e">
        <f>IF(ISNUMBER(Regressions!O51),ROUND(Regressions!O51, 1), NA())</f>
        <v>#N/A</v>
      </c>
      <c r="P41" s="310" t="e">
        <f>IF(ISNUMBER(Regressions!P51),ROUND(Regressions!P51, 1), NA())</f>
        <v>#N/A</v>
      </c>
      <c r="Q41" s="403" t="e">
        <f>IF(ISNUMBER(Regressions!Q51),ROUND(Regressions!Q51, 1), NA())</f>
        <v>#N/A</v>
      </c>
      <c r="R41" s="398" t="e">
        <f>IF(ISNUMBER(Regressions!R51),ROUND(Regressions!R51, 1), NA())</f>
        <v>#N/A</v>
      </c>
      <c r="S41" s="399" t="e">
        <f>IF(ISNUMBER(Regressions!S51),ROUND(Regressions!S51, 1), NA())</f>
        <v>#N/A</v>
      </c>
    </row>
    <row r="42" x14ac:dyDescent="0.2">
      <c r="A42" s="239" t="str">
        <f>IF(ISBLANK(Regressions!A52), " ", Regressions!A52)</f>
        <v>Senegal</v>
      </c>
      <c r="B42" s="234">
        <f>IF(ISBLANK(Regressions!B52), " ", Regressions!B52)</f>
        <v>2004</v>
      </c>
      <c r="C42" s="237" t="str">
        <f>IF(ISBLANK(Regressions!C52), " ", Regressions!C52)</f>
        <v>Rural</v>
      </c>
      <c r="D42" s="241">
        <f>IF(ISBLANK(Regressions!D52), " ", Regressions!D52)</f>
        <v>2713856.9794755937</v>
      </c>
      <c r="E42" s="396">
        <f>IF(ISNUMBER(Regressions!E52),ROUND(Regressions!E52, 1), NA())</f>
        <v>44</v>
      </c>
      <c r="F42" s="310">
        <f>IF(ISNUMBER(Regressions!F52),ROUND(Regressions!F52, 1), NA())</f>
        <v>26</v>
      </c>
      <c r="G42" s="397" t="e">
        <f>IF(ISNUMBER(Regressions!G52),ROUND(Regressions!G52, 1), NA())</f>
        <v>#N/A</v>
      </c>
      <c r="H42" s="398">
        <f>IF(ISNUMBER(Regressions!H52),ROUND(Regressions!H52, 1), NA())</f>
        <v>26</v>
      </c>
      <c r="I42" s="399">
        <f>IF(ISNUMBER(Regressions!I52),ROUND(Regressions!I52, 1), NA())</f>
        <v>74</v>
      </c>
      <c r="J42" s="400">
        <f>IF(ISNUMBER(Regressions!J52),ROUND(Regressions!J52, 1), NA())</f>
        <v>38.799999999999997</v>
      </c>
      <c r="K42" s="310" t="e">
        <f>IF(ISNUMBER(Regressions!K52),ROUND(Regressions!K52, 1), NA())</f>
        <v>#N/A</v>
      </c>
      <c r="L42" s="401" t="e">
        <f>IF(ISNUMBER(Regressions!L52),ROUND(Regressions!L52, 1), NA())</f>
        <v>#N/A</v>
      </c>
      <c r="M42" s="398">
        <f>IF(ISNUMBER(Regressions!M52),ROUND(Regressions!M52, 1), NA())</f>
        <v>38.799999999999997</v>
      </c>
      <c r="N42" s="402">
        <f>IF(ISNUMBER(Regressions!N52),ROUND(Regressions!N52, 1), NA())</f>
        <v>61.2</v>
      </c>
      <c r="O42" s="396" t="e">
        <f>IF(ISNUMBER(Regressions!O52),ROUND(Regressions!O52, 1), NA())</f>
        <v>#N/A</v>
      </c>
      <c r="P42" s="310" t="e">
        <f>IF(ISNUMBER(Regressions!P52),ROUND(Regressions!P52, 1), NA())</f>
        <v>#N/A</v>
      </c>
      <c r="Q42" s="403" t="e">
        <f>IF(ISNUMBER(Regressions!Q52),ROUND(Regressions!Q52, 1), NA())</f>
        <v>#N/A</v>
      </c>
      <c r="R42" s="398" t="e">
        <f>IF(ISNUMBER(Regressions!R52),ROUND(Regressions!R52, 1), NA())</f>
        <v>#N/A</v>
      </c>
      <c r="S42" s="399" t="e">
        <f>IF(ISNUMBER(Regressions!S52),ROUND(Regressions!S52, 1), NA())</f>
        <v>#N/A</v>
      </c>
    </row>
    <row r="43" x14ac:dyDescent="0.2">
      <c r="A43" s="239" t="str">
        <f>IF(ISBLANK(Regressions!A53), " ", Regressions!A53)</f>
        <v>Senegal</v>
      </c>
      <c r="B43" s="234">
        <f>IF(ISBLANK(Regressions!B53), " ", Regressions!B53)</f>
        <v>2005</v>
      </c>
      <c r="C43" s="237" t="str">
        <f>IF(ISBLANK(Regressions!C53), " ", Regressions!C53)</f>
        <v>Rural</v>
      </c>
      <c r="D43" s="241">
        <f>IF(ISBLANK(Regressions!D53), " ", Regressions!D53)</f>
        <v>2760858.0484287641</v>
      </c>
      <c r="E43" s="396">
        <f>IF(ISNUMBER(Regressions!E53),ROUND(Regressions!E53, 1), NA())</f>
        <v>45.9</v>
      </c>
      <c r="F43" s="310">
        <f>IF(ISNUMBER(Regressions!F53),ROUND(Regressions!F53, 1), NA())</f>
        <v>28.2</v>
      </c>
      <c r="G43" s="397" t="e">
        <f>IF(ISNUMBER(Regressions!G53),ROUND(Regressions!G53, 1), NA())</f>
        <v>#N/A</v>
      </c>
      <c r="H43" s="398">
        <f>IF(ISNUMBER(Regressions!H53),ROUND(Regressions!H53, 1), NA())</f>
        <v>28.2</v>
      </c>
      <c r="I43" s="399">
        <f>IF(ISNUMBER(Regressions!I53),ROUND(Regressions!I53, 1), NA())</f>
        <v>71.8</v>
      </c>
      <c r="J43" s="400">
        <f>IF(ISNUMBER(Regressions!J53),ROUND(Regressions!J53, 1), NA())</f>
        <v>41.4</v>
      </c>
      <c r="K43" s="310" t="e">
        <f>IF(ISNUMBER(Regressions!K53),ROUND(Regressions!K53, 1), NA())</f>
        <v>#N/A</v>
      </c>
      <c r="L43" s="401" t="e">
        <f>IF(ISNUMBER(Regressions!L53),ROUND(Regressions!L53, 1), NA())</f>
        <v>#N/A</v>
      </c>
      <c r="M43" s="398">
        <f>IF(ISNUMBER(Regressions!M53),ROUND(Regressions!M53, 1), NA())</f>
        <v>41.4</v>
      </c>
      <c r="N43" s="402">
        <f>IF(ISNUMBER(Regressions!N53),ROUND(Regressions!N53, 1), NA())</f>
        <v>58.6</v>
      </c>
      <c r="O43" s="396" t="e">
        <f>IF(ISNUMBER(Regressions!O53),ROUND(Regressions!O53, 1), NA())</f>
        <v>#N/A</v>
      </c>
      <c r="P43" s="310" t="e">
        <f>IF(ISNUMBER(Regressions!P53),ROUND(Regressions!P53, 1), NA())</f>
        <v>#N/A</v>
      </c>
      <c r="Q43" s="403" t="e">
        <f>IF(ISNUMBER(Regressions!Q53),ROUND(Regressions!Q53, 1), NA())</f>
        <v>#N/A</v>
      </c>
      <c r="R43" s="398" t="e">
        <f>IF(ISNUMBER(Regressions!R53),ROUND(Regressions!R53, 1), NA())</f>
        <v>#N/A</v>
      </c>
      <c r="S43" s="399" t="e">
        <f>IF(ISNUMBER(Regressions!S53),ROUND(Regressions!S53, 1), NA())</f>
        <v>#N/A</v>
      </c>
    </row>
    <row r="44" x14ac:dyDescent="0.2">
      <c r="A44" s="239" t="str">
        <f>IF(ISBLANK(Regressions!A54), " ", Regressions!A54)</f>
        <v>Senegal</v>
      </c>
      <c r="B44" s="234">
        <f>IF(ISBLANK(Regressions!B54), " ", Regressions!B54)</f>
        <v>2006</v>
      </c>
      <c r="C44" s="237" t="str">
        <f>IF(ISBLANK(Regressions!C54), " ", Regressions!C54)</f>
        <v>Rural</v>
      </c>
      <c r="D44" s="241">
        <f>IF(ISBLANK(Regressions!D54), " ", Regressions!D54)</f>
        <v>2808169.0218009949</v>
      </c>
      <c r="E44" s="396">
        <f>IF(ISNUMBER(Regressions!E54),ROUND(Regressions!E54, 1), NA())</f>
        <v>47.9</v>
      </c>
      <c r="F44" s="310">
        <f>IF(ISNUMBER(Regressions!F54),ROUND(Regressions!F54, 1), NA())</f>
        <v>30.3</v>
      </c>
      <c r="G44" s="397" t="e">
        <f>IF(ISNUMBER(Regressions!G54),ROUND(Regressions!G54, 1), NA())</f>
        <v>#N/A</v>
      </c>
      <c r="H44" s="398">
        <f>IF(ISNUMBER(Regressions!H54),ROUND(Regressions!H54, 1), NA())</f>
        <v>30.3</v>
      </c>
      <c r="I44" s="399">
        <f>IF(ISNUMBER(Regressions!I54),ROUND(Regressions!I54, 1), NA())</f>
        <v>69.7</v>
      </c>
      <c r="J44" s="400">
        <f>IF(ISNUMBER(Regressions!J54),ROUND(Regressions!J54, 1), NA())</f>
        <v>43.9</v>
      </c>
      <c r="K44" s="310" t="e">
        <f>IF(ISNUMBER(Regressions!K54),ROUND(Regressions!K54, 1), NA())</f>
        <v>#N/A</v>
      </c>
      <c r="L44" s="401" t="e">
        <f>IF(ISNUMBER(Regressions!L54),ROUND(Regressions!L54, 1), NA())</f>
        <v>#N/A</v>
      </c>
      <c r="M44" s="398">
        <f>IF(ISNUMBER(Regressions!M54),ROUND(Regressions!M54, 1), NA())</f>
        <v>43.9</v>
      </c>
      <c r="N44" s="402">
        <f>IF(ISNUMBER(Regressions!N54),ROUND(Regressions!N54, 1), NA())</f>
        <v>56.1</v>
      </c>
      <c r="O44" s="396" t="e">
        <f>IF(ISNUMBER(Regressions!O54),ROUND(Regressions!O54, 1), NA())</f>
        <v>#N/A</v>
      </c>
      <c r="P44" s="310" t="e">
        <f>IF(ISNUMBER(Regressions!P54),ROUND(Regressions!P54, 1), NA())</f>
        <v>#N/A</v>
      </c>
      <c r="Q44" s="403" t="e">
        <f>IF(ISNUMBER(Regressions!Q54),ROUND(Regressions!Q54, 1), NA())</f>
        <v>#N/A</v>
      </c>
      <c r="R44" s="398" t="e">
        <f>IF(ISNUMBER(Regressions!R54),ROUND(Regressions!R54, 1), NA())</f>
        <v>#N/A</v>
      </c>
      <c r="S44" s="399" t="e">
        <f>IF(ISNUMBER(Regressions!S54),ROUND(Regressions!S54, 1), NA())</f>
        <v>#N/A</v>
      </c>
    </row>
    <row r="45" x14ac:dyDescent="0.2">
      <c r="A45" s="239" t="str">
        <f>IF(ISBLANK(Regressions!A55), " ", Regressions!A55)</f>
        <v>Senegal</v>
      </c>
      <c r="B45" s="234">
        <f>IF(ISBLANK(Regressions!B55), " ", Regressions!B55)</f>
        <v>2007</v>
      </c>
      <c r="C45" s="237" t="str">
        <f>IF(ISBLANK(Regressions!C55), " ", Regressions!C55)</f>
        <v>Rural</v>
      </c>
      <c r="D45" s="241">
        <f>IF(ISBLANK(Regressions!D55), " ", Regressions!D55)</f>
        <v>2858574.9621015927</v>
      </c>
      <c r="E45" s="396">
        <f>IF(ISNUMBER(Regressions!E55),ROUND(Regressions!E55, 1), NA())</f>
        <v>49.8</v>
      </c>
      <c r="F45" s="310">
        <f>IF(ISNUMBER(Regressions!F55),ROUND(Regressions!F55, 1), NA())</f>
        <v>32.5</v>
      </c>
      <c r="G45" s="397" t="e">
        <f>IF(ISNUMBER(Regressions!G55),ROUND(Regressions!G55, 1), NA())</f>
        <v>#N/A</v>
      </c>
      <c r="H45" s="398">
        <f>IF(ISNUMBER(Regressions!H55),ROUND(Regressions!H55, 1), NA())</f>
        <v>32.5</v>
      </c>
      <c r="I45" s="399">
        <f>IF(ISNUMBER(Regressions!I55),ROUND(Regressions!I55, 1), NA())</f>
        <v>67.5</v>
      </c>
      <c r="J45" s="400">
        <f>IF(ISNUMBER(Regressions!J55),ROUND(Regressions!J55, 1), NA())</f>
        <v>46.4</v>
      </c>
      <c r="K45" s="310" t="e">
        <f>IF(ISNUMBER(Regressions!K55),ROUND(Regressions!K55, 1), NA())</f>
        <v>#N/A</v>
      </c>
      <c r="L45" s="401" t="e">
        <f>IF(ISNUMBER(Regressions!L55),ROUND(Regressions!L55, 1), NA())</f>
        <v>#N/A</v>
      </c>
      <c r="M45" s="398">
        <f>IF(ISNUMBER(Regressions!M55),ROUND(Regressions!M55, 1), NA())</f>
        <v>46.4</v>
      </c>
      <c r="N45" s="402">
        <f>IF(ISNUMBER(Regressions!N55),ROUND(Regressions!N55, 1), NA())</f>
        <v>53.6</v>
      </c>
      <c r="O45" s="396" t="e">
        <f>IF(ISNUMBER(Regressions!O55),ROUND(Regressions!O55, 1), NA())</f>
        <v>#N/A</v>
      </c>
      <c r="P45" s="310" t="e">
        <f>IF(ISNUMBER(Regressions!P55),ROUND(Regressions!P55, 1), NA())</f>
        <v>#N/A</v>
      </c>
      <c r="Q45" s="403" t="e">
        <f>IF(ISNUMBER(Regressions!Q55),ROUND(Regressions!Q55, 1), NA())</f>
        <v>#N/A</v>
      </c>
      <c r="R45" s="398" t="e">
        <f>IF(ISNUMBER(Regressions!R55),ROUND(Regressions!R55, 1), NA())</f>
        <v>#N/A</v>
      </c>
      <c r="S45" s="399" t="e">
        <f>IF(ISNUMBER(Regressions!S55),ROUND(Regressions!S55, 1), NA())</f>
        <v>#N/A</v>
      </c>
    </row>
    <row r="46" x14ac:dyDescent="0.2">
      <c r="A46" s="239" t="str">
        <f>IF(ISBLANK(Regressions!A56), " ", Regressions!A56)</f>
        <v>Senegal</v>
      </c>
      <c r="B46" s="234">
        <f>IF(ISBLANK(Regressions!B56), " ", Regressions!B56)</f>
        <v>2008</v>
      </c>
      <c r="C46" s="237" t="str">
        <f>IF(ISBLANK(Regressions!C56), " ", Regressions!C56)</f>
        <v>Rural</v>
      </c>
      <c r="D46" s="241">
        <f>IF(ISBLANK(Regressions!D56), " ", Regressions!D56)</f>
        <v>2912332.0552781294</v>
      </c>
      <c r="E46" s="396">
        <f>IF(ISNUMBER(Regressions!E56),ROUND(Regressions!E56, 1), NA())</f>
        <v>51.8</v>
      </c>
      <c r="F46" s="310">
        <f>IF(ISNUMBER(Regressions!F56),ROUND(Regressions!F56, 1), NA())</f>
        <v>34.6</v>
      </c>
      <c r="G46" s="397" t="e">
        <f>IF(ISNUMBER(Regressions!G56),ROUND(Regressions!G56, 1), NA())</f>
        <v>#N/A</v>
      </c>
      <c r="H46" s="398">
        <f>IF(ISNUMBER(Regressions!H56),ROUND(Regressions!H56, 1), NA())</f>
        <v>34.6</v>
      </c>
      <c r="I46" s="399">
        <f>IF(ISNUMBER(Regressions!I56),ROUND(Regressions!I56, 1), NA())</f>
        <v>65.400000000000006</v>
      </c>
      <c r="J46" s="400">
        <f>IF(ISNUMBER(Regressions!J56),ROUND(Regressions!J56, 1), NA())</f>
        <v>48.9</v>
      </c>
      <c r="K46" s="310" t="e">
        <f>IF(ISNUMBER(Regressions!K56),ROUND(Regressions!K56, 1), NA())</f>
        <v>#N/A</v>
      </c>
      <c r="L46" s="401" t="e">
        <f>IF(ISNUMBER(Regressions!L56),ROUND(Regressions!L56, 1), NA())</f>
        <v>#N/A</v>
      </c>
      <c r="M46" s="398">
        <f>IF(ISNUMBER(Regressions!M56),ROUND(Regressions!M56, 1), NA())</f>
        <v>48.9</v>
      </c>
      <c r="N46" s="402">
        <f>IF(ISNUMBER(Regressions!N56),ROUND(Regressions!N56, 1), NA())</f>
        <v>51.1</v>
      </c>
      <c r="O46" s="396" t="e">
        <f>IF(ISNUMBER(Regressions!O56),ROUND(Regressions!O56, 1), NA())</f>
        <v>#N/A</v>
      </c>
      <c r="P46" s="310" t="e">
        <f>IF(ISNUMBER(Regressions!P56),ROUND(Regressions!P56, 1), NA())</f>
        <v>#N/A</v>
      </c>
      <c r="Q46" s="403" t="e">
        <f>IF(ISNUMBER(Regressions!Q56),ROUND(Regressions!Q56, 1), NA())</f>
        <v>#N/A</v>
      </c>
      <c r="R46" s="398" t="e">
        <f>IF(ISNUMBER(Regressions!R56),ROUND(Regressions!R56, 1), NA())</f>
        <v>#N/A</v>
      </c>
      <c r="S46" s="399" t="e">
        <f>IF(ISNUMBER(Regressions!S56),ROUND(Regressions!S56, 1), NA())</f>
        <v>#N/A</v>
      </c>
    </row>
    <row r="47" x14ac:dyDescent="0.2">
      <c r="A47" s="239" t="str">
        <f>IF(ISBLANK(Regressions!A57), " ", Regressions!A57)</f>
        <v>Senegal</v>
      </c>
      <c r="B47" s="234">
        <f>IF(ISBLANK(Regressions!B57), " ", Regressions!B57)</f>
        <v>2009</v>
      </c>
      <c r="C47" s="237" t="str">
        <f>IF(ISBLANK(Regressions!C57), " ", Regressions!C57)</f>
        <v>Rural</v>
      </c>
      <c r="D47" s="241">
        <f>IF(ISBLANK(Regressions!D57), " ", Regressions!D57)</f>
        <v>2969266.0345339966</v>
      </c>
      <c r="E47" s="396">
        <f>IF(ISNUMBER(Regressions!E57),ROUND(Regressions!E57, 1), NA())</f>
        <v>53.7</v>
      </c>
      <c r="F47" s="310">
        <f>IF(ISNUMBER(Regressions!F57),ROUND(Regressions!F57, 1), NA())</f>
        <v>36.799999999999997</v>
      </c>
      <c r="G47" s="397" t="e">
        <f>IF(ISNUMBER(Regressions!G57),ROUND(Regressions!G57, 1), NA())</f>
        <v>#N/A</v>
      </c>
      <c r="H47" s="398">
        <f>IF(ISNUMBER(Regressions!H57),ROUND(Regressions!H57, 1), NA())</f>
        <v>36.799999999999997</v>
      </c>
      <c r="I47" s="399">
        <f>IF(ISNUMBER(Regressions!I57),ROUND(Regressions!I57, 1), NA())</f>
        <v>63.2</v>
      </c>
      <c r="J47" s="400">
        <f>IF(ISNUMBER(Regressions!J57),ROUND(Regressions!J57, 1), NA())</f>
        <v>51.5</v>
      </c>
      <c r="K47" s="310" t="e">
        <f>IF(ISNUMBER(Regressions!K57),ROUND(Regressions!K57, 1), NA())</f>
        <v>#N/A</v>
      </c>
      <c r="L47" s="401" t="e">
        <f>IF(ISNUMBER(Regressions!L57),ROUND(Regressions!L57, 1), NA())</f>
        <v>#N/A</v>
      </c>
      <c r="M47" s="398">
        <f>IF(ISNUMBER(Regressions!M57),ROUND(Regressions!M57, 1), NA())</f>
        <v>51.5</v>
      </c>
      <c r="N47" s="402">
        <f>IF(ISNUMBER(Regressions!N57),ROUND(Regressions!N57, 1), NA())</f>
        <v>48.5</v>
      </c>
      <c r="O47" s="396" t="e">
        <f>IF(ISNUMBER(Regressions!O57),ROUND(Regressions!O57, 1), NA())</f>
        <v>#N/A</v>
      </c>
      <c r="P47" s="310" t="e">
        <f>IF(ISNUMBER(Regressions!P57),ROUND(Regressions!P57, 1), NA())</f>
        <v>#N/A</v>
      </c>
      <c r="Q47" s="403" t="e">
        <f>IF(ISNUMBER(Regressions!Q57),ROUND(Regressions!Q57, 1), NA())</f>
        <v>#N/A</v>
      </c>
      <c r="R47" s="398" t="e">
        <f>IF(ISNUMBER(Regressions!R57),ROUND(Regressions!R57, 1), NA())</f>
        <v>#N/A</v>
      </c>
      <c r="S47" s="399" t="e">
        <f>IF(ISNUMBER(Regressions!S57),ROUND(Regressions!S57, 1), NA())</f>
        <v>#N/A</v>
      </c>
    </row>
    <row r="48" x14ac:dyDescent="0.2">
      <c r="A48" s="239" t="str">
        <f>IF(ISBLANK(Regressions!A58), " ", Regressions!A58)</f>
        <v>Senegal</v>
      </c>
      <c r="B48" s="234">
        <f>IF(ISBLANK(Regressions!B58), " ", Regressions!B58)</f>
        <v>2010</v>
      </c>
      <c r="C48" s="237" t="str">
        <f>IF(ISBLANK(Regressions!C58), " ", Regressions!C58)</f>
        <v>Rural</v>
      </c>
      <c r="D48" s="241">
        <f>IF(ISBLANK(Regressions!D58), " ", Regressions!D58)</f>
        <v>3028119.9153488162</v>
      </c>
      <c r="E48" s="396">
        <f>IF(ISNUMBER(Regressions!E58),ROUND(Regressions!E58, 1), NA())</f>
        <v>55.7</v>
      </c>
      <c r="F48" s="310">
        <f>IF(ISNUMBER(Regressions!F58),ROUND(Regressions!F58, 1), NA())</f>
        <v>38.9</v>
      </c>
      <c r="G48" s="397" t="e">
        <f>IF(ISNUMBER(Regressions!G58),ROUND(Regressions!G58, 1), NA())</f>
        <v>#N/A</v>
      </c>
      <c r="H48" s="398">
        <f>IF(ISNUMBER(Regressions!H58),ROUND(Regressions!H58, 1), NA())</f>
        <v>38.9</v>
      </c>
      <c r="I48" s="399">
        <f>IF(ISNUMBER(Regressions!I58),ROUND(Regressions!I58, 1), NA())</f>
        <v>61.1</v>
      </c>
      <c r="J48" s="400">
        <f>IF(ISNUMBER(Regressions!J58),ROUND(Regressions!J58, 1), NA())</f>
        <v>54</v>
      </c>
      <c r="K48" s="310" t="e">
        <f>IF(ISNUMBER(Regressions!K58),ROUND(Regressions!K58, 1), NA())</f>
        <v>#N/A</v>
      </c>
      <c r="L48" s="401" t="e">
        <f>IF(ISNUMBER(Regressions!L58),ROUND(Regressions!L58, 1), NA())</f>
        <v>#N/A</v>
      </c>
      <c r="M48" s="398">
        <f>IF(ISNUMBER(Regressions!M58),ROUND(Regressions!M58, 1), NA())</f>
        <v>54</v>
      </c>
      <c r="N48" s="402">
        <f>IF(ISNUMBER(Regressions!N58),ROUND(Regressions!N58, 1), NA())</f>
        <v>46</v>
      </c>
      <c r="O48" s="396" t="e">
        <f>IF(ISNUMBER(Regressions!O58),ROUND(Regressions!O58, 1), NA())</f>
        <v>#N/A</v>
      </c>
      <c r="P48" s="310" t="e">
        <f>IF(ISNUMBER(Regressions!P58),ROUND(Regressions!P58, 1), NA())</f>
        <v>#N/A</v>
      </c>
      <c r="Q48" s="403" t="e">
        <f>IF(ISNUMBER(Regressions!Q58),ROUND(Regressions!Q58, 1), NA())</f>
        <v>#N/A</v>
      </c>
      <c r="R48" s="398" t="e">
        <f>IF(ISNUMBER(Regressions!R58),ROUND(Regressions!R58, 1), NA())</f>
        <v>#N/A</v>
      </c>
      <c r="S48" s="399" t="e">
        <f>IF(ISNUMBER(Regressions!S58),ROUND(Regressions!S58, 1), NA())</f>
        <v>#N/A</v>
      </c>
    </row>
    <row r="49" x14ac:dyDescent="0.2">
      <c r="A49" s="239" t="str">
        <f>IF(ISBLANK(Regressions!A59), " ", Regressions!A59)</f>
        <v>Senegal</v>
      </c>
      <c r="B49" s="234">
        <f>IF(ISBLANK(Regressions!B59), " ", Regressions!B59)</f>
        <v>2011</v>
      </c>
      <c r="C49" s="237" t="str">
        <f>IF(ISBLANK(Regressions!C59), " ", Regressions!C59)</f>
        <v>Rural</v>
      </c>
      <c r="D49" s="241">
        <f>IF(ISBLANK(Regressions!D59), " ", Regressions!D59)</f>
        <v>3091144.9801324462</v>
      </c>
      <c r="E49" s="396">
        <f>IF(ISNUMBER(Regressions!E59),ROUND(Regressions!E59, 1), NA())</f>
        <v>57.7</v>
      </c>
      <c r="F49" s="310">
        <f>IF(ISNUMBER(Regressions!F59),ROUND(Regressions!F59, 1), NA())</f>
        <v>41.1</v>
      </c>
      <c r="G49" s="397" t="e">
        <f>IF(ISNUMBER(Regressions!G59),ROUND(Regressions!G59, 1), NA())</f>
        <v>#N/A</v>
      </c>
      <c r="H49" s="398">
        <f>IF(ISNUMBER(Regressions!H59),ROUND(Regressions!H59, 1), NA())</f>
        <v>41.1</v>
      </c>
      <c r="I49" s="399">
        <f>IF(ISNUMBER(Regressions!I59),ROUND(Regressions!I59, 1), NA())</f>
        <v>58.9</v>
      </c>
      <c r="J49" s="400">
        <f>IF(ISNUMBER(Regressions!J59),ROUND(Regressions!J59, 1), NA())</f>
        <v>56.5</v>
      </c>
      <c r="K49" s="310" t="e">
        <f>IF(ISNUMBER(Regressions!K59),ROUND(Regressions!K59, 1), NA())</f>
        <v>#N/A</v>
      </c>
      <c r="L49" s="401" t="e">
        <f>IF(ISNUMBER(Regressions!L59),ROUND(Regressions!L59, 1), NA())</f>
        <v>#N/A</v>
      </c>
      <c r="M49" s="398">
        <f>IF(ISNUMBER(Regressions!M59),ROUND(Regressions!M59, 1), NA())</f>
        <v>56.5</v>
      </c>
      <c r="N49" s="402">
        <f>IF(ISNUMBER(Regressions!N59),ROUND(Regressions!N59, 1), NA())</f>
        <v>43.5</v>
      </c>
      <c r="O49" s="396" t="e">
        <f>IF(ISNUMBER(Regressions!O59),ROUND(Regressions!O59, 1), NA())</f>
        <v>#N/A</v>
      </c>
      <c r="P49" s="310" t="e">
        <f>IF(ISNUMBER(Regressions!P59),ROUND(Regressions!P59, 1), NA())</f>
        <v>#N/A</v>
      </c>
      <c r="Q49" s="403" t="e">
        <f>IF(ISNUMBER(Regressions!Q59),ROUND(Regressions!Q59, 1), NA())</f>
        <v>#N/A</v>
      </c>
      <c r="R49" s="398" t="e">
        <f>IF(ISNUMBER(Regressions!R59),ROUND(Regressions!R59, 1), NA())</f>
        <v>#N/A</v>
      </c>
      <c r="S49" s="399" t="e">
        <f>IF(ISNUMBER(Regressions!S59),ROUND(Regressions!S59, 1), NA())</f>
        <v>#N/A</v>
      </c>
    </row>
    <row r="50" x14ac:dyDescent="0.2">
      <c r="A50" s="239" t="str">
        <f>IF(ISBLANK(Regressions!A60), " ", Regressions!A60)</f>
        <v>Senegal</v>
      </c>
      <c r="B50" s="234">
        <f>IF(ISBLANK(Regressions!B60), " ", Regressions!B60)</f>
        <v>2012</v>
      </c>
      <c r="C50" s="237" t="str">
        <f>IF(ISBLANK(Regressions!C60), " ", Regressions!C60)</f>
        <v>Rural</v>
      </c>
      <c r="D50" s="241">
        <f>IF(ISBLANK(Regressions!D60), " ", Regressions!D60)</f>
        <v>3156670.9908584594</v>
      </c>
      <c r="E50" s="396">
        <f>IF(ISNUMBER(Regressions!E60),ROUND(Regressions!E60, 1), NA())</f>
        <v>59.6</v>
      </c>
      <c r="F50" s="310">
        <f>IF(ISNUMBER(Regressions!F60),ROUND(Regressions!F60, 1), NA())</f>
        <v>43.2</v>
      </c>
      <c r="G50" s="397" t="e">
        <f>IF(ISNUMBER(Regressions!G60),ROUND(Regressions!G60, 1), NA())</f>
        <v>#N/A</v>
      </c>
      <c r="H50" s="398">
        <f>IF(ISNUMBER(Regressions!H60),ROUND(Regressions!H60, 1), NA())</f>
        <v>43.2</v>
      </c>
      <c r="I50" s="399">
        <f>IF(ISNUMBER(Regressions!I60),ROUND(Regressions!I60, 1), NA())</f>
        <v>56.8</v>
      </c>
      <c r="J50" s="400">
        <f>IF(ISNUMBER(Regressions!J60),ROUND(Regressions!J60, 1), NA())</f>
        <v>59</v>
      </c>
      <c r="K50" s="310" t="e">
        <f>IF(ISNUMBER(Regressions!K60),ROUND(Regressions!K60, 1), NA())</f>
        <v>#N/A</v>
      </c>
      <c r="L50" s="401" t="e">
        <f>IF(ISNUMBER(Regressions!L60),ROUND(Regressions!L60, 1), NA())</f>
        <v>#N/A</v>
      </c>
      <c r="M50" s="398">
        <f>IF(ISNUMBER(Regressions!M60),ROUND(Regressions!M60, 1), NA())</f>
        <v>59</v>
      </c>
      <c r="N50" s="402">
        <f>IF(ISNUMBER(Regressions!N60),ROUND(Regressions!N60, 1), NA())</f>
        <v>41</v>
      </c>
      <c r="O50" s="396" t="e">
        <f>IF(ISNUMBER(Regressions!O60),ROUND(Regressions!O60, 1), NA())</f>
        <v>#N/A</v>
      </c>
      <c r="P50" s="310" t="e">
        <f>IF(ISNUMBER(Regressions!P60),ROUND(Regressions!P60, 1), NA())</f>
        <v>#N/A</v>
      </c>
      <c r="Q50" s="403" t="e">
        <f>IF(ISNUMBER(Regressions!Q60),ROUND(Regressions!Q60, 1), NA())</f>
        <v>#N/A</v>
      </c>
      <c r="R50" s="398" t="e">
        <f>IF(ISNUMBER(Regressions!R60),ROUND(Regressions!R60, 1), NA())</f>
        <v>#N/A</v>
      </c>
      <c r="S50" s="399" t="e">
        <f>IF(ISNUMBER(Regressions!S60),ROUND(Regressions!S60, 1), NA())</f>
        <v>#N/A</v>
      </c>
    </row>
    <row r="51" x14ac:dyDescent="0.2">
      <c r="A51" s="239" t="str">
        <f>IF(ISBLANK(Regressions!A61), " ", Regressions!A61)</f>
        <v>Senegal</v>
      </c>
      <c r="B51" s="234">
        <f>IF(ISBLANK(Regressions!B61), " ", Regressions!B61)</f>
        <v>2013</v>
      </c>
      <c r="C51" s="237" t="str">
        <f>IF(ISBLANK(Regressions!C61), " ", Regressions!C61)</f>
        <v>Rural</v>
      </c>
      <c r="D51" s="241">
        <f>IF(ISBLANK(Regressions!D61), " ", Regressions!D61)</f>
        <v>3228854.0521424101</v>
      </c>
      <c r="E51" s="396">
        <f>IF(ISNUMBER(Regressions!E61),ROUND(Regressions!E61, 1), NA())</f>
        <v>61.6</v>
      </c>
      <c r="F51" s="310">
        <f>IF(ISNUMBER(Regressions!F61),ROUND(Regressions!F61, 1), NA())</f>
        <v>45.4</v>
      </c>
      <c r="G51" s="397" t="e">
        <f>IF(ISNUMBER(Regressions!G61),ROUND(Regressions!G61, 1), NA())</f>
        <v>#N/A</v>
      </c>
      <c r="H51" s="398">
        <f>IF(ISNUMBER(Regressions!H61),ROUND(Regressions!H61, 1), NA())</f>
        <v>45.4</v>
      </c>
      <c r="I51" s="399">
        <f>IF(ISNUMBER(Regressions!I61),ROUND(Regressions!I61, 1), NA())</f>
        <v>54.6</v>
      </c>
      <c r="J51" s="400">
        <f>IF(ISNUMBER(Regressions!J61),ROUND(Regressions!J61, 1), NA())</f>
        <v>61.6</v>
      </c>
      <c r="K51" s="310" t="e">
        <f>IF(ISNUMBER(Regressions!K61),ROUND(Regressions!K61, 1), NA())</f>
        <v>#N/A</v>
      </c>
      <c r="L51" s="401" t="e">
        <f>IF(ISNUMBER(Regressions!L61),ROUND(Regressions!L61, 1), NA())</f>
        <v>#N/A</v>
      </c>
      <c r="M51" s="398">
        <f>IF(ISNUMBER(Regressions!M61),ROUND(Regressions!M61, 1), NA())</f>
        <v>61.6</v>
      </c>
      <c r="N51" s="402">
        <f>IF(ISNUMBER(Regressions!N61),ROUND(Regressions!N61, 1), NA())</f>
        <v>38.4</v>
      </c>
      <c r="O51" s="396" t="e">
        <f>IF(ISNUMBER(Regressions!O61),ROUND(Regressions!O61, 1), NA())</f>
        <v>#N/A</v>
      </c>
      <c r="P51" s="310" t="e">
        <f>IF(ISNUMBER(Regressions!P61),ROUND(Regressions!P61, 1), NA())</f>
        <v>#N/A</v>
      </c>
      <c r="Q51" s="403" t="e">
        <f>IF(ISNUMBER(Regressions!Q61),ROUND(Regressions!Q61, 1), NA())</f>
        <v>#N/A</v>
      </c>
      <c r="R51" s="398" t="e">
        <f>IF(ISNUMBER(Regressions!R61),ROUND(Regressions!R61, 1), NA())</f>
        <v>#N/A</v>
      </c>
      <c r="S51" s="399" t="e">
        <f>IF(ISNUMBER(Regressions!S61),ROUND(Regressions!S61, 1), NA())</f>
        <v>#N/A</v>
      </c>
    </row>
    <row r="52" x14ac:dyDescent="0.2">
      <c r="A52" s="239" t="str">
        <f>IF(ISBLANK(Regressions!A62), " ", Regressions!A62)</f>
        <v>Senegal</v>
      </c>
      <c r="B52" s="234">
        <f>IF(ISBLANK(Regressions!B62), " ", Regressions!B62)</f>
        <v>2014</v>
      </c>
      <c r="C52" s="237" t="str">
        <f>IF(ISBLANK(Regressions!C62), " ", Regressions!C62)</f>
        <v>Rural</v>
      </c>
      <c r="D52" s="241">
        <f>IF(ISBLANK(Regressions!D62), " ", Regressions!D62)</f>
        <v>3305511.1086401367</v>
      </c>
      <c r="E52" s="396">
        <f>IF(ISNUMBER(Regressions!E62),ROUND(Regressions!E62, 1), NA())</f>
        <v>63.5</v>
      </c>
      <c r="F52" s="310">
        <f>IF(ISNUMBER(Regressions!F62),ROUND(Regressions!F62, 1), NA())</f>
        <v>47.5</v>
      </c>
      <c r="G52" s="397" t="e">
        <f>IF(ISNUMBER(Regressions!G62),ROUND(Regressions!G62, 1), NA())</f>
        <v>#N/A</v>
      </c>
      <c r="H52" s="398">
        <f>IF(ISNUMBER(Regressions!H62),ROUND(Regressions!H62, 1), NA())</f>
        <v>47.5</v>
      </c>
      <c r="I52" s="399">
        <f>IF(ISNUMBER(Regressions!I62),ROUND(Regressions!I62, 1), NA())</f>
        <v>52.5</v>
      </c>
      <c r="J52" s="400">
        <f>IF(ISNUMBER(Regressions!J62),ROUND(Regressions!J62, 1), NA())</f>
        <v>64.099999999999994</v>
      </c>
      <c r="K52" s="310" t="e">
        <f>IF(ISNUMBER(Regressions!K62),ROUND(Regressions!K62, 1), NA())</f>
        <v>#N/A</v>
      </c>
      <c r="L52" s="401" t="e">
        <f>IF(ISNUMBER(Regressions!L62),ROUND(Regressions!L62, 1), NA())</f>
        <v>#N/A</v>
      </c>
      <c r="M52" s="398">
        <f>IF(ISNUMBER(Regressions!M62),ROUND(Regressions!M62, 1), NA())</f>
        <v>64.099999999999994</v>
      </c>
      <c r="N52" s="402">
        <f>IF(ISNUMBER(Regressions!N62),ROUND(Regressions!N62, 1), NA())</f>
        <v>35.9</v>
      </c>
      <c r="O52" s="396" t="e">
        <f>IF(ISNUMBER(Regressions!O62),ROUND(Regressions!O62, 1), NA())</f>
        <v>#N/A</v>
      </c>
      <c r="P52" s="310" t="e">
        <f>IF(ISNUMBER(Regressions!P62),ROUND(Regressions!P62, 1), NA())</f>
        <v>#N/A</v>
      </c>
      <c r="Q52" s="403" t="e">
        <f>IF(ISNUMBER(Regressions!Q62),ROUND(Regressions!Q62, 1), NA())</f>
        <v>#N/A</v>
      </c>
      <c r="R52" s="398" t="e">
        <f>IF(ISNUMBER(Regressions!R62),ROUND(Regressions!R62, 1), NA())</f>
        <v>#N/A</v>
      </c>
      <c r="S52" s="399" t="e">
        <f>IF(ISNUMBER(Regressions!S62),ROUND(Regressions!S62, 1), NA())</f>
        <v>#N/A</v>
      </c>
    </row>
    <row r="53" x14ac:dyDescent="0.2">
      <c r="A53" s="239" t="str">
        <f>IF(ISBLANK(Regressions!A63), " ", Regressions!A63)</f>
        <v>Senegal</v>
      </c>
      <c r="B53" s="234">
        <f>IF(ISBLANK(Regressions!B63), " ", Regressions!B63)</f>
        <v>2015</v>
      </c>
      <c r="C53" s="237" t="str">
        <f>IF(ISBLANK(Regressions!C63), " ", Regressions!C63)</f>
        <v>Rural</v>
      </c>
      <c r="D53" s="241">
        <f>IF(ISBLANK(Regressions!D63), " ", Regressions!D63)</f>
        <v>3382458.906609993</v>
      </c>
      <c r="E53" s="396">
        <f>IF(ISNUMBER(Regressions!E63),ROUND(Regressions!E63, 1), NA())</f>
        <v>65.5</v>
      </c>
      <c r="F53" s="310">
        <f>IF(ISNUMBER(Regressions!F63),ROUND(Regressions!F63, 1), NA())</f>
        <v>49.7</v>
      </c>
      <c r="G53" s="397" t="e">
        <f>IF(ISNUMBER(Regressions!G63),ROUND(Regressions!G63, 1), NA())</f>
        <v>#N/A</v>
      </c>
      <c r="H53" s="398">
        <f>IF(ISNUMBER(Regressions!H63),ROUND(Regressions!H63, 1), NA())</f>
        <v>49.7</v>
      </c>
      <c r="I53" s="399">
        <f>IF(ISNUMBER(Regressions!I63),ROUND(Regressions!I63, 1), NA())</f>
        <v>50.3</v>
      </c>
      <c r="J53" s="400">
        <f>IF(ISNUMBER(Regressions!J63),ROUND(Regressions!J63, 1), NA())</f>
        <v>66.599999999999994</v>
      </c>
      <c r="K53" s="310" t="e">
        <f>IF(ISNUMBER(Regressions!K63),ROUND(Regressions!K63, 1), NA())</f>
        <v>#N/A</v>
      </c>
      <c r="L53" s="401" t="e">
        <f>IF(ISNUMBER(Regressions!L63),ROUND(Regressions!L63, 1), NA())</f>
        <v>#N/A</v>
      </c>
      <c r="M53" s="398">
        <f>IF(ISNUMBER(Regressions!M63),ROUND(Regressions!M63, 1), NA())</f>
        <v>66.599999999999994</v>
      </c>
      <c r="N53" s="402">
        <f>IF(ISNUMBER(Regressions!N63),ROUND(Regressions!N63, 1), NA())</f>
        <v>33.4</v>
      </c>
      <c r="O53" s="396" t="e">
        <f>IF(ISNUMBER(Regressions!O63),ROUND(Regressions!O63, 1), NA())</f>
        <v>#N/A</v>
      </c>
      <c r="P53" s="310" t="e">
        <f>IF(ISNUMBER(Regressions!P63),ROUND(Regressions!P63, 1), NA())</f>
        <v>#N/A</v>
      </c>
      <c r="Q53" s="403" t="e">
        <f>IF(ISNUMBER(Regressions!Q63),ROUND(Regressions!Q63, 1), NA())</f>
        <v>#N/A</v>
      </c>
      <c r="R53" s="398" t="e">
        <f>IF(ISNUMBER(Regressions!R63),ROUND(Regressions!R63, 1), NA())</f>
        <v>#N/A</v>
      </c>
      <c r="S53" s="399" t="e">
        <f>IF(ISNUMBER(Regressions!S63),ROUND(Regressions!S63, 1), NA())</f>
        <v>#N/A</v>
      </c>
    </row>
    <row r="54" x14ac:dyDescent="0.2">
      <c r="A54" s="373" t="str">
        <f>IF(ISBLANK(Regressions!A64), " ", Regressions!A64)</f>
        <v>Senegal</v>
      </c>
      <c r="B54" s="374">
        <f>IF(ISBLANK(Regressions!B64), " ", Regressions!B64)</f>
        <v>2016</v>
      </c>
      <c r="C54" s="375" t="str">
        <f>IF(ISBLANK(Regressions!C64), " ", Regressions!C64)</f>
        <v>Rural</v>
      </c>
      <c r="D54" s="376">
        <f>IF(ISBLANK(Regressions!D64), " ", Regressions!D64)</f>
        <v>3460515.9508581539</v>
      </c>
      <c r="E54" s="404">
        <f>IF(ISNUMBER(Regressions!E64),ROUND(Regressions!E64, 1), NA())</f>
        <v>67.400000000000006</v>
      </c>
      <c r="F54" s="311">
        <f>IF(ISNUMBER(Regressions!F64),ROUND(Regressions!F64, 1), NA())</f>
        <v>51.8</v>
      </c>
      <c r="G54" s="405" t="e">
        <f>IF(ISNUMBER(Regressions!G64),ROUND(Regressions!G64, 1), NA())</f>
        <v>#N/A</v>
      </c>
      <c r="H54" s="406">
        <f>IF(ISNUMBER(Regressions!H64),ROUND(Regressions!H64, 1), NA())</f>
        <v>51.8</v>
      </c>
      <c r="I54" s="407">
        <f>IF(ISNUMBER(Regressions!I64),ROUND(Regressions!I64, 1), NA())</f>
        <v>48.2</v>
      </c>
      <c r="J54" s="408">
        <f>IF(ISNUMBER(Regressions!J64),ROUND(Regressions!J64, 1), NA())</f>
        <v>69.2</v>
      </c>
      <c r="K54" s="311" t="e">
        <f>IF(ISNUMBER(Regressions!K64),ROUND(Regressions!K64, 1), NA())</f>
        <v>#N/A</v>
      </c>
      <c r="L54" s="409" t="e">
        <f>IF(ISNUMBER(Regressions!L64),ROUND(Regressions!L64, 1), NA())</f>
        <v>#N/A</v>
      </c>
      <c r="M54" s="406">
        <f>IF(ISNUMBER(Regressions!M64),ROUND(Regressions!M64, 1), NA())</f>
        <v>69.2</v>
      </c>
      <c r="N54" s="410">
        <f>IF(ISNUMBER(Regressions!N64),ROUND(Regressions!N64, 1), NA())</f>
        <v>30.8</v>
      </c>
      <c r="O54" s="404" t="e">
        <f>IF(ISNUMBER(Regressions!O64),ROUND(Regressions!O64, 1), NA())</f>
        <v>#N/A</v>
      </c>
      <c r="P54" s="311" t="e">
        <f>IF(ISNUMBER(Regressions!P64),ROUND(Regressions!P64, 1), NA())</f>
        <v>#N/A</v>
      </c>
      <c r="Q54" s="411" t="e">
        <f>IF(ISNUMBER(Regressions!Q64),ROUND(Regressions!Q64, 1), NA())</f>
        <v>#N/A</v>
      </c>
      <c r="R54" s="406" t="e">
        <f>IF(ISNUMBER(Regressions!R64),ROUND(Regressions!R64, 1), NA())</f>
        <v>#N/A</v>
      </c>
      <c r="S54" s="407" t="e">
        <f>IF(ISNUMBER(Regressions!S64),ROUND(Regressions!S64, 1), NA())</f>
        <v>#N/A</v>
      </c>
    </row>
    <row r="55" x14ac:dyDescent="0.2">
      <c r="A55" s="239" t="str">
        <f>IF(ISBLANK(Regressions!A65), " ", Regressions!A65)</f>
        <v>Senegal</v>
      </c>
      <c r="B55" s="234">
        <f>IF(ISBLANK(Regressions!B65), " ", Regressions!B65)</f>
        <v>2000</v>
      </c>
      <c r="C55" s="237" t="str">
        <f>IF(ISBLANK(Regressions!C65), " ", Regressions!C65)</f>
        <v>Pre-primary</v>
      </c>
      <c r="D55" s="241">
        <f>IF(ISBLANK(Regressions!D65), " ", Regressions!D65)</f>
        <v>905617</v>
      </c>
      <c r="E55" s="396" t="e">
        <f>IF(ISNUMBER(Regressions!E65),ROUND(Regressions!E65, 1), NA())</f>
        <v>#N/A</v>
      </c>
      <c r="F55" s="310" t="e">
        <f>IF(ISNUMBER(Regressions!F65),ROUND(Regressions!F65, 1), NA())</f>
        <v>#N/A</v>
      </c>
      <c r="G55" s="397" t="e">
        <f>IF(ISNUMBER(Regressions!G65),ROUND(Regressions!G65, 1), NA())</f>
        <v>#N/A</v>
      </c>
      <c r="H55" s="398" t="e">
        <f>IF(ISNUMBER(Regressions!H65),ROUND(Regressions!H65, 1), NA())</f>
        <v>#N/A</v>
      </c>
      <c r="I55" s="399" t="e">
        <f>IF(ISNUMBER(Regressions!I65),ROUND(Regressions!I65, 1), NA())</f>
        <v>#N/A</v>
      </c>
      <c r="J55" s="400" t="e">
        <f>IF(ISNUMBER(Regressions!J65),ROUND(Regressions!J65, 1), NA())</f>
        <v>#N/A</v>
      </c>
      <c r="K55" s="310" t="e">
        <f>IF(ISNUMBER(Regressions!K65),ROUND(Regressions!K65, 1), NA())</f>
        <v>#N/A</v>
      </c>
      <c r="L55" s="401" t="e">
        <f>IF(ISNUMBER(Regressions!L65),ROUND(Regressions!L65, 1), NA())</f>
        <v>#N/A</v>
      </c>
      <c r="M55" s="398" t="e">
        <f>IF(ISNUMBER(Regressions!M65),ROUND(Regressions!M65, 1), NA())</f>
        <v>#N/A</v>
      </c>
      <c r="N55" s="402" t="e">
        <f>IF(ISNUMBER(Regressions!N65),ROUND(Regressions!N65, 1), NA())</f>
        <v>#N/A</v>
      </c>
      <c r="O55" s="396" t="e">
        <f>IF(ISNUMBER(Regressions!O65),ROUND(Regressions!O65, 1), NA())</f>
        <v>#N/A</v>
      </c>
      <c r="P55" s="310" t="e">
        <f>IF(ISNUMBER(Regressions!P65),ROUND(Regressions!P65, 1), NA())</f>
        <v>#N/A</v>
      </c>
      <c r="Q55" s="403" t="e">
        <f>IF(ISNUMBER(Regressions!Q65),ROUND(Regressions!Q65, 1), NA())</f>
        <v>#N/A</v>
      </c>
      <c r="R55" s="398" t="e">
        <f>IF(ISNUMBER(Regressions!R65),ROUND(Regressions!R65, 1), NA())</f>
        <v>#N/A</v>
      </c>
      <c r="S55" s="399" t="e">
        <f>IF(ISNUMBER(Regressions!S65),ROUND(Regressions!S65, 1), NA())</f>
        <v>#N/A</v>
      </c>
    </row>
    <row r="56" x14ac:dyDescent="0.2">
      <c r="A56" s="239" t="str">
        <f>IF(ISBLANK(Regressions!A66), " ", Regressions!A66)</f>
        <v>Senegal</v>
      </c>
      <c r="B56" s="234">
        <f>IF(ISBLANK(Regressions!B66), " ", Regressions!B66)</f>
        <v>2001</v>
      </c>
      <c r="C56" s="237" t="str">
        <f>IF(ISBLANK(Regressions!C66), " ", Regressions!C66)</f>
        <v>Pre-primary</v>
      </c>
      <c r="D56" s="241">
        <f>IF(ISBLANK(Regressions!D66), " ", Regressions!D66)</f>
        <v>917341</v>
      </c>
      <c r="E56" s="396" t="e">
        <f>IF(ISNUMBER(Regressions!E66),ROUND(Regressions!E66, 1), NA())</f>
        <v>#N/A</v>
      </c>
      <c r="F56" s="310" t="e">
        <f>IF(ISNUMBER(Regressions!F66),ROUND(Regressions!F66, 1), NA())</f>
        <v>#N/A</v>
      </c>
      <c r="G56" s="397" t="e">
        <f>IF(ISNUMBER(Regressions!G66),ROUND(Regressions!G66, 1), NA())</f>
        <v>#N/A</v>
      </c>
      <c r="H56" s="398" t="e">
        <f>IF(ISNUMBER(Regressions!H66),ROUND(Regressions!H66, 1), NA())</f>
        <v>#N/A</v>
      </c>
      <c r="I56" s="399" t="e">
        <f>IF(ISNUMBER(Regressions!I66),ROUND(Regressions!I66, 1), NA())</f>
        <v>#N/A</v>
      </c>
      <c r="J56" s="400" t="e">
        <f>IF(ISNUMBER(Regressions!J66),ROUND(Regressions!J66, 1), NA())</f>
        <v>#N/A</v>
      </c>
      <c r="K56" s="310" t="e">
        <f>IF(ISNUMBER(Regressions!K66),ROUND(Regressions!K66, 1), NA())</f>
        <v>#N/A</v>
      </c>
      <c r="L56" s="401" t="e">
        <f>IF(ISNUMBER(Regressions!L66),ROUND(Regressions!L66, 1), NA())</f>
        <v>#N/A</v>
      </c>
      <c r="M56" s="398" t="e">
        <f>IF(ISNUMBER(Regressions!M66),ROUND(Regressions!M66, 1), NA())</f>
        <v>#N/A</v>
      </c>
      <c r="N56" s="402" t="e">
        <f>IF(ISNUMBER(Regressions!N66),ROUND(Regressions!N66, 1), NA())</f>
        <v>#N/A</v>
      </c>
      <c r="O56" s="396" t="e">
        <f>IF(ISNUMBER(Regressions!O66),ROUND(Regressions!O66, 1), NA())</f>
        <v>#N/A</v>
      </c>
      <c r="P56" s="310" t="e">
        <f>IF(ISNUMBER(Regressions!P66),ROUND(Regressions!P66, 1), NA())</f>
        <v>#N/A</v>
      </c>
      <c r="Q56" s="403" t="e">
        <f>IF(ISNUMBER(Regressions!Q66),ROUND(Regressions!Q66, 1), NA())</f>
        <v>#N/A</v>
      </c>
      <c r="R56" s="398" t="e">
        <f>IF(ISNUMBER(Regressions!R66),ROUND(Regressions!R66, 1), NA())</f>
        <v>#N/A</v>
      </c>
      <c r="S56" s="399" t="e">
        <f>IF(ISNUMBER(Regressions!S66),ROUND(Regressions!S66, 1), NA())</f>
        <v>#N/A</v>
      </c>
    </row>
    <row r="57" x14ac:dyDescent="0.2">
      <c r="A57" s="239" t="str">
        <f>IF(ISBLANK(Regressions!A67), " ", Regressions!A67)</f>
        <v>Senegal</v>
      </c>
      <c r="B57" s="234">
        <f>IF(ISBLANK(Regressions!B67), " ", Regressions!B67)</f>
        <v>2002</v>
      </c>
      <c r="C57" s="237" t="str">
        <f>IF(ISBLANK(Regressions!C67), " ", Regressions!C67)</f>
        <v>Pre-primary</v>
      </c>
      <c r="D57" s="241">
        <f>IF(ISBLANK(Regressions!D67), " ", Regressions!D67)</f>
        <v>936561</v>
      </c>
      <c r="E57" s="396" t="e">
        <f>IF(ISNUMBER(Regressions!E67),ROUND(Regressions!E67, 1), NA())</f>
        <v>#N/A</v>
      </c>
      <c r="F57" s="310" t="e">
        <f>IF(ISNUMBER(Regressions!F67),ROUND(Regressions!F67, 1), NA())</f>
        <v>#N/A</v>
      </c>
      <c r="G57" s="397" t="e">
        <f>IF(ISNUMBER(Regressions!G67),ROUND(Regressions!G67, 1), NA())</f>
        <v>#N/A</v>
      </c>
      <c r="H57" s="398" t="e">
        <f>IF(ISNUMBER(Regressions!H67),ROUND(Regressions!H67, 1), NA())</f>
        <v>#N/A</v>
      </c>
      <c r="I57" s="399" t="e">
        <f>IF(ISNUMBER(Regressions!I67),ROUND(Regressions!I67, 1), NA())</f>
        <v>#N/A</v>
      </c>
      <c r="J57" s="400" t="e">
        <f>IF(ISNUMBER(Regressions!J67),ROUND(Regressions!J67, 1), NA())</f>
        <v>#N/A</v>
      </c>
      <c r="K57" s="310" t="e">
        <f>IF(ISNUMBER(Regressions!K67),ROUND(Regressions!K67, 1), NA())</f>
        <v>#N/A</v>
      </c>
      <c r="L57" s="401" t="e">
        <f>IF(ISNUMBER(Regressions!L67),ROUND(Regressions!L67, 1), NA())</f>
        <v>#N/A</v>
      </c>
      <c r="M57" s="398" t="e">
        <f>IF(ISNUMBER(Regressions!M67),ROUND(Regressions!M67, 1), NA())</f>
        <v>#N/A</v>
      </c>
      <c r="N57" s="402" t="e">
        <f>IF(ISNUMBER(Regressions!N67),ROUND(Regressions!N67, 1), NA())</f>
        <v>#N/A</v>
      </c>
      <c r="O57" s="396" t="e">
        <f>IF(ISNUMBER(Regressions!O67),ROUND(Regressions!O67, 1), NA())</f>
        <v>#N/A</v>
      </c>
      <c r="P57" s="310" t="e">
        <f>IF(ISNUMBER(Regressions!P67),ROUND(Regressions!P67, 1), NA())</f>
        <v>#N/A</v>
      </c>
      <c r="Q57" s="403" t="e">
        <f>IF(ISNUMBER(Regressions!Q67),ROUND(Regressions!Q67, 1), NA())</f>
        <v>#N/A</v>
      </c>
      <c r="R57" s="398" t="e">
        <f>IF(ISNUMBER(Regressions!R67),ROUND(Regressions!R67, 1), NA())</f>
        <v>#N/A</v>
      </c>
      <c r="S57" s="399" t="e">
        <f>IF(ISNUMBER(Regressions!S67),ROUND(Regressions!S67, 1), NA())</f>
        <v>#N/A</v>
      </c>
    </row>
    <row r="58" x14ac:dyDescent="0.2">
      <c r="A58" s="239" t="str">
        <f>IF(ISBLANK(Regressions!A68), " ", Regressions!A68)</f>
        <v>Senegal</v>
      </c>
      <c r="B58" s="234">
        <f>IF(ISBLANK(Regressions!B68), " ", Regressions!B68)</f>
        <v>2003</v>
      </c>
      <c r="C58" s="237" t="str">
        <f>IF(ISBLANK(Regressions!C68), " ", Regressions!C68)</f>
        <v>Pre-primary</v>
      </c>
      <c r="D58" s="241">
        <f>IF(ISBLANK(Regressions!D68), " ", Regressions!D68)</f>
        <v>956193</v>
      </c>
      <c r="E58" s="396" t="e">
        <f>IF(ISNUMBER(Regressions!E68),ROUND(Regressions!E68, 1), NA())</f>
        <v>#N/A</v>
      </c>
      <c r="F58" s="310" t="e">
        <f>IF(ISNUMBER(Regressions!F68),ROUND(Regressions!F68, 1), NA())</f>
        <v>#N/A</v>
      </c>
      <c r="G58" s="397" t="e">
        <f>IF(ISNUMBER(Regressions!G68),ROUND(Regressions!G68, 1), NA())</f>
        <v>#N/A</v>
      </c>
      <c r="H58" s="398" t="e">
        <f>IF(ISNUMBER(Regressions!H68),ROUND(Regressions!H68, 1), NA())</f>
        <v>#N/A</v>
      </c>
      <c r="I58" s="399" t="e">
        <f>IF(ISNUMBER(Regressions!I68),ROUND(Regressions!I68, 1), NA())</f>
        <v>#N/A</v>
      </c>
      <c r="J58" s="400" t="e">
        <f>IF(ISNUMBER(Regressions!J68),ROUND(Regressions!J68, 1), NA())</f>
        <v>#N/A</v>
      </c>
      <c r="K58" s="310" t="e">
        <f>IF(ISNUMBER(Regressions!K68),ROUND(Regressions!K68, 1), NA())</f>
        <v>#N/A</v>
      </c>
      <c r="L58" s="401" t="e">
        <f>IF(ISNUMBER(Regressions!L68),ROUND(Regressions!L68, 1), NA())</f>
        <v>#N/A</v>
      </c>
      <c r="M58" s="398" t="e">
        <f>IF(ISNUMBER(Regressions!M68),ROUND(Regressions!M68, 1), NA())</f>
        <v>#N/A</v>
      </c>
      <c r="N58" s="402" t="e">
        <f>IF(ISNUMBER(Regressions!N68),ROUND(Regressions!N68, 1), NA())</f>
        <v>#N/A</v>
      </c>
      <c r="O58" s="396" t="e">
        <f>IF(ISNUMBER(Regressions!O68),ROUND(Regressions!O68, 1), NA())</f>
        <v>#N/A</v>
      </c>
      <c r="P58" s="310" t="e">
        <f>IF(ISNUMBER(Regressions!P68),ROUND(Regressions!P68, 1), NA())</f>
        <v>#N/A</v>
      </c>
      <c r="Q58" s="403" t="e">
        <f>IF(ISNUMBER(Regressions!Q68),ROUND(Regressions!Q68, 1), NA())</f>
        <v>#N/A</v>
      </c>
      <c r="R58" s="398" t="e">
        <f>IF(ISNUMBER(Regressions!R68),ROUND(Regressions!R68, 1), NA())</f>
        <v>#N/A</v>
      </c>
      <c r="S58" s="399" t="e">
        <f>IF(ISNUMBER(Regressions!S68),ROUND(Regressions!S68, 1), NA())</f>
        <v>#N/A</v>
      </c>
    </row>
    <row r="59" x14ac:dyDescent="0.2">
      <c r="A59" s="239" t="str">
        <f>IF(ISBLANK(Regressions!A69), " ", Regressions!A69)</f>
        <v>Senegal</v>
      </c>
      <c r="B59" s="234">
        <f>IF(ISBLANK(Regressions!B69), " ", Regressions!B69)</f>
        <v>2004</v>
      </c>
      <c r="C59" s="237" t="str">
        <f>IF(ISBLANK(Regressions!C69), " ", Regressions!C69)</f>
        <v>Pre-primary</v>
      </c>
      <c r="D59" s="241">
        <f>IF(ISBLANK(Regressions!D69), " ", Regressions!D69)</f>
        <v>1004409</v>
      </c>
      <c r="E59" s="396" t="e">
        <f>IF(ISNUMBER(Regressions!E69),ROUND(Regressions!E69, 1), NA())</f>
        <v>#N/A</v>
      </c>
      <c r="F59" s="310" t="e">
        <f>IF(ISNUMBER(Regressions!F69),ROUND(Regressions!F69, 1), NA())</f>
        <v>#N/A</v>
      </c>
      <c r="G59" s="397" t="e">
        <f>IF(ISNUMBER(Regressions!G69),ROUND(Regressions!G69, 1), NA())</f>
        <v>#N/A</v>
      </c>
      <c r="H59" s="398" t="e">
        <f>IF(ISNUMBER(Regressions!H69),ROUND(Regressions!H69, 1), NA())</f>
        <v>#N/A</v>
      </c>
      <c r="I59" s="399" t="e">
        <f>IF(ISNUMBER(Regressions!I69),ROUND(Regressions!I69, 1), NA())</f>
        <v>#N/A</v>
      </c>
      <c r="J59" s="400" t="e">
        <f>IF(ISNUMBER(Regressions!J69),ROUND(Regressions!J69, 1), NA())</f>
        <v>#N/A</v>
      </c>
      <c r="K59" s="310" t="e">
        <f>IF(ISNUMBER(Regressions!K69),ROUND(Regressions!K69, 1), NA())</f>
        <v>#N/A</v>
      </c>
      <c r="L59" s="401" t="e">
        <f>IF(ISNUMBER(Regressions!L69),ROUND(Regressions!L69, 1), NA())</f>
        <v>#N/A</v>
      </c>
      <c r="M59" s="398" t="e">
        <f>IF(ISNUMBER(Regressions!M69),ROUND(Regressions!M69, 1), NA())</f>
        <v>#N/A</v>
      </c>
      <c r="N59" s="402" t="e">
        <f>IF(ISNUMBER(Regressions!N69),ROUND(Regressions!N69, 1), NA())</f>
        <v>#N/A</v>
      </c>
      <c r="O59" s="396" t="e">
        <f>IF(ISNUMBER(Regressions!O69),ROUND(Regressions!O69, 1), NA())</f>
        <v>#N/A</v>
      </c>
      <c r="P59" s="310" t="e">
        <f>IF(ISNUMBER(Regressions!P69),ROUND(Regressions!P69, 1), NA())</f>
        <v>#N/A</v>
      </c>
      <c r="Q59" s="403" t="e">
        <f>IF(ISNUMBER(Regressions!Q69),ROUND(Regressions!Q69, 1), NA())</f>
        <v>#N/A</v>
      </c>
      <c r="R59" s="398" t="e">
        <f>IF(ISNUMBER(Regressions!R69),ROUND(Regressions!R69, 1), NA())</f>
        <v>#N/A</v>
      </c>
      <c r="S59" s="399" t="e">
        <f>IF(ISNUMBER(Regressions!S69),ROUND(Regressions!S69, 1), NA())</f>
        <v>#N/A</v>
      </c>
    </row>
    <row r="60" x14ac:dyDescent="0.2">
      <c r="A60" s="239" t="str">
        <f>IF(ISBLANK(Regressions!A70), " ", Regressions!A70)</f>
        <v>Senegal</v>
      </c>
      <c r="B60" s="234">
        <f>IF(ISBLANK(Regressions!B70), " ", Regressions!B70)</f>
        <v>2005</v>
      </c>
      <c r="C60" s="237" t="str">
        <f>IF(ISBLANK(Regressions!C70), " ", Regressions!C70)</f>
        <v>Pre-primary</v>
      </c>
      <c r="D60" s="241">
        <f>IF(ISBLANK(Regressions!D70), " ", Regressions!D70)</f>
        <v>1023316</v>
      </c>
      <c r="E60" s="396" t="e">
        <f>IF(ISNUMBER(Regressions!E70),ROUND(Regressions!E70, 1), NA())</f>
        <v>#N/A</v>
      </c>
      <c r="F60" s="310" t="e">
        <f>IF(ISNUMBER(Regressions!F70),ROUND(Regressions!F70, 1), NA())</f>
        <v>#N/A</v>
      </c>
      <c r="G60" s="397" t="e">
        <f>IF(ISNUMBER(Regressions!G70),ROUND(Regressions!G70, 1), NA())</f>
        <v>#N/A</v>
      </c>
      <c r="H60" s="398" t="e">
        <f>IF(ISNUMBER(Regressions!H70),ROUND(Regressions!H70, 1), NA())</f>
        <v>#N/A</v>
      </c>
      <c r="I60" s="399" t="e">
        <f>IF(ISNUMBER(Regressions!I70),ROUND(Regressions!I70, 1), NA())</f>
        <v>#N/A</v>
      </c>
      <c r="J60" s="400" t="e">
        <f>IF(ISNUMBER(Regressions!J70),ROUND(Regressions!J70, 1), NA())</f>
        <v>#N/A</v>
      </c>
      <c r="K60" s="310" t="e">
        <f>IF(ISNUMBER(Regressions!K70),ROUND(Regressions!K70, 1), NA())</f>
        <v>#N/A</v>
      </c>
      <c r="L60" s="401" t="e">
        <f>IF(ISNUMBER(Regressions!L70),ROUND(Regressions!L70, 1), NA())</f>
        <v>#N/A</v>
      </c>
      <c r="M60" s="398" t="e">
        <f>IF(ISNUMBER(Regressions!M70),ROUND(Regressions!M70, 1), NA())</f>
        <v>#N/A</v>
      </c>
      <c r="N60" s="402" t="e">
        <f>IF(ISNUMBER(Regressions!N70),ROUND(Regressions!N70, 1), NA())</f>
        <v>#N/A</v>
      </c>
      <c r="O60" s="396" t="e">
        <f>IF(ISNUMBER(Regressions!O70),ROUND(Regressions!O70, 1), NA())</f>
        <v>#N/A</v>
      </c>
      <c r="P60" s="310" t="e">
        <f>IF(ISNUMBER(Regressions!P70),ROUND(Regressions!P70, 1), NA())</f>
        <v>#N/A</v>
      </c>
      <c r="Q60" s="403" t="e">
        <f>IF(ISNUMBER(Regressions!Q70),ROUND(Regressions!Q70, 1), NA())</f>
        <v>#N/A</v>
      </c>
      <c r="R60" s="398" t="e">
        <f>IF(ISNUMBER(Regressions!R70),ROUND(Regressions!R70, 1), NA())</f>
        <v>#N/A</v>
      </c>
      <c r="S60" s="399" t="e">
        <f>IF(ISNUMBER(Regressions!S70),ROUND(Regressions!S70, 1), NA())</f>
        <v>#N/A</v>
      </c>
    </row>
    <row r="61" x14ac:dyDescent="0.2">
      <c r="A61" s="239" t="str">
        <f>IF(ISBLANK(Regressions!A71), " ", Regressions!A71)</f>
        <v>Senegal</v>
      </c>
      <c r="B61" s="234">
        <f>IF(ISBLANK(Regressions!B71), " ", Regressions!B71)</f>
        <v>2006</v>
      </c>
      <c r="C61" s="237" t="str">
        <f>IF(ISBLANK(Regressions!C71), " ", Regressions!C71)</f>
        <v>Pre-primary</v>
      </c>
      <c r="D61" s="241">
        <f>IF(ISBLANK(Regressions!D71), " ", Regressions!D71)</f>
        <v>1045380</v>
      </c>
      <c r="E61" s="396" t="e">
        <f>IF(ISNUMBER(Regressions!E71),ROUND(Regressions!E71, 1), NA())</f>
        <v>#N/A</v>
      </c>
      <c r="F61" s="310" t="e">
        <f>IF(ISNUMBER(Regressions!F71),ROUND(Regressions!F71, 1), NA())</f>
        <v>#N/A</v>
      </c>
      <c r="G61" s="397" t="e">
        <f>IF(ISNUMBER(Regressions!G71),ROUND(Regressions!G71, 1), NA())</f>
        <v>#N/A</v>
      </c>
      <c r="H61" s="398" t="e">
        <f>IF(ISNUMBER(Regressions!H71),ROUND(Regressions!H71, 1), NA())</f>
        <v>#N/A</v>
      </c>
      <c r="I61" s="399" t="e">
        <f>IF(ISNUMBER(Regressions!I71),ROUND(Regressions!I71, 1), NA())</f>
        <v>#N/A</v>
      </c>
      <c r="J61" s="400" t="e">
        <f>IF(ISNUMBER(Regressions!J71),ROUND(Regressions!J71, 1), NA())</f>
        <v>#N/A</v>
      </c>
      <c r="K61" s="310" t="e">
        <f>IF(ISNUMBER(Regressions!K71),ROUND(Regressions!K71, 1), NA())</f>
        <v>#N/A</v>
      </c>
      <c r="L61" s="401" t="e">
        <f>IF(ISNUMBER(Regressions!L71),ROUND(Regressions!L71, 1), NA())</f>
        <v>#N/A</v>
      </c>
      <c r="M61" s="398" t="e">
        <f>IF(ISNUMBER(Regressions!M71),ROUND(Regressions!M71, 1), NA())</f>
        <v>#N/A</v>
      </c>
      <c r="N61" s="402" t="e">
        <f>IF(ISNUMBER(Regressions!N71),ROUND(Regressions!N71, 1), NA())</f>
        <v>#N/A</v>
      </c>
      <c r="O61" s="396" t="e">
        <f>IF(ISNUMBER(Regressions!O71),ROUND(Regressions!O71, 1), NA())</f>
        <v>#N/A</v>
      </c>
      <c r="P61" s="310" t="e">
        <f>IF(ISNUMBER(Regressions!P71),ROUND(Regressions!P71, 1), NA())</f>
        <v>#N/A</v>
      </c>
      <c r="Q61" s="403" t="e">
        <f>IF(ISNUMBER(Regressions!Q71),ROUND(Regressions!Q71, 1), NA())</f>
        <v>#N/A</v>
      </c>
      <c r="R61" s="398" t="e">
        <f>IF(ISNUMBER(Regressions!R71),ROUND(Regressions!R71, 1), NA())</f>
        <v>#N/A</v>
      </c>
      <c r="S61" s="399" t="e">
        <f>IF(ISNUMBER(Regressions!S71),ROUND(Regressions!S71, 1), NA())</f>
        <v>#N/A</v>
      </c>
    </row>
    <row r="62" x14ac:dyDescent="0.2">
      <c r="A62" s="239" t="str">
        <f>IF(ISBLANK(Regressions!A72), " ", Regressions!A72)</f>
        <v>Senegal</v>
      </c>
      <c r="B62" s="234">
        <f>IF(ISBLANK(Regressions!B72), " ", Regressions!B72)</f>
        <v>2007</v>
      </c>
      <c r="C62" s="237" t="str">
        <f>IF(ISBLANK(Regressions!C72), " ", Regressions!C72)</f>
        <v>Pre-primary</v>
      </c>
      <c r="D62" s="241">
        <f>IF(ISBLANK(Regressions!D72), " ", Regressions!D72)</f>
        <v>1075283</v>
      </c>
      <c r="E62" s="396" t="e">
        <f>IF(ISNUMBER(Regressions!E72),ROUND(Regressions!E72, 1), NA())</f>
        <v>#N/A</v>
      </c>
      <c r="F62" s="310" t="e">
        <f>IF(ISNUMBER(Regressions!F72),ROUND(Regressions!F72, 1), NA())</f>
        <v>#N/A</v>
      </c>
      <c r="G62" s="397" t="e">
        <f>IF(ISNUMBER(Regressions!G72),ROUND(Regressions!G72, 1), NA())</f>
        <v>#N/A</v>
      </c>
      <c r="H62" s="398" t="e">
        <f>IF(ISNUMBER(Regressions!H72),ROUND(Regressions!H72, 1), NA())</f>
        <v>#N/A</v>
      </c>
      <c r="I62" s="399" t="e">
        <f>IF(ISNUMBER(Regressions!I72),ROUND(Regressions!I72, 1), NA())</f>
        <v>#N/A</v>
      </c>
      <c r="J62" s="400" t="e">
        <f>IF(ISNUMBER(Regressions!J72),ROUND(Regressions!J72, 1), NA())</f>
        <v>#N/A</v>
      </c>
      <c r="K62" s="310" t="e">
        <f>IF(ISNUMBER(Regressions!K72),ROUND(Regressions!K72, 1), NA())</f>
        <v>#N/A</v>
      </c>
      <c r="L62" s="401" t="e">
        <f>IF(ISNUMBER(Regressions!L72),ROUND(Regressions!L72, 1), NA())</f>
        <v>#N/A</v>
      </c>
      <c r="M62" s="398" t="e">
        <f>IF(ISNUMBER(Regressions!M72),ROUND(Regressions!M72, 1), NA())</f>
        <v>#N/A</v>
      </c>
      <c r="N62" s="402" t="e">
        <f>IF(ISNUMBER(Regressions!N72),ROUND(Regressions!N72, 1), NA())</f>
        <v>#N/A</v>
      </c>
      <c r="O62" s="396" t="e">
        <f>IF(ISNUMBER(Regressions!O72),ROUND(Regressions!O72, 1), NA())</f>
        <v>#N/A</v>
      </c>
      <c r="P62" s="310" t="e">
        <f>IF(ISNUMBER(Regressions!P72),ROUND(Regressions!P72, 1), NA())</f>
        <v>#N/A</v>
      </c>
      <c r="Q62" s="403" t="e">
        <f>IF(ISNUMBER(Regressions!Q72),ROUND(Regressions!Q72, 1), NA())</f>
        <v>#N/A</v>
      </c>
      <c r="R62" s="398" t="e">
        <f>IF(ISNUMBER(Regressions!R72),ROUND(Regressions!R72, 1), NA())</f>
        <v>#N/A</v>
      </c>
      <c r="S62" s="399" t="e">
        <f>IF(ISNUMBER(Regressions!S72),ROUND(Regressions!S72, 1), NA())</f>
        <v>#N/A</v>
      </c>
    </row>
    <row r="63" x14ac:dyDescent="0.2">
      <c r="A63" s="239" t="str">
        <f>IF(ISBLANK(Regressions!A73), " ", Regressions!A73)</f>
        <v>Senegal</v>
      </c>
      <c r="B63" s="234">
        <f>IF(ISBLANK(Regressions!B73), " ", Regressions!B73)</f>
        <v>2008</v>
      </c>
      <c r="C63" s="237" t="str">
        <f>IF(ISBLANK(Regressions!C73), " ", Regressions!C73)</f>
        <v>Pre-primary</v>
      </c>
      <c r="D63" s="241">
        <f>IF(ISBLANK(Regressions!D73), " ", Regressions!D73)</f>
        <v>1107011</v>
      </c>
      <c r="E63" s="396" t="e">
        <f>IF(ISNUMBER(Regressions!E73),ROUND(Regressions!E73, 1), NA())</f>
        <v>#N/A</v>
      </c>
      <c r="F63" s="310" t="e">
        <f>IF(ISNUMBER(Regressions!F73),ROUND(Regressions!F73, 1), NA())</f>
        <v>#N/A</v>
      </c>
      <c r="G63" s="397" t="e">
        <f>IF(ISNUMBER(Regressions!G73),ROUND(Regressions!G73, 1), NA())</f>
        <v>#N/A</v>
      </c>
      <c r="H63" s="398" t="e">
        <f>IF(ISNUMBER(Regressions!H73),ROUND(Regressions!H73, 1), NA())</f>
        <v>#N/A</v>
      </c>
      <c r="I63" s="399" t="e">
        <f>IF(ISNUMBER(Regressions!I73),ROUND(Regressions!I73, 1), NA())</f>
        <v>#N/A</v>
      </c>
      <c r="J63" s="400" t="e">
        <f>IF(ISNUMBER(Regressions!J73),ROUND(Regressions!J73, 1), NA())</f>
        <v>#N/A</v>
      </c>
      <c r="K63" s="310" t="e">
        <f>IF(ISNUMBER(Regressions!K73),ROUND(Regressions!K73, 1), NA())</f>
        <v>#N/A</v>
      </c>
      <c r="L63" s="401" t="e">
        <f>IF(ISNUMBER(Regressions!L73),ROUND(Regressions!L73, 1), NA())</f>
        <v>#N/A</v>
      </c>
      <c r="M63" s="398" t="e">
        <f>IF(ISNUMBER(Regressions!M73),ROUND(Regressions!M73, 1), NA())</f>
        <v>#N/A</v>
      </c>
      <c r="N63" s="402" t="e">
        <f>IF(ISNUMBER(Regressions!N73),ROUND(Regressions!N73, 1), NA())</f>
        <v>#N/A</v>
      </c>
      <c r="O63" s="396" t="e">
        <f>IF(ISNUMBER(Regressions!O73),ROUND(Regressions!O73, 1), NA())</f>
        <v>#N/A</v>
      </c>
      <c r="P63" s="310" t="e">
        <f>IF(ISNUMBER(Regressions!P73),ROUND(Regressions!P73, 1), NA())</f>
        <v>#N/A</v>
      </c>
      <c r="Q63" s="403" t="e">
        <f>IF(ISNUMBER(Regressions!Q73),ROUND(Regressions!Q73, 1), NA())</f>
        <v>#N/A</v>
      </c>
      <c r="R63" s="398" t="e">
        <f>IF(ISNUMBER(Regressions!R73),ROUND(Regressions!R73, 1), NA())</f>
        <v>#N/A</v>
      </c>
      <c r="S63" s="399" t="e">
        <f>IF(ISNUMBER(Regressions!S73),ROUND(Regressions!S73, 1), NA())</f>
        <v>#N/A</v>
      </c>
    </row>
    <row r="64" x14ac:dyDescent="0.2">
      <c r="A64" s="239" t="str">
        <f>IF(ISBLANK(Regressions!A74), " ", Regressions!A74)</f>
        <v>Senegal</v>
      </c>
      <c r="B64" s="234">
        <f>IF(ISBLANK(Regressions!B74), " ", Regressions!B74)</f>
        <v>2009</v>
      </c>
      <c r="C64" s="237" t="str">
        <f>IF(ISBLANK(Regressions!C74), " ", Regressions!C74)</f>
        <v>Pre-primary</v>
      </c>
      <c r="D64" s="241">
        <f>IF(ISBLANK(Regressions!D74), " ", Regressions!D74)</f>
        <v>1140075</v>
      </c>
      <c r="E64" s="396" t="e">
        <f>IF(ISNUMBER(Regressions!E74),ROUND(Regressions!E74, 1), NA())</f>
        <v>#N/A</v>
      </c>
      <c r="F64" s="310" t="e">
        <f>IF(ISNUMBER(Regressions!F74),ROUND(Regressions!F74, 1), NA())</f>
        <v>#N/A</v>
      </c>
      <c r="G64" s="397" t="e">
        <f>IF(ISNUMBER(Regressions!G74),ROUND(Regressions!G74, 1), NA())</f>
        <v>#N/A</v>
      </c>
      <c r="H64" s="398" t="e">
        <f>IF(ISNUMBER(Regressions!H74),ROUND(Regressions!H74, 1), NA())</f>
        <v>#N/A</v>
      </c>
      <c r="I64" s="399" t="e">
        <f>IF(ISNUMBER(Regressions!I74),ROUND(Regressions!I74, 1), NA())</f>
        <v>#N/A</v>
      </c>
      <c r="J64" s="400" t="e">
        <f>IF(ISNUMBER(Regressions!J74),ROUND(Regressions!J74, 1), NA())</f>
        <v>#N/A</v>
      </c>
      <c r="K64" s="310" t="e">
        <f>IF(ISNUMBER(Regressions!K74),ROUND(Regressions!K74, 1), NA())</f>
        <v>#N/A</v>
      </c>
      <c r="L64" s="401" t="e">
        <f>IF(ISNUMBER(Regressions!L74),ROUND(Regressions!L74, 1), NA())</f>
        <v>#N/A</v>
      </c>
      <c r="M64" s="398" t="e">
        <f>IF(ISNUMBER(Regressions!M74),ROUND(Regressions!M74, 1), NA())</f>
        <v>#N/A</v>
      </c>
      <c r="N64" s="402" t="e">
        <f>IF(ISNUMBER(Regressions!N74),ROUND(Regressions!N74, 1), NA())</f>
        <v>#N/A</v>
      </c>
      <c r="O64" s="396" t="e">
        <f>IF(ISNUMBER(Regressions!O74),ROUND(Regressions!O74, 1), NA())</f>
        <v>#N/A</v>
      </c>
      <c r="P64" s="310" t="e">
        <f>IF(ISNUMBER(Regressions!P74),ROUND(Regressions!P74, 1), NA())</f>
        <v>#N/A</v>
      </c>
      <c r="Q64" s="403" t="e">
        <f>IF(ISNUMBER(Regressions!Q74),ROUND(Regressions!Q74, 1), NA())</f>
        <v>#N/A</v>
      </c>
      <c r="R64" s="398" t="e">
        <f>IF(ISNUMBER(Regressions!R74),ROUND(Regressions!R74, 1), NA())</f>
        <v>#N/A</v>
      </c>
      <c r="S64" s="399" t="e">
        <f>IF(ISNUMBER(Regressions!S74),ROUND(Regressions!S74, 1), NA())</f>
        <v>#N/A</v>
      </c>
    </row>
    <row r="65" x14ac:dyDescent="0.2">
      <c r="A65" s="239" t="str">
        <f>IF(ISBLANK(Regressions!A75), " ", Regressions!A75)</f>
        <v>Senegal</v>
      </c>
      <c r="B65" s="234">
        <f>IF(ISBLANK(Regressions!B75), " ", Regressions!B75)</f>
        <v>2010</v>
      </c>
      <c r="C65" s="237" t="str">
        <f>IF(ISBLANK(Regressions!C75), " ", Regressions!C75)</f>
        <v>Pre-primary</v>
      </c>
      <c r="D65" s="241">
        <f>IF(ISBLANK(Regressions!D75), " ", Regressions!D75)</f>
        <v>1172219</v>
      </c>
      <c r="E65" s="396" t="e">
        <f>IF(ISNUMBER(Regressions!E75),ROUND(Regressions!E75, 1), NA())</f>
        <v>#N/A</v>
      </c>
      <c r="F65" s="310" t="e">
        <f>IF(ISNUMBER(Regressions!F75),ROUND(Regressions!F75, 1), NA())</f>
        <v>#N/A</v>
      </c>
      <c r="G65" s="397" t="e">
        <f>IF(ISNUMBER(Regressions!G75),ROUND(Regressions!G75, 1), NA())</f>
        <v>#N/A</v>
      </c>
      <c r="H65" s="398" t="e">
        <f>IF(ISNUMBER(Regressions!H75),ROUND(Regressions!H75, 1), NA())</f>
        <v>#N/A</v>
      </c>
      <c r="I65" s="399" t="e">
        <f>IF(ISNUMBER(Regressions!I75),ROUND(Regressions!I75, 1), NA())</f>
        <v>#N/A</v>
      </c>
      <c r="J65" s="400" t="e">
        <f>IF(ISNUMBER(Regressions!J75),ROUND(Regressions!J75, 1), NA())</f>
        <v>#N/A</v>
      </c>
      <c r="K65" s="310" t="e">
        <f>IF(ISNUMBER(Regressions!K75),ROUND(Regressions!K75, 1), NA())</f>
        <v>#N/A</v>
      </c>
      <c r="L65" s="401" t="e">
        <f>IF(ISNUMBER(Regressions!L75),ROUND(Regressions!L75, 1), NA())</f>
        <v>#N/A</v>
      </c>
      <c r="M65" s="398" t="e">
        <f>IF(ISNUMBER(Regressions!M75),ROUND(Regressions!M75, 1), NA())</f>
        <v>#N/A</v>
      </c>
      <c r="N65" s="402" t="e">
        <f>IF(ISNUMBER(Regressions!N75),ROUND(Regressions!N75, 1), NA())</f>
        <v>#N/A</v>
      </c>
      <c r="O65" s="396" t="e">
        <f>IF(ISNUMBER(Regressions!O75),ROUND(Regressions!O75, 1), NA())</f>
        <v>#N/A</v>
      </c>
      <c r="P65" s="310" t="e">
        <f>IF(ISNUMBER(Regressions!P75),ROUND(Regressions!P75, 1), NA())</f>
        <v>#N/A</v>
      </c>
      <c r="Q65" s="403" t="e">
        <f>IF(ISNUMBER(Regressions!Q75),ROUND(Regressions!Q75, 1), NA())</f>
        <v>#N/A</v>
      </c>
      <c r="R65" s="398" t="e">
        <f>IF(ISNUMBER(Regressions!R75),ROUND(Regressions!R75, 1), NA())</f>
        <v>#N/A</v>
      </c>
      <c r="S65" s="399" t="e">
        <f>IF(ISNUMBER(Regressions!S75),ROUND(Regressions!S75, 1), NA())</f>
        <v>#N/A</v>
      </c>
    </row>
    <row r="66" x14ac:dyDescent="0.2">
      <c r="A66" s="239" t="str">
        <f>IF(ISBLANK(Regressions!A76), " ", Regressions!A76)</f>
        <v>Senegal</v>
      </c>
      <c r="B66" s="234">
        <f>IF(ISBLANK(Regressions!B76), " ", Regressions!B76)</f>
        <v>2011</v>
      </c>
      <c r="C66" s="237" t="str">
        <f>IF(ISBLANK(Regressions!C76), " ", Regressions!C76)</f>
        <v>Pre-primary</v>
      </c>
      <c r="D66" s="241">
        <f>IF(ISBLANK(Regressions!D76), " ", Regressions!D76)</f>
        <v>1207874</v>
      </c>
      <c r="E66" s="396" t="e">
        <f>IF(ISNUMBER(Regressions!E76),ROUND(Regressions!E76, 1), NA())</f>
        <v>#N/A</v>
      </c>
      <c r="F66" s="310" t="e">
        <f>IF(ISNUMBER(Regressions!F76),ROUND(Regressions!F76, 1), NA())</f>
        <v>#N/A</v>
      </c>
      <c r="G66" s="397" t="e">
        <f>IF(ISNUMBER(Regressions!G76),ROUND(Regressions!G76, 1), NA())</f>
        <v>#N/A</v>
      </c>
      <c r="H66" s="398" t="e">
        <f>IF(ISNUMBER(Regressions!H76),ROUND(Regressions!H76, 1), NA())</f>
        <v>#N/A</v>
      </c>
      <c r="I66" s="399" t="e">
        <f>IF(ISNUMBER(Regressions!I76),ROUND(Regressions!I76, 1), NA())</f>
        <v>#N/A</v>
      </c>
      <c r="J66" s="400" t="e">
        <f>IF(ISNUMBER(Regressions!J76),ROUND(Regressions!J76, 1), NA())</f>
        <v>#N/A</v>
      </c>
      <c r="K66" s="310" t="e">
        <f>IF(ISNUMBER(Regressions!K76),ROUND(Regressions!K76, 1), NA())</f>
        <v>#N/A</v>
      </c>
      <c r="L66" s="401" t="e">
        <f>IF(ISNUMBER(Regressions!L76),ROUND(Regressions!L76, 1), NA())</f>
        <v>#N/A</v>
      </c>
      <c r="M66" s="398" t="e">
        <f>IF(ISNUMBER(Regressions!M76),ROUND(Regressions!M76, 1), NA())</f>
        <v>#N/A</v>
      </c>
      <c r="N66" s="402" t="e">
        <f>IF(ISNUMBER(Regressions!N76),ROUND(Regressions!N76, 1), NA())</f>
        <v>#N/A</v>
      </c>
      <c r="O66" s="396" t="e">
        <f>IF(ISNUMBER(Regressions!O76),ROUND(Regressions!O76, 1), NA())</f>
        <v>#N/A</v>
      </c>
      <c r="P66" s="310" t="e">
        <f>IF(ISNUMBER(Regressions!P76),ROUND(Regressions!P76, 1), NA())</f>
        <v>#N/A</v>
      </c>
      <c r="Q66" s="403" t="e">
        <f>IF(ISNUMBER(Regressions!Q76),ROUND(Regressions!Q76, 1), NA())</f>
        <v>#N/A</v>
      </c>
      <c r="R66" s="398" t="e">
        <f>IF(ISNUMBER(Regressions!R76),ROUND(Regressions!R76, 1), NA())</f>
        <v>#N/A</v>
      </c>
      <c r="S66" s="399" t="e">
        <f>IF(ISNUMBER(Regressions!S76),ROUND(Regressions!S76, 1), NA())</f>
        <v>#N/A</v>
      </c>
    </row>
    <row r="67" x14ac:dyDescent="0.2">
      <c r="A67" s="239" t="str">
        <f>IF(ISBLANK(Regressions!A77), " ", Regressions!A77)</f>
        <v>Senegal</v>
      </c>
      <c r="B67" s="234">
        <f>IF(ISBLANK(Regressions!B77), " ", Regressions!B77)</f>
        <v>2012</v>
      </c>
      <c r="C67" s="237" t="str">
        <f>IF(ISBLANK(Regressions!C77), " ", Regressions!C77)</f>
        <v>Pre-primary</v>
      </c>
      <c r="D67" s="241">
        <f>IF(ISBLANK(Regressions!D77), " ", Regressions!D77)</f>
        <v>1250384</v>
      </c>
      <c r="E67" s="396">
        <f>IF(ISNUMBER(Regressions!E77),ROUND(Regressions!E77, 1), NA())</f>
        <v>36.799999999999997</v>
      </c>
      <c r="F67" s="310" t="e">
        <f>IF(ISNUMBER(Regressions!F77),ROUND(Regressions!F77, 1), NA())</f>
        <v>#N/A</v>
      </c>
      <c r="G67" s="397" t="e">
        <f>IF(ISNUMBER(Regressions!G77),ROUND(Regressions!G77, 1), NA())</f>
        <v>#N/A</v>
      </c>
      <c r="H67" s="398">
        <f>IF(ISNUMBER(Regressions!H77),ROUND(Regressions!H77, 1), NA())</f>
        <v>36.799999999999997</v>
      </c>
      <c r="I67" s="399">
        <f>IF(ISNUMBER(Regressions!I77),ROUND(Regressions!I77, 1), NA())</f>
        <v>63.2</v>
      </c>
      <c r="J67" s="400">
        <f>IF(ISNUMBER(Regressions!J77),ROUND(Regressions!J77, 1), NA())</f>
        <v>38.299999999999997</v>
      </c>
      <c r="K67" s="310" t="e">
        <f>IF(ISNUMBER(Regressions!K77),ROUND(Regressions!K77, 1), NA())</f>
        <v>#N/A</v>
      </c>
      <c r="L67" s="401" t="e">
        <f>IF(ISNUMBER(Regressions!L77),ROUND(Regressions!L77, 1), NA())</f>
        <v>#N/A</v>
      </c>
      <c r="M67" s="398">
        <f>IF(ISNUMBER(Regressions!M77),ROUND(Regressions!M77, 1), NA())</f>
        <v>38.299999999999997</v>
      </c>
      <c r="N67" s="402">
        <f>IF(ISNUMBER(Regressions!N77),ROUND(Regressions!N77, 1), NA())</f>
        <v>61.7</v>
      </c>
      <c r="O67" s="396" t="e">
        <f>IF(ISNUMBER(Regressions!O77),ROUND(Regressions!O77, 1), NA())</f>
        <v>#N/A</v>
      </c>
      <c r="P67" s="310" t="e">
        <f>IF(ISNUMBER(Regressions!P77),ROUND(Regressions!P77, 1), NA())</f>
        <v>#N/A</v>
      </c>
      <c r="Q67" s="403" t="e">
        <f>IF(ISNUMBER(Regressions!Q77),ROUND(Regressions!Q77, 1), NA())</f>
        <v>#N/A</v>
      </c>
      <c r="R67" s="398" t="e">
        <f>IF(ISNUMBER(Regressions!R77),ROUND(Regressions!R77, 1), NA())</f>
        <v>#N/A</v>
      </c>
      <c r="S67" s="399" t="e">
        <f>IF(ISNUMBER(Regressions!S77),ROUND(Regressions!S77, 1), NA())</f>
        <v>#N/A</v>
      </c>
    </row>
    <row r="68" x14ac:dyDescent="0.2">
      <c r="A68" s="239" t="str">
        <f>IF(ISBLANK(Regressions!A78), " ", Regressions!A78)</f>
        <v>Senegal</v>
      </c>
      <c r="B68" s="234">
        <f>IF(ISBLANK(Regressions!B78), " ", Regressions!B78)</f>
        <v>2013</v>
      </c>
      <c r="C68" s="237" t="str">
        <f>IF(ISBLANK(Regressions!C78), " ", Regressions!C78)</f>
        <v>Pre-primary</v>
      </c>
      <c r="D68" s="241">
        <f>IF(ISBLANK(Regressions!D78), " ", Regressions!D78)</f>
        <v>1295211</v>
      </c>
      <c r="E68" s="396">
        <f>IF(ISNUMBER(Regressions!E78),ROUND(Regressions!E78, 1), NA())</f>
        <v>36.799999999999997</v>
      </c>
      <c r="F68" s="310" t="e">
        <f>IF(ISNUMBER(Regressions!F78),ROUND(Regressions!F78, 1), NA())</f>
        <v>#N/A</v>
      </c>
      <c r="G68" s="397" t="e">
        <f>IF(ISNUMBER(Regressions!G78),ROUND(Regressions!G78, 1), NA())</f>
        <v>#N/A</v>
      </c>
      <c r="H68" s="398">
        <f>IF(ISNUMBER(Regressions!H78),ROUND(Regressions!H78, 1), NA())</f>
        <v>36.799999999999997</v>
      </c>
      <c r="I68" s="399">
        <f>IF(ISNUMBER(Regressions!I78),ROUND(Regressions!I78, 1), NA())</f>
        <v>63.2</v>
      </c>
      <c r="J68" s="400">
        <f>IF(ISNUMBER(Regressions!J78),ROUND(Regressions!J78, 1), NA())</f>
        <v>38.299999999999997</v>
      </c>
      <c r="K68" s="310" t="e">
        <f>IF(ISNUMBER(Regressions!K78),ROUND(Regressions!K78, 1), NA())</f>
        <v>#N/A</v>
      </c>
      <c r="L68" s="401" t="e">
        <f>IF(ISNUMBER(Regressions!L78),ROUND(Regressions!L78, 1), NA())</f>
        <v>#N/A</v>
      </c>
      <c r="M68" s="398">
        <f>IF(ISNUMBER(Regressions!M78),ROUND(Regressions!M78, 1), NA())</f>
        <v>38.299999999999997</v>
      </c>
      <c r="N68" s="402">
        <f>IF(ISNUMBER(Regressions!N78),ROUND(Regressions!N78, 1), NA())</f>
        <v>61.7</v>
      </c>
      <c r="O68" s="396" t="e">
        <f>IF(ISNUMBER(Regressions!O78),ROUND(Regressions!O78, 1), NA())</f>
        <v>#N/A</v>
      </c>
      <c r="P68" s="310" t="e">
        <f>IF(ISNUMBER(Regressions!P78),ROUND(Regressions!P78, 1), NA())</f>
        <v>#N/A</v>
      </c>
      <c r="Q68" s="403" t="e">
        <f>IF(ISNUMBER(Regressions!Q78),ROUND(Regressions!Q78, 1), NA())</f>
        <v>#N/A</v>
      </c>
      <c r="R68" s="398" t="e">
        <f>IF(ISNUMBER(Regressions!R78),ROUND(Regressions!R78, 1), NA())</f>
        <v>#N/A</v>
      </c>
      <c r="S68" s="399" t="e">
        <f>IF(ISNUMBER(Regressions!S78),ROUND(Regressions!S78, 1), NA())</f>
        <v>#N/A</v>
      </c>
    </row>
    <row r="69" x14ac:dyDescent="0.2">
      <c r="A69" s="239" t="str">
        <f>IF(ISBLANK(Regressions!A79), " ", Regressions!A79)</f>
        <v>Senegal</v>
      </c>
      <c r="B69" s="234">
        <f>IF(ISBLANK(Regressions!B79), " ", Regressions!B79)</f>
        <v>2014</v>
      </c>
      <c r="C69" s="237" t="str">
        <f>IF(ISBLANK(Regressions!C79), " ", Regressions!C79)</f>
        <v>Pre-primary</v>
      </c>
      <c r="D69" s="241">
        <f>IF(ISBLANK(Regressions!D79), " ", Regressions!D79)</f>
        <v>1339849</v>
      </c>
      <c r="E69" s="396">
        <f>IF(ISNUMBER(Regressions!E79),ROUND(Regressions!E79, 1), NA())</f>
        <v>36.799999999999997</v>
      </c>
      <c r="F69" s="310" t="e">
        <f>IF(ISNUMBER(Regressions!F79),ROUND(Regressions!F79, 1), NA())</f>
        <v>#N/A</v>
      </c>
      <c r="G69" s="397" t="e">
        <f>IF(ISNUMBER(Regressions!G79),ROUND(Regressions!G79, 1), NA())</f>
        <v>#N/A</v>
      </c>
      <c r="H69" s="398">
        <f>IF(ISNUMBER(Regressions!H79),ROUND(Regressions!H79, 1), NA())</f>
        <v>36.799999999999997</v>
      </c>
      <c r="I69" s="399">
        <f>IF(ISNUMBER(Regressions!I79),ROUND(Regressions!I79, 1), NA())</f>
        <v>63.2</v>
      </c>
      <c r="J69" s="400">
        <f>IF(ISNUMBER(Regressions!J79),ROUND(Regressions!J79, 1), NA())</f>
        <v>38.299999999999997</v>
      </c>
      <c r="K69" s="310" t="e">
        <f>IF(ISNUMBER(Regressions!K79),ROUND(Regressions!K79, 1), NA())</f>
        <v>#N/A</v>
      </c>
      <c r="L69" s="401" t="e">
        <f>IF(ISNUMBER(Regressions!L79),ROUND(Regressions!L79, 1), NA())</f>
        <v>#N/A</v>
      </c>
      <c r="M69" s="398">
        <f>IF(ISNUMBER(Regressions!M79),ROUND(Regressions!M79, 1), NA())</f>
        <v>38.299999999999997</v>
      </c>
      <c r="N69" s="402">
        <f>IF(ISNUMBER(Regressions!N79),ROUND(Regressions!N79, 1), NA())</f>
        <v>61.7</v>
      </c>
      <c r="O69" s="396" t="e">
        <f>IF(ISNUMBER(Regressions!O79),ROUND(Regressions!O79, 1), NA())</f>
        <v>#N/A</v>
      </c>
      <c r="P69" s="310" t="e">
        <f>IF(ISNUMBER(Regressions!P79),ROUND(Regressions!P79, 1), NA())</f>
        <v>#N/A</v>
      </c>
      <c r="Q69" s="403" t="e">
        <f>IF(ISNUMBER(Regressions!Q79),ROUND(Regressions!Q79, 1), NA())</f>
        <v>#N/A</v>
      </c>
      <c r="R69" s="398" t="e">
        <f>IF(ISNUMBER(Regressions!R79),ROUND(Regressions!R79, 1), NA())</f>
        <v>#N/A</v>
      </c>
      <c r="S69" s="399" t="e">
        <f>IF(ISNUMBER(Regressions!S79),ROUND(Regressions!S79, 1), NA())</f>
        <v>#N/A</v>
      </c>
    </row>
    <row r="70" x14ac:dyDescent="0.2">
      <c r="A70" s="239" t="str">
        <f>IF(ISBLANK(Regressions!A80), " ", Regressions!A80)</f>
        <v>Senegal</v>
      </c>
      <c r="B70" s="234">
        <f>IF(ISBLANK(Regressions!B80), " ", Regressions!B80)</f>
        <v>2015</v>
      </c>
      <c r="C70" s="237" t="str">
        <f>IF(ISBLANK(Regressions!C80), " ", Regressions!C80)</f>
        <v>Pre-primary</v>
      </c>
      <c r="D70" s="241">
        <f>IF(ISBLANK(Regressions!D80), " ", Regressions!D80)</f>
        <v>1378719</v>
      </c>
      <c r="E70" s="396">
        <f>IF(ISNUMBER(Regressions!E80),ROUND(Regressions!E80, 1), NA())</f>
        <v>36.799999999999997</v>
      </c>
      <c r="F70" s="310" t="e">
        <f>IF(ISNUMBER(Regressions!F80),ROUND(Regressions!F80, 1), NA())</f>
        <v>#N/A</v>
      </c>
      <c r="G70" s="397" t="e">
        <f>IF(ISNUMBER(Regressions!G80),ROUND(Regressions!G80, 1), NA())</f>
        <v>#N/A</v>
      </c>
      <c r="H70" s="398">
        <f>IF(ISNUMBER(Regressions!H80),ROUND(Regressions!H80, 1), NA())</f>
        <v>36.799999999999997</v>
      </c>
      <c r="I70" s="399">
        <f>IF(ISNUMBER(Regressions!I80),ROUND(Regressions!I80, 1), NA())</f>
        <v>63.2</v>
      </c>
      <c r="J70" s="400">
        <f>IF(ISNUMBER(Regressions!J80),ROUND(Regressions!J80, 1), NA())</f>
        <v>38.299999999999997</v>
      </c>
      <c r="K70" s="310" t="e">
        <f>IF(ISNUMBER(Regressions!K80),ROUND(Regressions!K80, 1), NA())</f>
        <v>#N/A</v>
      </c>
      <c r="L70" s="401" t="e">
        <f>IF(ISNUMBER(Regressions!L80),ROUND(Regressions!L80, 1), NA())</f>
        <v>#N/A</v>
      </c>
      <c r="M70" s="398">
        <f>IF(ISNUMBER(Regressions!M80),ROUND(Regressions!M80, 1), NA())</f>
        <v>38.299999999999997</v>
      </c>
      <c r="N70" s="402">
        <f>IF(ISNUMBER(Regressions!N80),ROUND(Regressions!N80, 1), NA())</f>
        <v>61.7</v>
      </c>
      <c r="O70" s="396" t="e">
        <f>IF(ISNUMBER(Regressions!O80),ROUND(Regressions!O80, 1), NA())</f>
        <v>#N/A</v>
      </c>
      <c r="P70" s="310" t="e">
        <f>IF(ISNUMBER(Regressions!P80),ROUND(Regressions!P80, 1), NA())</f>
        <v>#N/A</v>
      </c>
      <c r="Q70" s="403" t="e">
        <f>IF(ISNUMBER(Regressions!Q80),ROUND(Regressions!Q80, 1), NA())</f>
        <v>#N/A</v>
      </c>
      <c r="R70" s="398" t="e">
        <f>IF(ISNUMBER(Regressions!R80),ROUND(Regressions!R80, 1), NA())</f>
        <v>#N/A</v>
      </c>
      <c r="S70" s="399" t="e">
        <f>IF(ISNUMBER(Regressions!S80),ROUND(Regressions!S80, 1), NA())</f>
        <v>#N/A</v>
      </c>
    </row>
    <row r="71" x14ac:dyDescent="0.2">
      <c r="A71" s="373" t="str">
        <f>IF(ISBLANK(Regressions!A81), " ", Regressions!A81)</f>
        <v>Senegal</v>
      </c>
      <c r="B71" s="374">
        <f>IF(ISBLANK(Regressions!B81), " ", Regressions!B81)</f>
        <v>2016</v>
      </c>
      <c r="C71" s="375" t="str">
        <f>IF(ISBLANK(Regressions!C81), " ", Regressions!C81)</f>
        <v>Pre-primary</v>
      </c>
      <c r="D71" s="376">
        <f>IF(ISBLANK(Regressions!D81), " ", Regressions!D81)</f>
        <v>1416202</v>
      </c>
      <c r="E71" s="404">
        <f>IF(ISNUMBER(Regressions!E81),ROUND(Regressions!E81, 1), NA())</f>
        <v>36.799999999999997</v>
      </c>
      <c r="F71" s="311" t="e">
        <f>IF(ISNUMBER(Regressions!F81),ROUND(Regressions!F81, 1), NA())</f>
        <v>#N/A</v>
      </c>
      <c r="G71" s="405" t="e">
        <f>IF(ISNUMBER(Regressions!G81),ROUND(Regressions!G81, 1), NA())</f>
        <v>#N/A</v>
      </c>
      <c r="H71" s="406">
        <f>IF(ISNUMBER(Regressions!H81),ROUND(Regressions!H81, 1), NA())</f>
        <v>36.799999999999997</v>
      </c>
      <c r="I71" s="407">
        <f>IF(ISNUMBER(Regressions!I81),ROUND(Regressions!I81, 1), NA())</f>
        <v>63.2</v>
      </c>
      <c r="J71" s="408">
        <f>IF(ISNUMBER(Regressions!J81),ROUND(Regressions!J81, 1), NA())</f>
        <v>38.299999999999997</v>
      </c>
      <c r="K71" s="311" t="e">
        <f>IF(ISNUMBER(Regressions!K81),ROUND(Regressions!K81, 1), NA())</f>
        <v>#N/A</v>
      </c>
      <c r="L71" s="409" t="e">
        <f>IF(ISNUMBER(Regressions!L81),ROUND(Regressions!L81, 1), NA())</f>
        <v>#N/A</v>
      </c>
      <c r="M71" s="406">
        <f>IF(ISNUMBER(Regressions!M81),ROUND(Regressions!M81, 1), NA())</f>
        <v>38.299999999999997</v>
      </c>
      <c r="N71" s="410">
        <f>IF(ISNUMBER(Regressions!N81),ROUND(Regressions!N81, 1), NA())</f>
        <v>61.7</v>
      </c>
      <c r="O71" s="404" t="e">
        <f>IF(ISNUMBER(Regressions!O81),ROUND(Regressions!O81, 1), NA())</f>
        <v>#N/A</v>
      </c>
      <c r="P71" s="311" t="e">
        <f>IF(ISNUMBER(Regressions!P81),ROUND(Regressions!P81, 1), NA())</f>
        <v>#N/A</v>
      </c>
      <c r="Q71" s="411" t="e">
        <f>IF(ISNUMBER(Regressions!Q81),ROUND(Regressions!Q81, 1), NA())</f>
        <v>#N/A</v>
      </c>
      <c r="R71" s="406" t="e">
        <f>IF(ISNUMBER(Regressions!R81),ROUND(Regressions!R81, 1), NA())</f>
        <v>#N/A</v>
      </c>
      <c r="S71" s="407" t="e">
        <f>IF(ISNUMBER(Regressions!S81),ROUND(Regressions!S81, 1), NA())</f>
        <v>#N/A</v>
      </c>
    </row>
    <row r="72" x14ac:dyDescent="0.2">
      <c r="A72" s="239" t="str">
        <f>IF(ISBLANK(Regressions!A82), " ", Regressions!A82)</f>
        <v>Senegal</v>
      </c>
      <c r="B72" s="234">
        <f>IF(ISBLANK(Regressions!B82), " ", Regressions!B82)</f>
        <v>2000</v>
      </c>
      <c r="C72" s="237" t="str">
        <f>IF(ISBLANK(Regressions!C82), " ", Regressions!C82)</f>
        <v>Primary</v>
      </c>
      <c r="D72" s="241">
        <f>IF(ISBLANK(Regressions!D82), " ", Regressions!D82)</f>
        <v>1619711</v>
      </c>
      <c r="E72" s="396">
        <f>IF(ISNUMBER(Regressions!E82),ROUND(Regressions!E82, 1), NA())</f>
        <v>55.5</v>
      </c>
      <c r="F72" s="310">
        <f>IF(ISNUMBER(Regressions!F82),ROUND(Regressions!F82, 1), NA())</f>
        <v>32.700000000000003</v>
      </c>
      <c r="G72" s="397" t="e">
        <f>IF(ISNUMBER(Regressions!G82),ROUND(Regressions!G82, 1), NA())</f>
        <v>#N/A</v>
      </c>
      <c r="H72" s="398" t="e">
        <f>IF(ISNUMBER(Regressions!H82),ROUND(Regressions!H82, 1), NA())</f>
        <v>#N/A</v>
      </c>
      <c r="I72" s="399">
        <f>IF(ISNUMBER(Regressions!I82),ROUND(Regressions!I82, 1), NA())</f>
        <v>67.3</v>
      </c>
      <c r="J72" s="400">
        <f>IF(ISNUMBER(Regressions!J82),ROUND(Regressions!J82, 1), NA())</f>
        <v>41.9</v>
      </c>
      <c r="K72" s="310" t="e">
        <f>IF(ISNUMBER(Regressions!K82),ROUND(Regressions!K82, 1), NA())</f>
        <v>#N/A</v>
      </c>
      <c r="L72" s="401" t="e">
        <f>IF(ISNUMBER(Regressions!L82),ROUND(Regressions!L82, 1), NA())</f>
        <v>#N/A</v>
      </c>
      <c r="M72" s="398">
        <f>IF(ISNUMBER(Regressions!M82),ROUND(Regressions!M82, 1), NA())</f>
        <v>41.9</v>
      </c>
      <c r="N72" s="402">
        <f>IF(ISNUMBER(Regressions!N82),ROUND(Regressions!N82, 1), NA())</f>
        <v>58.1</v>
      </c>
      <c r="O72" s="396" t="e">
        <f>IF(ISNUMBER(Regressions!O82),ROUND(Regressions!O82, 1), NA())</f>
        <v>#N/A</v>
      </c>
      <c r="P72" s="310" t="e">
        <f>IF(ISNUMBER(Regressions!P82),ROUND(Regressions!P82, 1), NA())</f>
        <v>#N/A</v>
      </c>
      <c r="Q72" s="403" t="e">
        <f>IF(ISNUMBER(Regressions!Q82),ROUND(Regressions!Q82, 1), NA())</f>
        <v>#N/A</v>
      </c>
      <c r="R72" s="398" t="e">
        <f>IF(ISNUMBER(Regressions!R82),ROUND(Regressions!R82, 1), NA())</f>
        <v>#N/A</v>
      </c>
      <c r="S72" s="399" t="e">
        <f>IF(ISNUMBER(Regressions!S82),ROUND(Regressions!S82, 1), NA())</f>
        <v>#N/A</v>
      </c>
    </row>
    <row r="73" x14ac:dyDescent="0.2">
      <c r="A73" s="239" t="str">
        <f>IF(ISBLANK(Regressions!A83), " ", Regressions!A83)</f>
        <v>Senegal</v>
      </c>
      <c r="B73" s="234">
        <f>IF(ISBLANK(Regressions!B83), " ", Regressions!B83)</f>
        <v>2001</v>
      </c>
      <c r="C73" s="237" t="str">
        <f>IF(ISBLANK(Regressions!C83), " ", Regressions!C83)</f>
        <v>Primary</v>
      </c>
      <c r="D73" s="241">
        <f>IF(ISBLANK(Regressions!D83), " ", Regressions!D83)</f>
        <v>1650239</v>
      </c>
      <c r="E73" s="396">
        <f>IF(ISNUMBER(Regressions!E83),ROUND(Regressions!E83, 1), NA())</f>
        <v>55.5</v>
      </c>
      <c r="F73" s="310">
        <f>IF(ISNUMBER(Regressions!F83),ROUND(Regressions!F83, 1), NA())</f>
        <v>32.700000000000003</v>
      </c>
      <c r="G73" s="397" t="e">
        <f>IF(ISNUMBER(Regressions!G83),ROUND(Regressions!G83, 1), NA())</f>
        <v>#N/A</v>
      </c>
      <c r="H73" s="398" t="e">
        <f>IF(ISNUMBER(Regressions!H83),ROUND(Regressions!H83, 1), NA())</f>
        <v>#N/A</v>
      </c>
      <c r="I73" s="399">
        <f>IF(ISNUMBER(Regressions!I83),ROUND(Regressions!I83, 1), NA())</f>
        <v>67.3</v>
      </c>
      <c r="J73" s="400">
        <f>IF(ISNUMBER(Regressions!J83),ROUND(Regressions!J83, 1), NA())</f>
        <v>41.9</v>
      </c>
      <c r="K73" s="310" t="e">
        <f>IF(ISNUMBER(Regressions!K83),ROUND(Regressions!K83, 1), NA())</f>
        <v>#N/A</v>
      </c>
      <c r="L73" s="401" t="e">
        <f>IF(ISNUMBER(Regressions!L83),ROUND(Regressions!L83, 1), NA())</f>
        <v>#N/A</v>
      </c>
      <c r="M73" s="398">
        <f>IF(ISNUMBER(Regressions!M83),ROUND(Regressions!M83, 1), NA())</f>
        <v>41.9</v>
      </c>
      <c r="N73" s="402">
        <f>IF(ISNUMBER(Regressions!N83),ROUND(Regressions!N83, 1), NA())</f>
        <v>58.1</v>
      </c>
      <c r="O73" s="396" t="e">
        <f>IF(ISNUMBER(Regressions!O83),ROUND(Regressions!O83, 1), NA())</f>
        <v>#N/A</v>
      </c>
      <c r="P73" s="310" t="e">
        <f>IF(ISNUMBER(Regressions!P83),ROUND(Regressions!P83, 1), NA())</f>
        <v>#N/A</v>
      </c>
      <c r="Q73" s="403" t="e">
        <f>IF(ISNUMBER(Regressions!Q83),ROUND(Regressions!Q83, 1), NA())</f>
        <v>#N/A</v>
      </c>
      <c r="R73" s="398" t="e">
        <f>IF(ISNUMBER(Regressions!R83),ROUND(Regressions!R83, 1), NA())</f>
        <v>#N/A</v>
      </c>
      <c r="S73" s="399" t="e">
        <f>IF(ISNUMBER(Regressions!S83),ROUND(Regressions!S83, 1), NA())</f>
        <v>#N/A</v>
      </c>
    </row>
    <row r="74" x14ac:dyDescent="0.2">
      <c r="A74" s="239" t="str">
        <f>IF(ISBLANK(Regressions!A84), " ", Regressions!A84)</f>
        <v>Senegal</v>
      </c>
      <c r="B74" s="234">
        <f>IF(ISBLANK(Regressions!B84), " ", Regressions!B84)</f>
        <v>2002</v>
      </c>
      <c r="C74" s="237" t="str">
        <f>IF(ISBLANK(Regressions!C84), " ", Regressions!C84)</f>
        <v>Primary</v>
      </c>
      <c r="D74" s="241">
        <f>IF(ISBLANK(Regressions!D84), " ", Regressions!D84)</f>
        <v>1681797</v>
      </c>
      <c r="E74" s="396">
        <f>IF(ISNUMBER(Regressions!E84),ROUND(Regressions!E84, 1), NA())</f>
        <v>55.5</v>
      </c>
      <c r="F74" s="310">
        <f>IF(ISNUMBER(Regressions!F84),ROUND(Regressions!F84, 1), NA())</f>
        <v>32.700000000000003</v>
      </c>
      <c r="G74" s="397" t="e">
        <f>IF(ISNUMBER(Regressions!G84),ROUND(Regressions!G84, 1), NA())</f>
        <v>#N/A</v>
      </c>
      <c r="H74" s="398" t="e">
        <f>IF(ISNUMBER(Regressions!H84),ROUND(Regressions!H84, 1), NA())</f>
        <v>#N/A</v>
      </c>
      <c r="I74" s="399">
        <f>IF(ISNUMBER(Regressions!I84),ROUND(Regressions!I84, 1), NA())</f>
        <v>67.3</v>
      </c>
      <c r="J74" s="400">
        <f>IF(ISNUMBER(Regressions!J84),ROUND(Regressions!J84, 1), NA())</f>
        <v>41.9</v>
      </c>
      <c r="K74" s="310" t="e">
        <f>IF(ISNUMBER(Regressions!K84),ROUND(Regressions!K84, 1), NA())</f>
        <v>#N/A</v>
      </c>
      <c r="L74" s="401" t="e">
        <f>IF(ISNUMBER(Regressions!L84),ROUND(Regressions!L84, 1), NA())</f>
        <v>#N/A</v>
      </c>
      <c r="M74" s="398">
        <f>IF(ISNUMBER(Regressions!M84),ROUND(Regressions!M84, 1), NA())</f>
        <v>41.9</v>
      </c>
      <c r="N74" s="402">
        <f>IF(ISNUMBER(Regressions!N84),ROUND(Regressions!N84, 1), NA())</f>
        <v>58.1</v>
      </c>
      <c r="O74" s="396" t="e">
        <f>IF(ISNUMBER(Regressions!O84),ROUND(Regressions!O84, 1), NA())</f>
        <v>#N/A</v>
      </c>
      <c r="P74" s="310" t="e">
        <f>IF(ISNUMBER(Regressions!P84),ROUND(Regressions!P84, 1), NA())</f>
        <v>#N/A</v>
      </c>
      <c r="Q74" s="403" t="e">
        <f>IF(ISNUMBER(Regressions!Q84),ROUND(Regressions!Q84, 1), NA())</f>
        <v>#N/A</v>
      </c>
      <c r="R74" s="398" t="e">
        <f>IF(ISNUMBER(Regressions!R84),ROUND(Regressions!R84, 1), NA())</f>
        <v>#N/A</v>
      </c>
      <c r="S74" s="399" t="e">
        <f>IF(ISNUMBER(Regressions!S84),ROUND(Regressions!S84, 1), NA())</f>
        <v>#N/A</v>
      </c>
    </row>
    <row r="75" x14ac:dyDescent="0.2">
      <c r="A75" s="239" t="str">
        <f>IF(ISBLANK(Regressions!A85), " ", Regressions!A85)</f>
        <v>Senegal</v>
      </c>
      <c r="B75" s="234">
        <f>IF(ISBLANK(Regressions!B85), " ", Regressions!B85)</f>
        <v>2003</v>
      </c>
      <c r="C75" s="237" t="str">
        <f>IF(ISBLANK(Regressions!C85), " ", Regressions!C85)</f>
        <v>Primary</v>
      </c>
      <c r="D75" s="241">
        <f>IF(ISBLANK(Regressions!D85), " ", Regressions!D85)</f>
        <v>1715914</v>
      </c>
      <c r="E75" s="396">
        <f>IF(ISNUMBER(Regressions!E85),ROUND(Regressions!E85, 1), NA())</f>
        <v>55.5</v>
      </c>
      <c r="F75" s="310">
        <f>IF(ISNUMBER(Regressions!F85),ROUND(Regressions!F85, 1), NA())</f>
        <v>32.700000000000003</v>
      </c>
      <c r="G75" s="397" t="e">
        <f>IF(ISNUMBER(Regressions!G85),ROUND(Regressions!G85, 1), NA())</f>
        <v>#N/A</v>
      </c>
      <c r="H75" s="398" t="e">
        <f>IF(ISNUMBER(Regressions!H85),ROUND(Regressions!H85, 1), NA())</f>
        <v>#N/A</v>
      </c>
      <c r="I75" s="399">
        <f>IF(ISNUMBER(Regressions!I85),ROUND(Regressions!I85, 1), NA())</f>
        <v>67.3</v>
      </c>
      <c r="J75" s="400">
        <f>IF(ISNUMBER(Regressions!J85),ROUND(Regressions!J85, 1), NA())</f>
        <v>41.9</v>
      </c>
      <c r="K75" s="310" t="e">
        <f>IF(ISNUMBER(Regressions!K85),ROUND(Regressions!K85, 1), NA())</f>
        <v>#N/A</v>
      </c>
      <c r="L75" s="401" t="e">
        <f>IF(ISNUMBER(Regressions!L85),ROUND(Regressions!L85, 1), NA())</f>
        <v>#N/A</v>
      </c>
      <c r="M75" s="398">
        <f>IF(ISNUMBER(Regressions!M85),ROUND(Regressions!M85, 1), NA())</f>
        <v>41.9</v>
      </c>
      <c r="N75" s="402">
        <f>IF(ISNUMBER(Regressions!N85),ROUND(Regressions!N85, 1), NA())</f>
        <v>58.1</v>
      </c>
      <c r="O75" s="396" t="e">
        <f>IF(ISNUMBER(Regressions!O85),ROUND(Regressions!O85, 1), NA())</f>
        <v>#N/A</v>
      </c>
      <c r="P75" s="310" t="e">
        <f>IF(ISNUMBER(Regressions!P85),ROUND(Regressions!P85, 1), NA())</f>
        <v>#N/A</v>
      </c>
      <c r="Q75" s="403" t="e">
        <f>IF(ISNUMBER(Regressions!Q85),ROUND(Regressions!Q85, 1), NA())</f>
        <v>#N/A</v>
      </c>
      <c r="R75" s="398" t="e">
        <f>IF(ISNUMBER(Regressions!R85),ROUND(Regressions!R85, 1), NA())</f>
        <v>#N/A</v>
      </c>
      <c r="S75" s="399" t="e">
        <f>IF(ISNUMBER(Regressions!S85),ROUND(Regressions!S85, 1), NA())</f>
        <v>#N/A</v>
      </c>
    </row>
    <row r="76" x14ac:dyDescent="0.2">
      <c r="A76" s="239" t="str">
        <f>IF(ISBLANK(Regressions!A86), " ", Regressions!A86)</f>
        <v>Senegal</v>
      </c>
      <c r="B76" s="234">
        <f>IF(ISBLANK(Regressions!B86), " ", Regressions!B86)</f>
        <v>2004</v>
      </c>
      <c r="C76" s="237" t="str">
        <f>IF(ISBLANK(Regressions!C86), " ", Regressions!C86)</f>
        <v>Primary</v>
      </c>
      <c r="D76" s="241">
        <f>IF(ISBLANK(Regressions!D86), " ", Regressions!D86)</f>
        <v>1791996</v>
      </c>
      <c r="E76" s="396">
        <f>IF(ISNUMBER(Regressions!E86),ROUND(Regressions!E86, 1), NA())</f>
        <v>55.5</v>
      </c>
      <c r="F76" s="310">
        <f>IF(ISNUMBER(Regressions!F86),ROUND(Regressions!F86, 1), NA())</f>
        <v>32.700000000000003</v>
      </c>
      <c r="G76" s="397" t="e">
        <f>IF(ISNUMBER(Regressions!G86),ROUND(Regressions!G86, 1), NA())</f>
        <v>#N/A</v>
      </c>
      <c r="H76" s="398" t="e">
        <f>IF(ISNUMBER(Regressions!H86),ROUND(Regressions!H86, 1), NA())</f>
        <v>#N/A</v>
      </c>
      <c r="I76" s="399">
        <f>IF(ISNUMBER(Regressions!I86),ROUND(Regressions!I86, 1), NA())</f>
        <v>67.3</v>
      </c>
      <c r="J76" s="400">
        <f>IF(ISNUMBER(Regressions!J86),ROUND(Regressions!J86, 1), NA())</f>
        <v>41.9</v>
      </c>
      <c r="K76" s="310" t="e">
        <f>IF(ISNUMBER(Regressions!K86),ROUND(Regressions!K86, 1), NA())</f>
        <v>#N/A</v>
      </c>
      <c r="L76" s="401" t="e">
        <f>IF(ISNUMBER(Regressions!L86),ROUND(Regressions!L86, 1), NA())</f>
        <v>#N/A</v>
      </c>
      <c r="M76" s="398">
        <f>IF(ISNUMBER(Regressions!M86),ROUND(Regressions!M86, 1), NA())</f>
        <v>41.9</v>
      </c>
      <c r="N76" s="402">
        <f>IF(ISNUMBER(Regressions!N86),ROUND(Regressions!N86, 1), NA())</f>
        <v>58.1</v>
      </c>
      <c r="O76" s="396" t="e">
        <f>IF(ISNUMBER(Regressions!O86),ROUND(Regressions!O86, 1), NA())</f>
        <v>#N/A</v>
      </c>
      <c r="P76" s="310" t="e">
        <f>IF(ISNUMBER(Regressions!P86),ROUND(Regressions!P86, 1), NA())</f>
        <v>#N/A</v>
      </c>
      <c r="Q76" s="403" t="e">
        <f>IF(ISNUMBER(Regressions!Q86),ROUND(Regressions!Q86, 1), NA())</f>
        <v>#N/A</v>
      </c>
      <c r="R76" s="398" t="e">
        <f>IF(ISNUMBER(Regressions!R86),ROUND(Regressions!R86, 1), NA())</f>
        <v>#N/A</v>
      </c>
      <c r="S76" s="399" t="e">
        <f>IF(ISNUMBER(Regressions!S86),ROUND(Regressions!S86, 1), NA())</f>
        <v>#N/A</v>
      </c>
    </row>
    <row r="77" x14ac:dyDescent="0.2">
      <c r="A77" s="239" t="str">
        <f>IF(ISBLANK(Regressions!A87), " ", Regressions!A87)</f>
        <v>Senegal</v>
      </c>
      <c r="B77" s="234">
        <f>IF(ISBLANK(Regressions!B87), " ", Regressions!B87)</f>
        <v>2005</v>
      </c>
      <c r="C77" s="237" t="str">
        <f>IF(ISBLANK(Regressions!C87), " ", Regressions!C87)</f>
        <v>Primary</v>
      </c>
      <c r="D77" s="241">
        <f>IF(ISBLANK(Regressions!D87), " ", Regressions!D87)</f>
        <v>1826961</v>
      </c>
      <c r="E77" s="396">
        <f>IF(ISNUMBER(Regressions!E87),ROUND(Regressions!E87, 1), NA())</f>
        <v>56.9</v>
      </c>
      <c r="F77" s="310">
        <f>IF(ISNUMBER(Regressions!F87),ROUND(Regressions!F87, 1), NA())</f>
        <v>35.4</v>
      </c>
      <c r="G77" s="397" t="e">
        <f>IF(ISNUMBER(Regressions!G87),ROUND(Regressions!G87, 1), NA())</f>
        <v>#N/A</v>
      </c>
      <c r="H77" s="398" t="e">
        <f>IF(ISNUMBER(Regressions!H87),ROUND(Regressions!H87, 1), NA())</f>
        <v>#N/A</v>
      </c>
      <c r="I77" s="399">
        <f>IF(ISNUMBER(Regressions!I87),ROUND(Regressions!I87, 1), NA())</f>
        <v>64.599999999999994</v>
      </c>
      <c r="J77" s="400">
        <f>IF(ISNUMBER(Regressions!J87),ROUND(Regressions!J87, 1), NA())</f>
        <v>44.7</v>
      </c>
      <c r="K77" s="310" t="e">
        <f>IF(ISNUMBER(Regressions!K87),ROUND(Regressions!K87, 1), NA())</f>
        <v>#N/A</v>
      </c>
      <c r="L77" s="401" t="e">
        <f>IF(ISNUMBER(Regressions!L87),ROUND(Regressions!L87, 1), NA())</f>
        <v>#N/A</v>
      </c>
      <c r="M77" s="398">
        <f>IF(ISNUMBER(Regressions!M87),ROUND(Regressions!M87, 1), NA())</f>
        <v>44.7</v>
      </c>
      <c r="N77" s="402">
        <f>IF(ISNUMBER(Regressions!N87),ROUND(Regressions!N87, 1), NA())</f>
        <v>55.3</v>
      </c>
      <c r="O77" s="396" t="e">
        <f>IF(ISNUMBER(Regressions!O87),ROUND(Regressions!O87, 1), NA())</f>
        <v>#N/A</v>
      </c>
      <c r="P77" s="310" t="e">
        <f>IF(ISNUMBER(Regressions!P87),ROUND(Regressions!P87, 1), NA())</f>
        <v>#N/A</v>
      </c>
      <c r="Q77" s="403" t="e">
        <f>IF(ISNUMBER(Regressions!Q87),ROUND(Regressions!Q87, 1), NA())</f>
        <v>#N/A</v>
      </c>
      <c r="R77" s="398" t="e">
        <f>IF(ISNUMBER(Regressions!R87),ROUND(Regressions!R87, 1), NA())</f>
        <v>#N/A</v>
      </c>
      <c r="S77" s="399" t="e">
        <f>IF(ISNUMBER(Regressions!S87),ROUND(Regressions!S87, 1), NA())</f>
        <v>#N/A</v>
      </c>
    </row>
    <row r="78" x14ac:dyDescent="0.2">
      <c r="A78" s="239" t="str">
        <f>IF(ISBLANK(Regressions!A88), " ", Regressions!A88)</f>
        <v>Senegal</v>
      </c>
      <c r="B78" s="234">
        <f>IF(ISBLANK(Regressions!B88), " ", Regressions!B88)</f>
        <v>2006</v>
      </c>
      <c r="C78" s="237" t="str">
        <f>IF(ISBLANK(Regressions!C88), " ", Regressions!C88)</f>
        <v>Primary</v>
      </c>
      <c r="D78" s="241">
        <f>IF(ISBLANK(Regressions!D88), " ", Regressions!D88)</f>
        <v>1859815</v>
      </c>
      <c r="E78" s="396">
        <f>IF(ISNUMBER(Regressions!E88),ROUND(Regressions!E88, 1), NA())</f>
        <v>58.3</v>
      </c>
      <c r="F78" s="310">
        <f>IF(ISNUMBER(Regressions!F88),ROUND(Regressions!F88, 1), NA())</f>
        <v>38.200000000000003</v>
      </c>
      <c r="G78" s="397" t="e">
        <f>IF(ISNUMBER(Regressions!G88),ROUND(Regressions!G88, 1), NA())</f>
        <v>#N/A</v>
      </c>
      <c r="H78" s="398" t="e">
        <f>IF(ISNUMBER(Regressions!H88),ROUND(Regressions!H88, 1), NA())</f>
        <v>#N/A</v>
      </c>
      <c r="I78" s="399">
        <f>IF(ISNUMBER(Regressions!I88),ROUND(Regressions!I88, 1), NA())</f>
        <v>61.8</v>
      </c>
      <c r="J78" s="400">
        <f>IF(ISNUMBER(Regressions!J88),ROUND(Regressions!J88, 1), NA())</f>
        <v>47.5</v>
      </c>
      <c r="K78" s="310" t="e">
        <f>IF(ISNUMBER(Regressions!K88),ROUND(Regressions!K88, 1), NA())</f>
        <v>#N/A</v>
      </c>
      <c r="L78" s="401" t="e">
        <f>IF(ISNUMBER(Regressions!L88),ROUND(Regressions!L88, 1), NA())</f>
        <v>#N/A</v>
      </c>
      <c r="M78" s="398">
        <f>IF(ISNUMBER(Regressions!M88),ROUND(Regressions!M88, 1), NA())</f>
        <v>47.5</v>
      </c>
      <c r="N78" s="402">
        <f>IF(ISNUMBER(Regressions!N88),ROUND(Regressions!N88, 1), NA())</f>
        <v>52.5</v>
      </c>
      <c r="O78" s="396" t="e">
        <f>IF(ISNUMBER(Regressions!O88),ROUND(Regressions!O88, 1), NA())</f>
        <v>#N/A</v>
      </c>
      <c r="P78" s="310" t="e">
        <f>IF(ISNUMBER(Regressions!P88),ROUND(Regressions!P88, 1), NA())</f>
        <v>#N/A</v>
      </c>
      <c r="Q78" s="403" t="e">
        <f>IF(ISNUMBER(Regressions!Q88),ROUND(Regressions!Q88, 1), NA())</f>
        <v>#N/A</v>
      </c>
      <c r="R78" s="398" t="e">
        <f>IF(ISNUMBER(Regressions!R88),ROUND(Regressions!R88, 1), NA())</f>
        <v>#N/A</v>
      </c>
      <c r="S78" s="399" t="e">
        <f>IF(ISNUMBER(Regressions!S88),ROUND(Regressions!S88, 1), NA())</f>
        <v>#N/A</v>
      </c>
    </row>
    <row r="79" x14ac:dyDescent="0.2">
      <c r="A79" s="239" t="str">
        <f>IF(ISBLANK(Regressions!A89), " ", Regressions!A89)</f>
        <v>Senegal</v>
      </c>
      <c r="B79" s="234">
        <f>IF(ISBLANK(Regressions!B89), " ", Regressions!B89)</f>
        <v>2007</v>
      </c>
      <c r="C79" s="237" t="str">
        <f>IF(ISBLANK(Regressions!C89), " ", Regressions!C89)</f>
        <v>Primary</v>
      </c>
      <c r="D79" s="241">
        <f>IF(ISBLANK(Regressions!D89), " ", Regressions!D89)</f>
        <v>1898471</v>
      </c>
      <c r="E79" s="396">
        <f>IF(ISNUMBER(Regressions!E89),ROUND(Regressions!E89, 1), NA())</f>
        <v>59.6</v>
      </c>
      <c r="F79" s="310">
        <f>IF(ISNUMBER(Regressions!F89),ROUND(Regressions!F89, 1), NA())</f>
        <v>40.9</v>
      </c>
      <c r="G79" s="397" t="e">
        <f>IF(ISNUMBER(Regressions!G89),ROUND(Regressions!G89, 1), NA())</f>
        <v>#N/A</v>
      </c>
      <c r="H79" s="398" t="e">
        <f>IF(ISNUMBER(Regressions!H89),ROUND(Regressions!H89, 1), NA())</f>
        <v>#N/A</v>
      </c>
      <c r="I79" s="399">
        <f>IF(ISNUMBER(Regressions!I89),ROUND(Regressions!I89, 1), NA())</f>
        <v>59.1</v>
      </c>
      <c r="J79" s="400">
        <f>IF(ISNUMBER(Regressions!J89),ROUND(Regressions!J89, 1), NA())</f>
        <v>50.3</v>
      </c>
      <c r="K79" s="310" t="e">
        <f>IF(ISNUMBER(Regressions!K89),ROUND(Regressions!K89, 1), NA())</f>
        <v>#N/A</v>
      </c>
      <c r="L79" s="401" t="e">
        <f>IF(ISNUMBER(Regressions!L89),ROUND(Regressions!L89, 1), NA())</f>
        <v>#N/A</v>
      </c>
      <c r="M79" s="398">
        <f>IF(ISNUMBER(Regressions!M89),ROUND(Regressions!M89, 1), NA())</f>
        <v>50.3</v>
      </c>
      <c r="N79" s="402">
        <f>IF(ISNUMBER(Regressions!N89),ROUND(Regressions!N89, 1), NA())</f>
        <v>49.7</v>
      </c>
      <c r="O79" s="396" t="e">
        <f>IF(ISNUMBER(Regressions!O89),ROUND(Regressions!O89, 1), NA())</f>
        <v>#N/A</v>
      </c>
      <c r="P79" s="310" t="e">
        <f>IF(ISNUMBER(Regressions!P89),ROUND(Regressions!P89, 1), NA())</f>
        <v>#N/A</v>
      </c>
      <c r="Q79" s="403" t="e">
        <f>IF(ISNUMBER(Regressions!Q89),ROUND(Regressions!Q89, 1), NA())</f>
        <v>#N/A</v>
      </c>
      <c r="R79" s="398" t="e">
        <f>IF(ISNUMBER(Regressions!R89),ROUND(Regressions!R89, 1), NA())</f>
        <v>#N/A</v>
      </c>
      <c r="S79" s="399" t="e">
        <f>IF(ISNUMBER(Regressions!S89),ROUND(Regressions!S89, 1), NA())</f>
        <v>#N/A</v>
      </c>
    </row>
    <row r="80" x14ac:dyDescent="0.2">
      <c r="A80" s="239" t="str">
        <f>IF(ISBLANK(Regressions!A90), " ", Regressions!A90)</f>
        <v>Senegal</v>
      </c>
      <c r="B80" s="234">
        <f>IF(ISBLANK(Regressions!B90), " ", Regressions!B90)</f>
        <v>2008</v>
      </c>
      <c r="C80" s="237" t="str">
        <f>IF(ISBLANK(Regressions!C90), " ", Regressions!C90)</f>
        <v>Primary</v>
      </c>
      <c r="D80" s="241">
        <f>IF(ISBLANK(Regressions!D90), " ", Regressions!D90)</f>
        <v>1941360</v>
      </c>
      <c r="E80" s="396">
        <f>IF(ISNUMBER(Regressions!E90),ROUND(Regressions!E90, 1), NA())</f>
        <v>61</v>
      </c>
      <c r="F80" s="310">
        <f>IF(ISNUMBER(Regressions!F90),ROUND(Regressions!F90, 1), NA())</f>
        <v>43.6</v>
      </c>
      <c r="G80" s="397" t="e">
        <f>IF(ISNUMBER(Regressions!G90),ROUND(Regressions!G90, 1), NA())</f>
        <v>#N/A</v>
      </c>
      <c r="H80" s="398" t="e">
        <f>IF(ISNUMBER(Regressions!H90),ROUND(Regressions!H90, 1), NA())</f>
        <v>#N/A</v>
      </c>
      <c r="I80" s="399">
        <f>IF(ISNUMBER(Regressions!I90),ROUND(Regressions!I90, 1), NA())</f>
        <v>56.4</v>
      </c>
      <c r="J80" s="400">
        <f>IF(ISNUMBER(Regressions!J90),ROUND(Regressions!J90, 1), NA())</f>
        <v>53.1</v>
      </c>
      <c r="K80" s="310" t="e">
        <f>IF(ISNUMBER(Regressions!K90),ROUND(Regressions!K90, 1), NA())</f>
        <v>#N/A</v>
      </c>
      <c r="L80" s="401" t="e">
        <f>IF(ISNUMBER(Regressions!L90),ROUND(Regressions!L90, 1), NA())</f>
        <v>#N/A</v>
      </c>
      <c r="M80" s="398">
        <f>IF(ISNUMBER(Regressions!M90),ROUND(Regressions!M90, 1), NA())</f>
        <v>53.1</v>
      </c>
      <c r="N80" s="402">
        <f>IF(ISNUMBER(Regressions!N90),ROUND(Regressions!N90, 1), NA())</f>
        <v>46.9</v>
      </c>
      <c r="O80" s="396" t="e">
        <f>IF(ISNUMBER(Regressions!O90),ROUND(Regressions!O90, 1), NA())</f>
        <v>#N/A</v>
      </c>
      <c r="P80" s="310" t="e">
        <f>IF(ISNUMBER(Regressions!P90),ROUND(Regressions!P90, 1), NA())</f>
        <v>#N/A</v>
      </c>
      <c r="Q80" s="403" t="e">
        <f>IF(ISNUMBER(Regressions!Q90),ROUND(Regressions!Q90, 1), NA())</f>
        <v>#N/A</v>
      </c>
      <c r="R80" s="398" t="e">
        <f>IF(ISNUMBER(Regressions!R90),ROUND(Regressions!R90, 1), NA())</f>
        <v>#N/A</v>
      </c>
      <c r="S80" s="399" t="e">
        <f>IF(ISNUMBER(Regressions!S90),ROUND(Regressions!S90, 1), NA())</f>
        <v>#N/A</v>
      </c>
    </row>
    <row r="81" x14ac:dyDescent="0.2">
      <c r="A81" s="239" t="str">
        <f>IF(ISBLANK(Regressions!A91), " ", Regressions!A91)</f>
        <v>Senegal</v>
      </c>
      <c r="B81" s="234">
        <f>IF(ISBLANK(Regressions!B91), " ", Regressions!B91)</f>
        <v>2009</v>
      </c>
      <c r="C81" s="237" t="str">
        <f>IF(ISBLANK(Regressions!C91), " ", Regressions!C91)</f>
        <v>Primary</v>
      </c>
      <c r="D81" s="241">
        <f>IF(ISBLANK(Regressions!D91), " ", Regressions!D91)</f>
        <v>1988292</v>
      </c>
      <c r="E81" s="396">
        <f>IF(ISNUMBER(Regressions!E91),ROUND(Regressions!E91, 1), NA())</f>
        <v>62.4</v>
      </c>
      <c r="F81" s="310">
        <f>IF(ISNUMBER(Regressions!F91),ROUND(Regressions!F91, 1), NA())</f>
        <v>46.4</v>
      </c>
      <c r="G81" s="397" t="e">
        <f>IF(ISNUMBER(Regressions!G91),ROUND(Regressions!G91, 1), NA())</f>
        <v>#N/A</v>
      </c>
      <c r="H81" s="398" t="e">
        <f>IF(ISNUMBER(Regressions!H91),ROUND(Regressions!H91, 1), NA())</f>
        <v>#N/A</v>
      </c>
      <c r="I81" s="399">
        <f>IF(ISNUMBER(Regressions!I91),ROUND(Regressions!I91, 1), NA())</f>
        <v>53.6</v>
      </c>
      <c r="J81" s="400">
        <f>IF(ISNUMBER(Regressions!J91),ROUND(Regressions!J91, 1), NA())</f>
        <v>55.9</v>
      </c>
      <c r="K81" s="310" t="e">
        <f>IF(ISNUMBER(Regressions!K91),ROUND(Regressions!K91, 1), NA())</f>
        <v>#N/A</v>
      </c>
      <c r="L81" s="401" t="e">
        <f>IF(ISNUMBER(Regressions!L91),ROUND(Regressions!L91, 1), NA())</f>
        <v>#N/A</v>
      </c>
      <c r="M81" s="398">
        <f>IF(ISNUMBER(Regressions!M91),ROUND(Regressions!M91, 1), NA())</f>
        <v>55.9</v>
      </c>
      <c r="N81" s="402">
        <f>IF(ISNUMBER(Regressions!N91),ROUND(Regressions!N91, 1), NA())</f>
        <v>44.1</v>
      </c>
      <c r="O81" s="396" t="e">
        <f>IF(ISNUMBER(Regressions!O91),ROUND(Regressions!O91, 1), NA())</f>
        <v>#N/A</v>
      </c>
      <c r="P81" s="310" t="e">
        <f>IF(ISNUMBER(Regressions!P91),ROUND(Regressions!P91, 1), NA())</f>
        <v>#N/A</v>
      </c>
      <c r="Q81" s="403" t="e">
        <f>IF(ISNUMBER(Regressions!Q91),ROUND(Regressions!Q91, 1), NA())</f>
        <v>#N/A</v>
      </c>
      <c r="R81" s="398" t="e">
        <f>IF(ISNUMBER(Regressions!R91),ROUND(Regressions!R91, 1), NA())</f>
        <v>#N/A</v>
      </c>
      <c r="S81" s="399" t="e">
        <f>IF(ISNUMBER(Regressions!S91),ROUND(Regressions!S91, 1), NA())</f>
        <v>#N/A</v>
      </c>
    </row>
    <row r="82" x14ac:dyDescent="0.2">
      <c r="A82" s="239" t="str">
        <f>IF(ISBLANK(Regressions!A92), " ", Regressions!A92)</f>
        <v>Senegal</v>
      </c>
      <c r="B82" s="234">
        <f>IF(ISBLANK(Regressions!B92), " ", Regressions!B92)</f>
        <v>2010</v>
      </c>
      <c r="C82" s="237" t="str">
        <f>IF(ISBLANK(Regressions!C92), " ", Regressions!C92)</f>
        <v>Primary</v>
      </c>
      <c r="D82" s="241">
        <f>IF(ISBLANK(Regressions!D92), " ", Regressions!D92)</f>
        <v>2039180</v>
      </c>
      <c r="E82" s="396">
        <f>IF(ISNUMBER(Regressions!E92),ROUND(Regressions!E92, 1), NA())</f>
        <v>63.7</v>
      </c>
      <c r="F82" s="310">
        <f>IF(ISNUMBER(Regressions!F92),ROUND(Regressions!F92, 1), NA())</f>
        <v>49.1</v>
      </c>
      <c r="G82" s="397" t="e">
        <f>IF(ISNUMBER(Regressions!G92),ROUND(Regressions!G92, 1), NA())</f>
        <v>#N/A</v>
      </c>
      <c r="H82" s="398" t="e">
        <f>IF(ISNUMBER(Regressions!H92),ROUND(Regressions!H92, 1), NA())</f>
        <v>#N/A</v>
      </c>
      <c r="I82" s="399">
        <f>IF(ISNUMBER(Regressions!I92),ROUND(Regressions!I92, 1), NA())</f>
        <v>50.9</v>
      </c>
      <c r="J82" s="400">
        <f>IF(ISNUMBER(Regressions!J92),ROUND(Regressions!J92, 1), NA())</f>
        <v>58.7</v>
      </c>
      <c r="K82" s="310" t="e">
        <f>IF(ISNUMBER(Regressions!K92),ROUND(Regressions!K92, 1), NA())</f>
        <v>#N/A</v>
      </c>
      <c r="L82" s="401" t="e">
        <f>IF(ISNUMBER(Regressions!L92),ROUND(Regressions!L92, 1), NA())</f>
        <v>#N/A</v>
      </c>
      <c r="M82" s="398">
        <f>IF(ISNUMBER(Regressions!M92),ROUND(Regressions!M92, 1), NA())</f>
        <v>58.7</v>
      </c>
      <c r="N82" s="402">
        <f>IF(ISNUMBER(Regressions!N92),ROUND(Regressions!N92, 1), NA())</f>
        <v>41.3</v>
      </c>
      <c r="O82" s="396" t="e">
        <f>IF(ISNUMBER(Regressions!O92),ROUND(Regressions!O92, 1), NA())</f>
        <v>#N/A</v>
      </c>
      <c r="P82" s="310" t="e">
        <f>IF(ISNUMBER(Regressions!P92),ROUND(Regressions!P92, 1), NA())</f>
        <v>#N/A</v>
      </c>
      <c r="Q82" s="403" t="e">
        <f>IF(ISNUMBER(Regressions!Q92),ROUND(Regressions!Q92, 1), NA())</f>
        <v>#N/A</v>
      </c>
      <c r="R82" s="398" t="e">
        <f>IF(ISNUMBER(Regressions!R92),ROUND(Regressions!R92, 1), NA())</f>
        <v>#N/A</v>
      </c>
      <c r="S82" s="399" t="e">
        <f>IF(ISNUMBER(Regressions!S92),ROUND(Regressions!S92, 1), NA())</f>
        <v>#N/A</v>
      </c>
    </row>
    <row r="83" x14ac:dyDescent="0.2">
      <c r="A83" s="239" t="str">
        <f>IF(ISBLANK(Regressions!A93), " ", Regressions!A93)</f>
        <v>Senegal</v>
      </c>
      <c r="B83" s="234">
        <f>IF(ISBLANK(Regressions!B93), " ", Regressions!B93)</f>
        <v>2011</v>
      </c>
      <c r="C83" s="237" t="str">
        <f>IF(ISBLANK(Regressions!C93), " ", Regressions!C93)</f>
        <v>Primary</v>
      </c>
      <c r="D83" s="241">
        <f>IF(ISBLANK(Regressions!D93), " ", Regressions!D93)</f>
        <v>2093429</v>
      </c>
      <c r="E83" s="396">
        <f>IF(ISNUMBER(Regressions!E93),ROUND(Regressions!E93, 1), NA())</f>
        <v>65.099999999999994</v>
      </c>
      <c r="F83" s="310">
        <f>IF(ISNUMBER(Regressions!F93),ROUND(Regressions!F93, 1), NA())</f>
        <v>51.8</v>
      </c>
      <c r="G83" s="397" t="e">
        <f>IF(ISNUMBER(Regressions!G93),ROUND(Regressions!G93, 1), NA())</f>
        <v>#N/A</v>
      </c>
      <c r="H83" s="398" t="e">
        <f>IF(ISNUMBER(Regressions!H93),ROUND(Regressions!H93, 1), NA())</f>
        <v>#N/A</v>
      </c>
      <c r="I83" s="399">
        <f>IF(ISNUMBER(Regressions!I93),ROUND(Regressions!I93, 1), NA())</f>
        <v>48.2</v>
      </c>
      <c r="J83" s="400">
        <f>IF(ISNUMBER(Regressions!J93),ROUND(Regressions!J93, 1), NA())</f>
        <v>61.4</v>
      </c>
      <c r="K83" s="310" t="e">
        <f>IF(ISNUMBER(Regressions!K93),ROUND(Regressions!K93, 1), NA())</f>
        <v>#N/A</v>
      </c>
      <c r="L83" s="401" t="e">
        <f>IF(ISNUMBER(Regressions!L93),ROUND(Regressions!L93, 1), NA())</f>
        <v>#N/A</v>
      </c>
      <c r="M83" s="398">
        <f>IF(ISNUMBER(Regressions!M93),ROUND(Regressions!M93, 1), NA())</f>
        <v>61.4</v>
      </c>
      <c r="N83" s="402">
        <f>IF(ISNUMBER(Regressions!N93),ROUND(Regressions!N93, 1), NA())</f>
        <v>38.6</v>
      </c>
      <c r="O83" s="396" t="e">
        <f>IF(ISNUMBER(Regressions!O93),ROUND(Regressions!O93, 1), NA())</f>
        <v>#N/A</v>
      </c>
      <c r="P83" s="310" t="e">
        <f>IF(ISNUMBER(Regressions!P93),ROUND(Regressions!P93, 1), NA())</f>
        <v>#N/A</v>
      </c>
      <c r="Q83" s="403" t="e">
        <f>IF(ISNUMBER(Regressions!Q93),ROUND(Regressions!Q93, 1), NA())</f>
        <v>#N/A</v>
      </c>
      <c r="R83" s="398" t="e">
        <f>IF(ISNUMBER(Regressions!R93),ROUND(Regressions!R93, 1), NA())</f>
        <v>#N/A</v>
      </c>
      <c r="S83" s="399" t="e">
        <f>IF(ISNUMBER(Regressions!S93),ROUND(Regressions!S93, 1), NA())</f>
        <v>#N/A</v>
      </c>
    </row>
    <row r="84" x14ac:dyDescent="0.2">
      <c r="A84" s="239" t="str">
        <f>IF(ISBLANK(Regressions!A94), " ", Regressions!A94)</f>
        <v>Senegal</v>
      </c>
      <c r="B84" s="234">
        <f>IF(ISBLANK(Regressions!B94), " ", Regressions!B94)</f>
        <v>2012</v>
      </c>
      <c r="C84" s="237" t="str">
        <f>IF(ISBLANK(Regressions!C94), " ", Regressions!C94)</f>
        <v>Primary</v>
      </c>
      <c r="D84" s="241">
        <f>IF(ISBLANK(Regressions!D94), " ", Regressions!D94)</f>
        <v>2151648</v>
      </c>
      <c r="E84" s="396">
        <f>IF(ISNUMBER(Regressions!E94),ROUND(Regressions!E94, 1), NA())</f>
        <v>66.5</v>
      </c>
      <c r="F84" s="310">
        <f>IF(ISNUMBER(Regressions!F94),ROUND(Regressions!F94, 1), NA())</f>
        <v>54.5</v>
      </c>
      <c r="G84" s="397">
        <f>IF(ISNUMBER(Regressions!G94),ROUND(Regressions!G94, 1), NA())</f>
        <v>31.6</v>
      </c>
      <c r="H84" s="398">
        <f>IF(ISNUMBER(Regressions!H94),ROUND(Regressions!H94, 1), NA())</f>
        <v>23</v>
      </c>
      <c r="I84" s="399">
        <f>IF(ISNUMBER(Regressions!I94),ROUND(Regressions!I94, 1), NA())</f>
        <v>45.5</v>
      </c>
      <c r="J84" s="400">
        <f>IF(ISNUMBER(Regressions!J94),ROUND(Regressions!J94, 1), NA())</f>
        <v>64.2</v>
      </c>
      <c r="K84" s="310" t="e">
        <f>IF(ISNUMBER(Regressions!K94),ROUND(Regressions!K94, 1), NA())</f>
        <v>#N/A</v>
      </c>
      <c r="L84" s="401" t="e">
        <f>IF(ISNUMBER(Regressions!L94),ROUND(Regressions!L94, 1), NA())</f>
        <v>#N/A</v>
      </c>
      <c r="M84" s="398">
        <f>IF(ISNUMBER(Regressions!M94),ROUND(Regressions!M94, 1), NA())</f>
        <v>64.2</v>
      </c>
      <c r="N84" s="402">
        <f>IF(ISNUMBER(Regressions!N94),ROUND(Regressions!N94, 1), NA())</f>
        <v>35.799999999999997</v>
      </c>
      <c r="O84" s="396" t="e">
        <f>IF(ISNUMBER(Regressions!O94),ROUND(Regressions!O94, 1), NA())</f>
        <v>#N/A</v>
      </c>
      <c r="P84" s="310" t="e">
        <f>IF(ISNUMBER(Regressions!P94),ROUND(Regressions!P94, 1), NA())</f>
        <v>#N/A</v>
      </c>
      <c r="Q84" s="403">
        <f>IF(ISNUMBER(Regressions!Q94),ROUND(Regressions!Q94, 1), NA())</f>
        <v>25.4</v>
      </c>
      <c r="R84" s="398" t="e">
        <f>IF(ISNUMBER(Regressions!R94),ROUND(Regressions!R94, 1), NA())</f>
        <v>#N/A</v>
      </c>
      <c r="S84" s="399" t="e">
        <f>IF(ISNUMBER(Regressions!S94),ROUND(Regressions!S94, 1), NA())</f>
        <v>#N/A</v>
      </c>
    </row>
    <row r="85" x14ac:dyDescent="0.2">
      <c r="A85" s="239" t="str">
        <f>IF(ISBLANK(Regressions!A95), " ", Regressions!A95)</f>
        <v>Senegal</v>
      </c>
      <c r="B85" s="234">
        <f>IF(ISBLANK(Regressions!B95), " ", Regressions!B95)</f>
        <v>2013</v>
      </c>
      <c r="C85" s="237" t="str">
        <f>IF(ISBLANK(Regressions!C95), " ", Regressions!C95)</f>
        <v>Primary</v>
      </c>
      <c r="D85" s="241">
        <f>IF(ISBLANK(Regressions!D95), " ", Regressions!D95)</f>
        <v>2217313</v>
      </c>
      <c r="E85" s="396">
        <f>IF(ISNUMBER(Regressions!E95),ROUND(Regressions!E95, 1), NA())</f>
        <v>67.8</v>
      </c>
      <c r="F85" s="310">
        <f>IF(ISNUMBER(Regressions!F95),ROUND(Regressions!F95, 1), NA())</f>
        <v>57.3</v>
      </c>
      <c r="G85" s="397">
        <f>IF(ISNUMBER(Regressions!G95),ROUND(Regressions!G95, 1), NA())</f>
        <v>31.6</v>
      </c>
      <c r="H85" s="398">
        <f>IF(ISNUMBER(Regressions!H95),ROUND(Regressions!H95, 1), NA())</f>
        <v>25.7</v>
      </c>
      <c r="I85" s="399">
        <f>IF(ISNUMBER(Regressions!I95),ROUND(Regressions!I95, 1), NA())</f>
        <v>42.7</v>
      </c>
      <c r="J85" s="400">
        <f>IF(ISNUMBER(Regressions!J95),ROUND(Regressions!J95, 1), NA())</f>
        <v>67</v>
      </c>
      <c r="K85" s="310" t="e">
        <f>IF(ISNUMBER(Regressions!K95),ROUND(Regressions!K95, 1), NA())</f>
        <v>#N/A</v>
      </c>
      <c r="L85" s="401" t="e">
        <f>IF(ISNUMBER(Regressions!L95),ROUND(Regressions!L95, 1), NA())</f>
        <v>#N/A</v>
      </c>
      <c r="M85" s="398">
        <f>IF(ISNUMBER(Regressions!M95),ROUND(Regressions!M95, 1), NA())</f>
        <v>67</v>
      </c>
      <c r="N85" s="402">
        <f>IF(ISNUMBER(Regressions!N95),ROUND(Regressions!N95, 1), NA())</f>
        <v>33</v>
      </c>
      <c r="O85" s="396" t="e">
        <f>IF(ISNUMBER(Regressions!O95),ROUND(Regressions!O95, 1), NA())</f>
        <v>#N/A</v>
      </c>
      <c r="P85" s="310" t="e">
        <f>IF(ISNUMBER(Regressions!P95),ROUND(Regressions!P95, 1), NA())</f>
        <v>#N/A</v>
      </c>
      <c r="Q85" s="403">
        <f>IF(ISNUMBER(Regressions!Q95),ROUND(Regressions!Q95, 1), NA())</f>
        <v>25.4</v>
      </c>
      <c r="R85" s="398" t="e">
        <f>IF(ISNUMBER(Regressions!R95),ROUND(Regressions!R95, 1), NA())</f>
        <v>#N/A</v>
      </c>
      <c r="S85" s="399" t="e">
        <f>IF(ISNUMBER(Regressions!S95),ROUND(Regressions!S95, 1), NA())</f>
        <v>#N/A</v>
      </c>
    </row>
    <row r="86" x14ac:dyDescent="0.2">
      <c r="A86" s="239" t="str">
        <f>IF(ISBLANK(Regressions!A96), " ", Regressions!A96)</f>
        <v>Senegal</v>
      </c>
      <c r="B86" s="234">
        <f>IF(ISBLANK(Regressions!B96), " ", Regressions!B96)</f>
        <v>2014</v>
      </c>
      <c r="C86" s="237" t="str">
        <f>IF(ISBLANK(Regressions!C96), " ", Regressions!C96)</f>
        <v>Primary</v>
      </c>
      <c r="D86" s="241">
        <f>IF(ISBLANK(Regressions!D96), " ", Regressions!D96)</f>
        <v>2289641</v>
      </c>
      <c r="E86" s="396">
        <f>IF(ISNUMBER(Regressions!E96),ROUND(Regressions!E96, 1), NA())</f>
        <v>69.2</v>
      </c>
      <c r="F86" s="310">
        <f>IF(ISNUMBER(Regressions!F96),ROUND(Regressions!F96, 1), NA())</f>
        <v>60</v>
      </c>
      <c r="G86" s="397">
        <f>IF(ISNUMBER(Regressions!G96),ROUND(Regressions!G96, 1), NA())</f>
        <v>31.6</v>
      </c>
      <c r="H86" s="398">
        <f>IF(ISNUMBER(Regressions!H96),ROUND(Regressions!H96, 1), NA())</f>
        <v>28.4</v>
      </c>
      <c r="I86" s="399">
        <f>IF(ISNUMBER(Regressions!I96),ROUND(Regressions!I96, 1), NA())</f>
        <v>40</v>
      </c>
      <c r="J86" s="400">
        <f>IF(ISNUMBER(Regressions!J96),ROUND(Regressions!J96, 1), NA())</f>
        <v>69.8</v>
      </c>
      <c r="K86" s="310" t="e">
        <f>IF(ISNUMBER(Regressions!K96),ROUND(Regressions!K96, 1), NA())</f>
        <v>#N/A</v>
      </c>
      <c r="L86" s="401" t="e">
        <f>IF(ISNUMBER(Regressions!L96),ROUND(Regressions!L96, 1), NA())</f>
        <v>#N/A</v>
      </c>
      <c r="M86" s="398">
        <f>IF(ISNUMBER(Regressions!M96),ROUND(Regressions!M96, 1), NA())</f>
        <v>69.8</v>
      </c>
      <c r="N86" s="402">
        <f>IF(ISNUMBER(Regressions!N96),ROUND(Regressions!N96, 1), NA())</f>
        <v>30.2</v>
      </c>
      <c r="O86" s="396" t="e">
        <f>IF(ISNUMBER(Regressions!O96),ROUND(Regressions!O96, 1), NA())</f>
        <v>#N/A</v>
      </c>
      <c r="P86" s="310" t="e">
        <f>IF(ISNUMBER(Regressions!P96),ROUND(Regressions!P96, 1), NA())</f>
        <v>#N/A</v>
      </c>
      <c r="Q86" s="403">
        <f>IF(ISNUMBER(Regressions!Q96),ROUND(Regressions!Q96, 1), NA())</f>
        <v>25.4</v>
      </c>
      <c r="R86" s="398" t="e">
        <f>IF(ISNUMBER(Regressions!R96),ROUND(Regressions!R96, 1), NA())</f>
        <v>#N/A</v>
      </c>
      <c r="S86" s="399" t="e">
        <f>IF(ISNUMBER(Regressions!S96),ROUND(Regressions!S96, 1), NA())</f>
        <v>#N/A</v>
      </c>
    </row>
    <row r="87" x14ac:dyDescent="0.2">
      <c r="A87" s="239" t="str">
        <f>IF(ISBLANK(Regressions!A97), " ", Regressions!A97)</f>
        <v>Senegal</v>
      </c>
      <c r="B87" s="234">
        <f>IF(ISBLANK(Regressions!B97), " ", Regressions!B97)</f>
        <v>2015</v>
      </c>
      <c r="C87" s="237" t="str">
        <f>IF(ISBLANK(Regressions!C97), " ", Regressions!C97)</f>
        <v>Primary</v>
      </c>
      <c r="D87" s="241">
        <f>IF(ISBLANK(Regressions!D97), " ", Regressions!D97)</f>
        <v>2367518</v>
      </c>
      <c r="E87" s="396">
        <f>IF(ISNUMBER(Regressions!E97),ROUND(Regressions!E97, 1), NA())</f>
        <v>70.599999999999994</v>
      </c>
      <c r="F87" s="310">
        <f>IF(ISNUMBER(Regressions!F97),ROUND(Regressions!F97, 1), NA())</f>
        <v>62.7</v>
      </c>
      <c r="G87" s="397">
        <f>IF(ISNUMBER(Regressions!G97),ROUND(Regressions!G97, 1), NA())</f>
        <v>31.6</v>
      </c>
      <c r="H87" s="398">
        <f>IF(ISNUMBER(Regressions!H97),ROUND(Regressions!H97, 1), NA())</f>
        <v>31.2</v>
      </c>
      <c r="I87" s="399">
        <f>IF(ISNUMBER(Regressions!I97),ROUND(Regressions!I97, 1), NA())</f>
        <v>37.299999999999997</v>
      </c>
      <c r="J87" s="400">
        <f>IF(ISNUMBER(Regressions!J97),ROUND(Regressions!J97, 1), NA())</f>
        <v>72.599999999999994</v>
      </c>
      <c r="K87" s="310" t="e">
        <f>IF(ISNUMBER(Regressions!K97),ROUND(Regressions!K97, 1), NA())</f>
        <v>#N/A</v>
      </c>
      <c r="L87" s="401" t="e">
        <f>IF(ISNUMBER(Regressions!L97),ROUND(Regressions!L97, 1), NA())</f>
        <v>#N/A</v>
      </c>
      <c r="M87" s="398">
        <f>IF(ISNUMBER(Regressions!M97),ROUND(Regressions!M97, 1), NA())</f>
        <v>72.599999999999994</v>
      </c>
      <c r="N87" s="402">
        <f>IF(ISNUMBER(Regressions!N97),ROUND(Regressions!N97, 1), NA())</f>
        <v>27.4</v>
      </c>
      <c r="O87" s="396" t="e">
        <f>IF(ISNUMBER(Regressions!O97),ROUND(Regressions!O97, 1), NA())</f>
        <v>#N/A</v>
      </c>
      <c r="P87" s="310" t="e">
        <f>IF(ISNUMBER(Regressions!P97),ROUND(Regressions!P97, 1), NA())</f>
        <v>#N/A</v>
      </c>
      <c r="Q87" s="403">
        <f>IF(ISNUMBER(Regressions!Q97),ROUND(Regressions!Q97, 1), NA())</f>
        <v>25.4</v>
      </c>
      <c r="R87" s="398" t="e">
        <f>IF(ISNUMBER(Regressions!R97),ROUND(Regressions!R97, 1), NA())</f>
        <v>#N/A</v>
      </c>
      <c r="S87" s="399" t="e">
        <f>IF(ISNUMBER(Regressions!S97),ROUND(Regressions!S97, 1), NA())</f>
        <v>#N/A</v>
      </c>
    </row>
    <row r="88" x14ac:dyDescent="0.2">
      <c r="A88" s="373" t="str">
        <f>IF(ISBLANK(Regressions!A98), " ", Regressions!A98)</f>
        <v>Senegal</v>
      </c>
      <c r="B88" s="374">
        <f>IF(ISBLANK(Regressions!B98), " ", Regressions!B98)</f>
        <v>2016</v>
      </c>
      <c r="C88" s="375" t="str">
        <f>IF(ISBLANK(Regressions!C98), " ", Regressions!C98)</f>
        <v>Primary</v>
      </c>
      <c r="D88" s="376">
        <f>IF(ISBLANK(Regressions!D98), " ", Regressions!D98)</f>
        <v>2448502</v>
      </c>
      <c r="E88" s="404">
        <f>IF(ISNUMBER(Regressions!E98),ROUND(Regressions!E98, 1), NA())</f>
        <v>71.900000000000006</v>
      </c>
      <c r="F88" s="311">
        <f>IF(ISNUMBER(Regressions!F98),ROUND(Regressions!F98, 1), NA())</f>
        <v>65.5</v>
      </c>
      <c r="G88" s="405">
        <f>IF(ISNUMBER(Regressions!G98),ROUND(Regressions!G98, 1), NA())</f>
        <v>31.6</v>
      </c>
      <c r="H88" s="406">
        <f>IF(ISNUMBER(Regressions!H98),ROUND(Regressions!H98, 1), NA())</f>
        <v>33.9</v>
      </c>
      <c r="I88" s="407">
        <f>IF(ISNUMBER(Regressions!I98),ROUND(Regressions!I98, 1), NA())</f>
        <v>34.5</v>
      </c>
      <c r="J88" s="408">
        <f>IF(ISNUMBER(Regressions!J98),ROUND(Regressions!J98, 1), NA())</f>
        <v>75.400000000000006</v>
      </c>
      <c r="K88" s="311" t="e">
        <f>IF(ISNUMBER(Regressions!K98),ROUND(Regressions!K98, 1), NA())</f>
        <v>#N/A</v>
      </c>
      <c r="L88" s="409" t="e">
        <f>IF(ISNUMBER(Regressions!L98),ROUND(Regressions!L98, 1), NA())</f>
        <v>#N/A</v>
      </c>
      <c r="M88" s="406">
        <f>IF(ISNUMBER(Regressions!M98),ROUND(Regressions!M98, 1), NA())</f>
        <v>75.400000000000006</v>
      </c>
      <c r="N88" s="410">
        <f>IF(ISNUMBER(Regressions!N98),ROUND(Regressions!N98, 1), NA())</f>
        <v>24.6</v>
      </c>
      <c r="O88" s="404" t="e">
        <f>IF(ISNUMBER(Regressions!O98),ROUND(Regressions!O98, 1), NA())</f>
        <v>#N/A</v>
      </c>
      <c r="P88" s="311" t="e">
        <f>IF(ISNUMBER(Regressions!P98),ROUND(Regressions!P98, 1), NA())</f>
        <v>#N/A</v>
      </c>
      <c r="Q88" s="411">
        <f>IF(ISNUMBER(Regressions!Q98),ROUND(Regressions!Q98, 1), NA())</f>
        <v>25.4</v>
      </c>
      <c r="R88" s="406" t="e">
        <f>IF(ISNUMBER(Regressions!R98),ROUND(Regressions!R98, 1), NA())</f>
        <v>#N/A</v>
      </c>
      <c r="S88" s="407" t="e">
        <f>IF(ISNUMBER(Regressions!S98),ROUND(Regressions!S98, 1), NA())</f>
        <v>#N/A</v>
      </c>
    </row>
    <row r="89" x14ac:dyDescent="0.2">
      <c r="A89" s="239" t="str">
        <f>IF(ISBLANK(Regressions!A99), " ", Regressions!A99)</f>
        <v>Senegal</v>
      </c>
      <c r="B89" s="234">
        <f>IF(ISBLANK(Regressions!B99), " ", Regressions!B99)</f>
        <v>2000</v>
      </c>
      <c r="C89" s="237" t="str">
        <f>IF(ISBLANK(Regressions!C99), " ", Regressions!C99)</f>
        <v>Secondary</v>
      </c>
      <c r="D89" s="241">
        <f>IF(ISBLANK(Regressions!D99), " ", Regressions!D99)</f>
        <v>1597861</v>
      </c>
      <c r="E89" s="396">
        <f>IF(ISNUMBER(Regressions!E99),ROUND(Regressions!E99, 1), NA())</f>
        <v>82</v>
      </c>
      <c r="F89" s="310">
        <f>IF(ISNUMBER(Regressions!F99),ROUND(Regressions!F99, 1), NA())</f>
        <v>52.2</v>
      </c>
      <c r="G89" s="397" t="e">
        <f>IF(ISNUMBER(Regressions!G99),ROUND(Regressions!G99, 1), NA())</f>
        <v>#N/A</v>
      </c>
      <c r="H89" s="398">
        <f>IF(ISNUMBER(Regressions!H99),ROUND(Regressions!H99, 1), NA())</f>
        <v>52.2</v>
      </c>
      <c r="I89" s="399">
        <f>IF(ISNUMBER(Regressions!I99),ROUND(Regressions!I99, 1), NA())</f>
        <v>47.8</v>
      </c>
      <c r="J89" s="400">
        <f>IF(ISNUMBER(Regressions!J99),ROUND(Regressions!J99, 1), NA())</f>
        <v>58.7</v>
      </c>
      <c r="K89" s="310" t="e">
        <f>IF(ISNUMBER(Regressions!K99),ROUND(Regressions!K99, 1), NA())</f>
        <v>#N/A</v>
      </c>
      <c r="L89" s="401" t="e">
        <f>IF(ISNUMBER(Regressions!L99),ROUND(Regressions!L99, 1), NA())</f>
        <v>#N/A</v>
      </c>
      <c r="M89" s="398">
        <f>IF(ISNUMBER(Regressions!M99),ROUND(Regressions!M99, 1), NA())</f>
        <v>58.7</v>
      </c>
      <c r="N89" s="402">
        <f>IF(ISNUMBER(Regressions!N99),ROUND(Regressions!N99, 1), NA())</f>
        <v>41.3</v>
      </c>
      <c r="O89" s="396" t="e">
        <f>IF(ISNUMBER(Regressions!O99),ROUND(Regressions!O99, 1), NA())</f>
        <v>#N/A</v>
      </c>
      <c r="P89" s="310" t="e">
        <f>IF(ISNUMBER(Regressions!P99),ROUND(Regressions!P99, 1), NA())</f>
        <v>#N/A</v>
      </c>
      <c r="Q89" s="403" t="e">
        <f>IF(ISNUMBER(Regressions!Q99),ROUND(Regressions!Q99, 1), NA())</f>
        <v>#N/A</v>
      </c>
      <c r="R89" s="398" t="e">
        <f>IF(ISNUMBER(Regressions!R99),ROUND(Regressions!R99, 1), NA())</f>
        <v>#N/A</v>
      </c>
      <c r="S89" s="399" t="e">
        <f>IF(ISNUMBER(Regressions!S99),ROUND(Regressions!S99, 1), NA())</f>
        <v>#N/A</v>
      </c>
    </row>
    <row r="90" x14ac:dyDescent="0.2">
      <c r="A90" s="239" t="str">
        <f>IF(ISBLANK(Regressions!A100), " ", Regressions!A100)</f>
        <v>Senegal</v>
      </c>
      <c r="B90" s="234">
        <f>IF(ISBLANK(Regressions!B100), " ", Regressions!B100)</f>
        <v>2001</v>
      </c>
      <c r="C90" s="237" t="str">
        <f>IF(ISBLANK(Regressions!C100), " ", Regressions!C100)</f>
        <v>Secondary</v>
      </c>
      <c r="D90" s="241">
        <f>IF(ISBLANK(Regressions!D100), " ", Regressions!D100)</f>
        <v>1644057</v>
      </c>
      <c r="E90" s="396">
        <f>IF(ISNUMBER(Regressions!E100),ROUND(Regressions!E100, 1), NA())</f>
        <v>82</v>
      </c>
      <c r="F90" s="310">
        <f>IF(ISNUMBER(Regressions!F100),ROUND(Regressions!F100, 1), NA())</f>
        <v>52.2</v>
      </c>
      <c r="G90" s="397" t="e">
        <f>IF(ISNUMBER(Regressions!G100),ROUND(Regressions!G100, 1), NA())</f>
        <v>#N/A</v>
      </c>
      <c r="H90" s="398">
        <f>IF(ISNUMBER(Regressions!H100),ROUND(Regressions!H100, 1), NA())</f>
        <v>52.2</v>
      </c>
      <c r="I90" s="399">
        <f>IF(ISNUMBER(Regressions!I100),ROUND(Regressions!I100, 1), NA())</f>
        <v>47.8</v>
      </c>
      <c r="J90" s="400">
        <f>IF(ISNUMBER(Regressions!J100),ROUND(Regressions!J100, 1), NA())</f>
        <v>58.7</v>
      </c>
      <c r="K90" s="310" t="e">
        <f>IF(ISNUMBER(Regressions!K100),ROUND(Regressions!K100, 1), NA())</f>
        <v>#N/A</v>
      </c>
      <c r="L90" s="401" t="e">
        <f>IF(ISNUMBER(Regressions!L100),ROUND(Regressions!L100, 1), NA())</f>
        <v>#N/A</v>
      </c>
      <c r="M90" s="398">
        <f>IF(ISNUMBER(Regressions!M100),ROUND(Regressions!M100, 1), NA())</f>
        <v>58.7</v>
      </c>
      <c r="N90" s="402">
        <f>IF(ISNUMBER(Regressions!N100),ROUND(Regressions!N100, 1), NA())</f>
        <v>41.3</v>
      </c>
      <c r="O90" s="396" t="e">
        <f>IF(ISNUMBER(Regressions!O100),ROUND(Regressions!O100, 1), NA())</f>
        <v>#N/A</v>
      </c>
      <c r="P90" s="310" t="e">
        <f>IF(ISNUMBER(Regressions!P100),ROUND(Regressions!P100, 1), NA())</f>
        <v>#N/A</v>
      </c>
      <c r="Q90" s="403" t="e">
        <f>IF(ISNUMBER(Regressions!Q100),ROUND(Regressions!Q100, 1), NA())</f>
        <v>#N/A</v>
      </c>
      <c r="R90" s="398" t="e">
        <f>IF(ISNUMBER(Regressions!R100),ROUND(Regressions!R100, 1), NA())</f>
        <v>#N/A</v>
      </c>
      <c r="S90" s="399" t="e">
        <f>IF(ISNUMBER(Regressions!S100),ROUND(Regressions!S100, 1), NA())</f>
        <v>#N/A</v>
      </c>
    </row>
    <row r="91" x14ac:dyDescent="0.2">
      <c r="A91" s="239" t="str">
        <f>IF(ISBLANK(Regressions!A101), " ", Regressions!A101)</f>
        <v>Senegal</v>
      </c>
      <c r="B91" s="234">
        <f>IF(ISBLANK(Regressions!B101), " ", Regressions!B101)</f>
        <v>2002</v>
      </c>
      <c r="C91" s="237" t="str">
        <f>IF(ISBLANK(Regressions!C101), " ", Regressions!C101)</f>
        <v>Secondary</v>
      </c>
      <c r="D91" s="241">
        <f>IF(ISBLANK(Regressions!D101), " ", Regressions!D101)</f>
        <v>1681037</v>
      </c>
      <c r="E91" s="396">
        <f>IF(ISNUMBER(Regressions!E101),ROUND(Regressions!E101, 1), NA())</f>
        <v>82</v>
      </c>
      <c r="F91" s="310">
        <f>IF(ISNUMBER(Regressions!F101),ROUND(Regressions!F101, 1), NA())</f>
        <v>52.2</v>
      </c>
      <c r="G91" s="397" t="e">
        <f>IF(ISNUMBER(Regressions!G101),ROUND(Regressions!G101, 1), NA())</f>
        <v>#N/A</v>
      </c>
      <c r="H91" s="398">
        <f>IF(ISNUMBER(Regressions!H101),ROUND(Regressions!H101, 1), NA())</f>
        <v>52.2</v>
      </c>
      <c r="I91" s="399">
        <f>IF(ISNUMBER(Regressions!I101),ROUND(Regressions!I101, 1), NA())</f>
        <v>47.8</v>
      </c>
      <c r="J91" s="400">
        <f>IF(ISNUMBER(Regressions!J101),ROUND(Regressions!J101, 1), NA())</f>
        <v>58.7</v>
      </c>
      <c r="K91" s="310" t="e">
        <f>IF(ISNUMBER(Regressions!K101),ROUND(Regressions!K101, 1), NA())</f>
        <v>#N/A</v>
      </c>
      <c r="L91" s="401" t="e">
        <f>IF(ISNUMBER(Regressions!L101),ROUND(Regressions!L101, 1), NA())</f>
        <v>#N/A</v>
      </c>
      <c r="M91" s="398">
        <f>IF(ISNUMBER(Regressions!M101),ROUND(Regressions!M101, 1), NA())</f>
        <v>58.7</v>
      </c>
      <c r="N91" s="402">
        <f>IF(ISNUMBER(Regressions!N101),ROUND(Regressions!N101, 1), NA())</f>
        <v>41.3</v>
      </c>
      <c r="O91" s="396" t="e">
        <f>IF(ISNUMBER(Regressions!O101),ROUND(Regressions!O101, 1), NA())</f>
        <v>#N/A</v>
      </c>
      <c r="P91" s="310" t="e">
        <f>IF(ISNUMBER(Regressions!P101),ROUND(Regressions!P101, 1), NA())</f>
        <v>#N/A</v>
      </c>
      <c r="Q91" s="403" t="e">
        <f>IF(ISNUMBER(Regressions!Q101),ROUND(Regressions!Q101, 1), NA())</f>
        <v>#N/A</v>
      </c>
      <c r="R91" s="398" t="e">
        <f>IF(ISNUMBER(Regressions!R101),ROUND(Regressions!R101, 1), NA())</f>
        <v>#N/A</v>
      </c>
      <c r="S91" s="399" t="e">
        <f>IF(ISNUMBER(Regressions!S101),ROUND(Regressions!S101, 1), NA())</f>
        <v>#N/A</v>
      </c>
    </row>
    <row r="92" x14ac:dyDescent="0.2">
      <c r="A92" s="239" t="str">
        <f>IF(ISBLANK(Regressions!A102), " ", Regressions!A102)</f>
        <v>Senegal</v>
      </c>
      <c r="B92" s="234">
        <f>IF(ISBLANK(Regressions!B102), " ", Regressions!B102)</f>
        <v>2003</v>
      </c>
      <c r="C92" s="237" t="str">
        <f>IF(ISBLANK(Regressions!C102), " ", Regressions!C102)</f>
        <v>Secondary</v>
      </c>
      <c r="D92" s="241">
        <f>IF(ISBLANK(Regressions!D102), " ", Regressions!D102)</f>
        <v>1717735</v>
      </c>
      <c r="E92" s="396">
        <f>IF(ISNUMBER(Regressions!E102),ROUND(Regressions!E102, 1), NA())</f>
        <v>82</v>
      </c>
      <c r="F92" s="310">
        <f>IF(ISNUMBER(Regressions!F102),ROUND(Regressions!F102, 1), NA())</f>
        <v>52.2</v>
      </c>
      <c r="G92" s="397" t="e">
        <f>IF(ISNUMBER(Regressions!G102),ROUND(Regressions!G102, 1), NA())</f>
        <v>#N/A</v>
      </c>
      <c r="H92" s="398">
        <f>IF(ISNUMBER(Regressions!H102),ROUND(Regressions!H102, 1), NA())</f>
        <v>52.2</v>
      </c>
      <c r="I92" s="399">
        <f>IF(ISNUMBER(Regressions!I102),ROUND(Regressions!I102, 1), NA())</f>
        <v>47.8</v>
      </c>
      <c r="J92" s="400">
        <f>IF(ISNUMBER(Regressions!J102),ROUND(Regressions!J102, 1), NA())</f>
        <v>58.7</v>
      </c>
      <c r="K92" s="310" t="e">
        <f>IF(ISNUMBER(Regressions!K102),ROUND(Regressions!K102, 1), NA())</f>
        <v>#N/A</v>
      </c>
      <c r="L92" s="401" t="e">
        <f>IF(ISNUMBER(Regressions!L102),ROUND(Regressions!L102, 1), NA())</f>
        <v>#N/A</v>
      </c>
      <c r="M92" s="398">
        <f>IF(ISNUMBER(Regressions!M102),ROUND(Regressions!M102, 1), NA())</f>
        <v>58.7</v>
      </c>
      <c r="N92" s="402">
        <f>IF(ISNUMBER(Regressions!N102),ROUND(Regressions!N102, 1), NA())</f>
        <v>41.3</v>
      </c>
      <c r="O92" s="396" t="e">
        <f>IF(ISNUMBER(Regressions!O102),ROUND(Regressions!O102, 1), NA())</f>
        <v>#N/A</v>
      </c>
      <c r="P92" s="310" t="e">
        <f>IF(ISNUMBER(Regressions!P102),ROUND(Regressions!P102, 1), NA())</f>
        <v>#N/A</v>
      </c>
      <c r="Q92" s="403" t="e">
        <f>IF(ISNUMBER(Regressions!Q102),ROUND(Regressions!Q102, 1), NA())</f>
        <v>#N/A</v>
      </c>
      <c r="R92" s="398" t="e">
        <f>IF(ISNUMBER(Regressions!R102),ROUND(Regressions!R102, 1), NA())</f>
        <v>#N/A</v>
      </c>
      <c r="S92" s="399" t="e">
        <f>IF(ISNUMBER(Regressions!S102),ROUND(Regressions!S102, 1), NA())</f>
        <v>#N/A</v>
      </c>
    </row>
    <row r="93" x14ac:dyDescent="0.2">
      <c r="A93" s="239" t="str">
        <f>IF(ISBLANK(Regressions!A103), " ", Regressions!A103)</f>
        <v>Senegal</v>
      </c>
      <c r="B93" s="234">
        <f>IF(ISBLANK(Regressions!B103), " ", Regressions!B103)</f>
        <v>2004</v>
      </c>
      <c r="C93" s="237" t="str">
        <f>IF(ISBLANK(Regressions!C103), " ", Regressions!C103)</f>
        <v>Secondary</v>
      </c>
      <c r="D93" s="241">
        <f>IF(ISBLANK(Regressions!D103), " ", Regressions!D103)</f>
        <v>1798914</v>
      </c>
      <c r="E93" s="396">
        <f>IF(ISNUMBER(Regressions!E103),ROUND(Regressions!E103, 1), NA())</f>
        <v>82</v>
      </c>
      <c r="F93" s="310">
        <f>IF(ISNUMBER(Regressions!F103),ROUND(Regressions!F103, 1), NA())</f>
        <v>52.2</v>
      </c>
      <c r="G93" s="397" t="e">
        <f>IF(ISNUMBER(Regressions!G103),ROUND(Regressions!G103, 1), NA())</f>
        <v>#N/A</v>
      </c>
      <c r="H93" s="398">
        <f>IF(ISNUMBER(Regressions!H103),ROUND(Regressions!H103, 1), NA())</f>
        <v>52.2</v>
      </c>
      <c r="I93" s="399">
        <f>IF(ISNUMBER(Regressions!I103),ROUND(Regressions!I103, 1), NA())</f>
        <v>47.8</v>
      </c>
      <c r="J93" s="400">
        <f>IF(ISNUMBER(Regressions!J103),ROUND(Regressions!J103, 1), NA())</f>
        <v>58.7</v>
      </c>
      <c r="K93" s="310" t="e">
        <f>IF(ISNUMBER(Regressions!K103),ROUND(Regressions!K103, 1), NA())</f>
        <v>#N/A</v>
      </c>
      <c r="L93" s="401" t="e">
        <f>IF(ISNUMBER(Regressions!L103),ROUND(Regressions!L103, 1), NA())</f>
        <v>#N/A</v>
      </c>
      <c r="M93" s="398">
        <f>IF(ISNUMBER(Regressions!M103),ROUND(Regressions!M103, 1), NA())</f>
        <v>58.7</v>
      </c>
      <c r="N93" s="402">
        <f>IF(ISNUMBER(Regressions!N103),ROUND(Regressions!N103, 1), NA())</f>
        <v>41.3</v>
      </c>
      <c r="O93" s="396" t="e">
        <f>IF(ISNUMBER(Regressions!O103),ROUND(Regressions!O103, 1), NA())</f>
        <v>#N/A</v>
      </c>
      <c r="P93" s="310" t="e">
        <f>IF(ISNUMBER(Regressions!P103),ROUND(Regressions!P103, 1), NA())</f>
        <v>#N/A</v>
      </c>
      <c r="Q93" s="403" t="e">
        <f>IF(ISNUMBER(Regressions!Q103),ROUND(Regressions!Q103, 1), NA())</f>
        <v>#N/A</v>
      </c>
      <c r="R93" s="398" t="e">
        <f>IF(ISNUMBER(Regressions!R103),ROUND(Regressions!R103, 1), NA())</f>
        <v>#N/A</v>
      </c>
      <c r="S93" s="399" t="e">
        <f>IF(ISNUMBER(Regressions!S103),ROUND(Regressions!S103, 1), NA())</f>
        <v>#N/A</v>
      </c>
    </row>
    <row r="94" x14ac:dyDescent="0.2">
      <c r="A94" s="239" t="str">
        <f>IF(ISBLANK(Regressions!A104), " ", Regressions!A104)</f>
        <v>Senegal</v>
      </c>
      <c r="B94" s="234">
        <f>IF(ISBLANK(Regressions!B104), " ", Regressions!B104)</f>
        <v>2005</v>
      </c>
      <c r="C94" s="237" t="str">
        <f>IF(ISBLANK(Regressions!C104), " ", Regressions!C104)</f>
        <v>Secondary</v>
      </c>
      <c r="D94" s="241">
        <f>IF(ISBLANK(Regressions!D104), " ", Regressions!D104)</f>
        <v>1838600</v>
      </c>
      <c r="E94" s="396">
        <f>IF(ISNUMBER(Regressions!E104),ROUND(Regressions!E104, 1), NA())</f>
        <v>82.5</v>
      </c>
      <c r="F94" s="310">
        <f>IF(ISNUMBER(Regressions!F104),ROUND(Regressions!F104, 1), NA())</f>
        <v>55</v>
      </c>
      <c r="G94" s="397" t="e">
        <f>IF(ISNUMBER(Regressions!G104),ROUND(Regressions!G104, 1), NA())</f>
        <v>#N/A</v>
      </c>
      <c r="H94" s="398">
        <f>IF(ISNUMBER(Regressions!H104),ROUND(Regressions!H104, 1), NA())</f>
        <v>55</v>
      </c>
      <c r="I94" s="399">
        <f>IF(ISNUMBER(Regressions!I104),ROUND(Regressions!I104, 1), NA())</f>
        <v>45</v>
      </c>
      <c r="J94" s="400">
        <f>IF(ISNUMBER(Regressions!J104),ROUND(Regressions!J104, 1), NA())</f>
        <v>60.9</v>
      </c>
      <c r="K94" s="310" t="e">
        <f>IF(ISNUMBER(Regressions!K104),ROUND(Regressions!K104, 1), NA())</f>
        <v>#N/A</v>
      </c>
      <c r="L94" s="401" t="e">
        <f>IF(ISNUMBER(Regressions!L104),ROUND(Regressions!L104, 1), NA())</f>
        <v>#N/A</v>
      </c>
      <c r="M94" s="398">
        <f>IF(ISNUMBER(Regressions!M104),ROUND(Regressions!M104, 1), NA())</f>
        <v>60.9</v>
      </c>
      <c r="N94" s="402">
        <f>IF(ISNUMBER(Regressions!N104),ROUND(Regressions!N104, 1), NA())</f>
        <v>39.1</v>
      </c>
      <c r="O94" s="396" t="e">
        <f>IF(ISNUMBER(Regressions!O104),ROUND(Regressions!O104, 1), NA())</f>
        <v>#N/A</v>
      </c>
      <c r="P94" s="310" t="e">
        <f>IF(ISNUMBER(Regressions!P104),ROUND(Regressions!P104, 1), NA())</f>
        <v>#N/A</v>
      </c>
      <c r="Q94" s="403" t="e">
        <f>IF(ISNUMBER(Regressions!Q104),ROUND(Regressions!Q104, 1), NA())</f>
        <v>#N/A</v>
      </c>
      <c r="R94" s="398" t="e">
        <f>IF(ISNUMBER(Regressions!R104),ROUND(Regressions!R104, 1), NA())</f>
        <v>#N/A</v>
      </c>
      <c r="S94" s="399" t="e">
        <f>IF(ISNUMBER(Regressions!S104),ROUND(Regressions!S104, 1), NA())</f>
        <v>#N/A</v>
      </c>
    </row>
    <row r="95" x14ac:dyDescent="0.2">
      <c r="A95" s="239" t="str">
        <f>IF(ISBLANK(Regressions!A105), " ", Regressions!A105)</f>
        <v>Senegal</v>
      </c>
      <c r="B95" s="234">
        <f>IF(ISBLANK(Regressions!B105), " ", Regressions!B105)</f>
        <v>2006</v>
      </c>
      <c r="C95" s="237" t="str">
        <f>IF(ISBLANK(Regressions!C105), " ", Regressions!C105)</f>
        <v>Secondary</v>
      </c>
      <c r="D95" s="241">
        <f>IF(ISBLANK(Regressions!D105), " ", Regressions!D105)</f>
        <v>1879635</v>
      </c>
      <c r="E95" s="396">
        <f>IF(ISNUMBER(Regressions!E105),ROUND(Regressions!E105, 1), NA())</f>
        <v>83</v>
      </c>
      <c r="F95" s="310">
        <f>IF(ISNUMBER(Regressions!F105),ROUND(Regressions!F105, 1), NA())</f>
        <v>57.8</v>
      </c>
      <c r="G95" s="397" t="e">
        <f>IF(ISNUMBER(Regressions!G105),ROUND(Regressions!G105, 1), NA())</f>
        <v>#N/A</v>
      </c>
      <c r="H95" s="398">
        <f>IF(ISNUMBER(Regressions!H105),ROUND(Regressions!H105, 1), NA())</f>
        <v>57.8</v>
      </c>
      <c r="I95" s="399">
        <f>IF(ISNUMBER(Regressions!I105),ROUND(Regressions!I105, 1), NA())</f>
        <v>42.2</v>
      </c>
      <c r="J95" s="400">
        <f>IF(ISNUMBER(Regressions!J105),ROUND(Regressions!J105, 1), NA())</f>
        <v>63</v>
      </c>
      <c r="K95" s="310" t="e">
        <f>IF(ISNUMBER(Regressions!K105),ROUND(Regressions!K105, 1), NA())</f>
        <v>#N/A</v>
      </c>
      <c r="L95" s="401" t="e">
        <f>IF(ISNUMBER(Regressions!L105),ROUND(Regressions!L105, 1), NA())</f>
        <v>#N/A</v>
      </c>
      <c r="M95" s="398">
        <f>IF(ISNUMBER(Regressions!M105),ROUND(Regressions!M105, 1), NA())</f>
        <v>63</v>
      </c>
      <c r="N95" s="402">
        <f>IF(ISNUMBER(Regressions!N105),ROUND(Regressions!N105, 1), NA())</f>
        <v>37</v>
      </c>
      <c r="O95" s="396" t="e">
        <f>IF(ISNUMBER(Regressions!O105),ROUND(Regressions!O105, 1), NA())</f>
        <v>#N/A</v>
      </c>
      <c r="P95" s="310" t="e">
        <f>IF(ISNUMBER(Regressions!P105),ROUND(Regressions!P105, 1), NA())</f>
        <v>#N/A</v>
      </c>
      <c r="Q95" s="403" t="e">
        <f>IF(ISNUMBER(Regressions!Q105),ROUND(Regressions!Q105, 1), NA())</f>
        <v>#N/A</v>
      </c>
      <c r="R95" s="398" t="e">
        <f>IF(ISNUMBER(Regressions!R105),ROUND(Regressions!R105, 1), NA())</f>
        <v>#N/A</v>
      </c>
      <c r="S95" s="399" t="e">
        <f>IF(ISNUMBER(Regressions!S105),ROUND(Regressions!S105, 1), NA())</f>
        <v>#N/A</v>
      </c>
    </row>
    <row r="96" x14ac:dyDescent="0.2">
      <c r="A96" s="239" t="str">
        <f>IF(ISBLANK(Regressions!A106), " ", Regressions!A106)</f>
        <v>Senegal</v>
      </c>
      <c r="B96" s="234">
        <f>IF(ISBLANK(Regressions!B106), " ", Regressions!B106)</f>
        <v>2007</v>
      </c>
      <c r="C96" s="237" t="str">
        <f>IF(ISBLANK(Regressions!C106), " ", Regressions!C106)</f>
        <v>Secondary</v>
      </c>
      <c r="D96" s="241">
        <f>IF(ISBLANK(Regressions!D106), " ", Regressions!D106)</f>
        <v>1914204</v>
      </c>
      <c r="E96" s="396">
        <f>IF(ISNUMBER(Regressions!E106),ROUND(Regressions!E106, 1), NA())</f>
        <v>83.5</v>
      </c>
      <c r="F96" s="310">
        <f>IF(ISNUMBER(Regressions!F106),ROUND(Regressions!F106, 1), NA())</f>
        <v>60.6</v>
      </c>
      <c r="G96" s="397" t="e">
        <f>IF(ISNUMBER(Regressions!G106),ROUND(Regressions!G106, 1), NA())</f>
        <v>#N/A</v>
      </c>
      <c r="H96" s="398">
        <f>IF(ISNUMBER(Regressions!H106),ROUND(Regressions!H106, 1), NA())</f>
        <v>60.6</v>
      </c>
      <c r="I96" s="399">
        <f>IF(ISNUMBER(Regressions!I106),ROUND(Regressions!I106, 1), NA())</f>
        <v>39.4</v>
      </c>
      <c r="J96" s="400">
        <f>IF(ISNUMBER(Regressions!J106),ROUND(Regressions!J106, 1), NA())</f>
        <v>65.099999999999994</v>
      </c>
      <c r="K96" s="310" t="e">
        <f>IF(ISNUMBER(Regressions!K106),ROUND(Regressions!K106, 1), NA())</f>
        <v>#N/A</v>
      </c>
      <c r="L96" s="401" t="e">
        <f>IF(ISNUMBER(Regressions!L106),ROUND(Regressions!L106, 1), NA())</f>
        <v>#N/A</v>
      </c>
      <c r="M96" s="398">
        <f>IF(ISNUMBER(Regressions!M106),ROUND(Regressions!M106, 1), NA())</f>
        <v>65.099999999999994</v>
      </c>
      <c r="N96" s="402">
        <f>IF(ISNUMBER(Regressions!N106),ROUND(Regressions!N106, 1), NA())</f>
        <v>34.9</v>
      </c>
      <c r="O96" s="396" t="e">
        <f>IF(ISNUMBER(Regressions!O106),ROUND(Regressions!O106, 1), NA())</f>
        <v>#N/A</v>
      </c>
      <c r="P96" s="310" t="e">
        <f>IF(ISNUMBER(Regressions!P106),ROUND(Regressions!P106, 1), NA())</f>
        <v>#N/A</v>
      </c>
      <c r="Q96" s="403" t="e">
        <f>IF(ISNUMBER(Regressions!Q106),ROUND(Regressions!Q106, 1), NA())</f>
        <v>#N/A</v>
      </c>
      <c r="R96" s="398" t="e">
        <f>IF(ISNUMBER(Regressions!R106),ROUND(Regressions!R106, 1), NA())</f>
        <v>#N/A</v>
      </c>
      <c r="S96" s="399" t="e">
        <f>IF(ISNUMBER(Regressions!S106),ROUND(Regressions!S106, 1), NA())</f>
        <v>#N/A</v>
      </c>
    </row>
    <row r="97" x14ac:dyDescent="0.2">
      <c r="A97" s="239" t="str">
        <f>IF(ISBLANK(Regressions!A107), " ", Regressions!A107)</f>
        <v>Senegal</v>
      </c>
      <c r="B97" s="234">
        <f>IF(ISBLANK(Regressions!B107), " ", Regressions!B107)</f>
        <v>2008</v>
      </c>
      <c r="C97" s="237" t="str">
        <f>IF(ISBLANK(Regressions!C107), " ", Regressions!C107)</f>
        <v>Secondary</v>
      </c>
      <c r="D97" s="241">
        <f>IF(ISBLANK(Regressions!D107), " ", Regressions!D107)</f>
        <v>1950482</v>
      </c>
      <c r="E97" s="396">
        <f>IF(ISNUMBER(Regressions!E107),ROUND(Regressions!E107, 1), NA())</f>
        <v>84</v>
      </c>
      <c r="F97" s="310">
        <f>IF(ISNUMBER(Regressions!F107),ROUND(Regressions!F107, 1), NA())</f>
        <v>63.5</v>
      </c>
      <c r="G97" s="397" t="e">
        <f>IF(ISNUMBER(Regressions!G107),ROUND(Regressions!G107, 1), NA())</f>
        <v>#N/A</v>
      </c>
      <c r="H97" s="398">
        <f>IF(ISNUMBER(Regressions!H107),ROUND(Regressions!H107, 1), NA())</f>
        <v>63.5</v>
      </c>
      <c r="I97" s="399">
        <f>IF(ISNUMBER(Regressions!I107),ROUND(Regressions!I107, 1), NA())</f>
        <v>36.5</v>
      </c>
      <c r="J97" s="400">
        <f>IF(ISNUMBER(Regressions!J107),ROUND(Regressions!J107, 1), NA())</f>
        <v>67.3</v>
      </c>
      <c r="K97" s="310" t="e">
        <f>IF(ISNUMBER(Regressions!K107),ROUND(Regressions!K107, 1), NA())</f>
        <v>#N/A</v>
      </c>
      <c r="L97" s="401" t="e">
        <f>IF(ISNUMBER(Regressions!L107),ROUND(Regressions!L107, 1), NA())</f>
        <v>#N/A</v>
      </c>
      <c r="M97" s="398">
        <f>IF(ISNUMBER(Regressions!M107),ROUND(Regressions!M107, 1), NA())</f>
        <v>67.3</v>
      </c>
      <c r="N97" s="402">
        <f>IF(ISNUMBER(Regressions!N107),ROUND(Regressions!N107, 1), NA())</f>
        <v>32.700000000000003</v>
      </c>
      <c r="O97" s="396" t="e">
        <f>IF(ISNUMBER(Regressions!O107),ROUND(Regressions!O107, 1), NA())</f>
        <v>#N/A</v>
      </c>
      <c r="P97" s="310" t="e">
        <f>IF(ISNUMBER(Regressions!P107),ROUND(Regressions!P107, 1), NA())</f>
        <v>#N/A</v>
      </c>
      <c r="Q97" s="403" t="e">
        <f>IF(ISNUMBER(Regressions!Q107),ROUND(Regressions!Q107, 1), NA())</f>
        <v>#N/A</v>
      </c>
      <c r="R97" s="398" t="e">
        <f>IF(ISNUMBER(Regressions!R107),ROUND(Regressions!R107, 1), NA())</f>
        <v>#N/A</v>
      </c>
      <c r="S97" s="399" t="e">
        <f>IF(ISNUMBER(Regressions!S107),ROUND(Regressions!S107, 1), NA())</f>
        <v>#N/A</v>
      </c>
    </row>
    <row r="98" x14ac:dyDescent="0.2">
      <c r="A98" s="239" t="str">
        <f>IF(ISBLANK(Regressions!A108), " ", Regressions!A108)</f>
        <v>Senegal</v>
      </c>
      <c r="B98" s="234">
        <f>IF(ISBLANK(Regressions!B108), " ", Regressions!B108)</f>
        <v>2009</v>
      </c>
      <c r="C98" s="237" t="str">
        <f>IF(ISBLANK(Regressions!C108), " ", Regressions!C108)</f>
        <v>Secondary</v>
      </c>
      <c r="D98" s="241">
        <f>IF(ISBLANK(Regressions!D108), " ", Regressions!D108)</f>
        <v>1989029</v>
      </c>
      <c r="E98" s="396">
        <f>IF(ISNUMBER(Regressions!E108),ROUND(Regressions!E108, 1), NA())</f>
        <v>84.4</v>
      </c>
      <c r="F98" s="310">
        <f>IF(ISNUMBER(Regressions!F108),ROUND(Regressions!F108, 1), NA())</f>
        <v>66.3</v>
      </c>
      <c r="G98" s="397" t="e">
        <f>IF(ISNUMBER(Regressions!G108),ROUND(Regressions!G108, 1), NA())</f>
        <v>#N/A</v>
      </c>
      <c r="H98" s="398">
        <f>IF(ISNUMBER(Regressions!H108),ROUND(Regressions!H108, 1), NA())</f>
        <v>66.3</v>
      </c>
      <c r="I98" s="399">
        <f>IF(ISNUMBER(Regressions!I108),ROUND(Regressions!I108, 1), NA())</f>
        <v>33.700000000000003</v>
      </c>
      <c r="J98" s="400">
        <f>IF(ISNUMBER(Regressions!J108),ROUND(Regressions!J108, 1), NA())</f>
        <v>69.400000000000006</v>
      </c>
      <c r="K98" s="310" t="e">
        <f>IF(ISNUMBER(Regressions!K108),ROUND(Regressions!K108, 1), NA())</f>
        <v>#N/A</v>
      </c>
      <c r="L98" s="401" t="e">
        <f>IF(ISNUMBER(Regressions!L108),ROUND(Regressions!L108, 1), NA())</f>
        <v>#N/A</v>
      </c>
      <c r="M98" s="398">
        <f>IF(ISNUMBER(Regressions!M108),ROUND(Regressions!M108, 1), NA())</f>
        <v>69.400000000000006</v>
      </c>
      <c r="N98" s="402">
        <f>IF(ISNUMBER(Regressions!N108),ROUND(Regressions!N108, 1), NA())</f>
        <v>30.6</v>
      </c>
      <c r="O98" s="396" t="e">
        <f>IF(ISNUMBER(Regressions!O108),ROUND(Regressions!O108, 1), NA())</f>
        <v>#N/A</v>
      </c>
      <c r="P98" s="310" t="e">
        <f>IF(ISNUMBER(Regressions!P108),ROUND(Regressions!P108, 1), NA())</f>
        <v>#N/A</v>
      </c>
      <c r="Q98" s="403" t="e">
        <f>IF(ISNUMBER(Regressions!Q108),ROUND(Regressions!Q108, 1), NA())</f>
        <v>#N/A</v>
      </c>
      <c r="R98" s="398" t="e">
        <f>IF(ISNUMBER(Regressions!R108),ROUND(Regressions!R108, 1), NA())</f>
        <v>#N/A</v>
      </c>
      <c r="S98" s="399" t="e">
        <f>IF(ISNUMBER(Regressions!S108),ROUND(Regressions!S108, 1), NA())</f>
        <v>#N/A</v>
      </c>
    </row>
    <row r="99" x14ac:dyDescent="0.2">
      <c r="A99" s="239" t="str">
        <f>IF(ISBLANK(Regressions!A109), " ", Regressions!A109)</f>
        <v>Senegal</v>
      </c>
      <c r="B99" s="234">
        <f>IF(ISBLANK(Regressions!B109), " ", Regressions!B109)</f>
        <v>2010</v>
      </c>
      <c r="C99" s="237" t="str">
        <f>IF(ISBLANK(Regressions!C109), " ", Regressions!C109)</f>
        <v>Secondary</v>
      </c>
      <c r="D99" s="241">
        <f>IF(ISBLANK(Regressions!D109), " ", Regressions!D109)</f>
        <v>2030283</v>
      </c>
      <c r="E99" s="396">
        <f>IF(ISNUMBER(Regressions!E109),ROUND(Regressions!E109, 1), NA())</f>
        <v>84.9</v>
      </c>
      <c r="F99" s="310">
        <f>IF(ISNUMBER(Regressions!F109),ROUND(Regressions!F109, 1), NA())</f>
        <v>69.099999999999994</v>
      </c>
      <c r="G99" s="397" t="e">
        <f>IF(ISNUMBER(Regressions!G109),ROUND(Regressions!G109, 1), NA())</f>
        <v>#N/A</v>
      </c>
      <c r="H99" s="398">
        <f>IF(ISNUMBER(Regressions!H109),ROUND(Regressions!H109, 1), NA())</f>
        <v>69.099999999999994</v>
      </c>
      <c r="I99" s="399">
        <f>IF(ISNUMBER(Regressions!I109),ROUND(Regressions!I109, 1), NA())</f>
        <v>30.9</v>
      </c>
      <c r="J99" s="400">
        <f>IF(ISNUMBER(Regressions!J109),ROUND(Regressions!J109, 1), NA())</f>
        <v>71.599999999999994</v>
      </c>
      <c r="K99" s="310" t="e">
        <f>IF(ISNUMBER(Regressions!K109),ROUND(Regressions!K109, 1), NA())</f>
        <v>#N/A</v>
      </c>
      <c r="L99" s="401" t="e">
        <f>IF(ISNUMBER(Regressions!L109),ROUND(Regressions!L109, 1), NA())</f>
        <v>#N/A</v>
      </c>
      <c r="M99" s="398">
        <f>IF(ISNUMBER(Regressions!M109),ROUND(Regressions!M109, 1), NA())</f>
        <v>71.599999999999994</v>
      </c>
      <c r="N99" s="402">
        <f>IF(ISNUMBER(Regressions!N109),ROUND(Regressions!N109, 1), NA())</f>
        <v>28.4</v>
      </c>
      <c r="O99" s="396" t="e">
        <f>IF(ISNUMBER(Regressions!O109),ROUND(Regressions!O109, 1), NA())</f>
        <v>#N/A</v>
      </c>
      <c r="P99" s="310" t="e">
        <f>IF(ISNUMBER(Regressions!P109),ROUND(Regressions!P109, 1), NA())</f>
        <v>#N/A</v>
      </c>
      <c r="Q99" s="403" t="e">
        <f>IF(ISNUMBER(Regressions!Q109),ROUND(Regressions!Q109, 1), NA())</f>
        <v>#N/A</v>
      </c>
      <c r="R99" s="398" t="e">
        <f>IF(ISNUMBER(Regressions!R109),ROUND(Regressions!R109, 1), NA())</f>
        <v>#N/A</v>
      </c>
      <c r="S99" s="399" t="e">
        <f>IF(ISNUMBER(Regressions!S109),ROUND(Regressions!S109, 1), NA())</f>
        <v>#N/A</v>
      </c>
    </row>
    <row r="100" x14ac:dyDescent="0.2">
      <c r="A100" s="239" t="str">
        <f>IF(ISBLANK(Regressions!A110), " ", Regressions!A110)</f>
        <v>Senegal</v>
      </c>
      <c r="B100" s="234">
        <f>IF(ISBLANK(Regressions!B110), " ", Regressions!B110)</f>
        <v>2011</v>
      </c>
      <c r="C100" s="237" t="str">
        <f>IF(ISBLANK(Regressions!C110), " ", Regressions!C110)</f>
        <v>Secondary</v>
      </c>
      <c r="D100" s="241">
        <f>IF(ISBLANK(Regressions!D110), " ", Regressions!D110)</f>
        <v>2074321</v>
      </c>
      <c r="E100" s="396">
        <f>IF(ISNUMBER(Regressions!E110),ROUND(Regressions!E110, 1), NA())</f>
        <v>85.4</v>
      </c>
      <c r="F100" s="310">
        <f>IF(ISNUMBER(Regressions!F110),ROUND(Regressions!F110, 1), NA())</f>
        <v>71.900000000000006</v>
      </c>
      <c r="G100" s="397" t="e">
        <f>IF(ISNUMBER(Regressions!G110),ROUND(Regressions!G110, 1), NA())</f>
        <v>#N/A</v>
      </c>
      <c r="H100" s="398">
        <f>IF(ISNUMBER(Regressions!H110),ROUND(Regressions!H110, 1), NA())</f>
        <v>71.900000000000006</v>
      </c>
      <c r="I100" s="399">
        <f>IF(ISNUMBER(Regressions!I110),ROUND(Regressions!I110, 1), NA())</f>
        <v>28.1</v>
      </c>
      <c r="J100" s="400">
        <f>IF(ISNUMBER(Regressions!J110),ROUND(Regressions!J110, 1), NA())</f>
        <v>73.7</v>
      </c>
      <c r="K100" s="310" t="e">
        <f>IF(ISNUMBER(Regressions!K110),ROUND(Regressions!K110, 1), NA())</f>
        <v>#N/A</v>
      </c>
      <c r="L100" s="401" t="e">
        <f>IF(ISNUMBER(Regressions!L110),ROUND(Regressions!L110, 1), NA())</f>
        <v>#N/A</v>
      </c>
      <c r="M100" s="398">
        <f>IF(ISNUMBER(Regressions!M110),ROUND(Regressions!M110, 1), NA())</f>
        <v>73.7</v>
      </c>
      <c r="N100" s="402">
        <f>IF(ISNUMBER(Regressions!N110),ROUND(Regressions!N110, 1), NA())</f>
        <v>26.3</v>
      </c>
      <c r="O100" s="396" t="e">
        <f>IF(ISNUMBER(Regressions!O110),ROUND(Regressions!O110, 1), NA())</f>
        <v>#N/A</v>
      </c>
      <c r="P100" s="310" t="e">
        <f>IF(ISNUMBER(Regressions!P110),ROUND(Regressions!P110, 1), NA())</f>
        <v>#N/A</v>
      </c>
      <c r="Q100" s="403" t="e">
        <f>IF(ISNUMBER(Regressions!Q110),ROUND(Regressions!Q110, 1), NA())</f>
        <v>#N/A</v>
      </c>
      <c r="R100" s="398" t="e">
        <f>IF(ISNUMBER(Regressions!R110),ROUND(Regressions!R110, 1), NA())</f>
        <v>#N/A</v>
      </c>
      <c r="S100" s="399" t="e">
        <f>IF(ISNUMBER(Regressions!S110),ROUND(Regressions!S110, 1), NA())</f>
        <v>#N/A</v>
      </c>
    </row>
    <row r="101" x14ac:dyDescent="0.2">
      <c r="A101" s="239" t="str">
        <f>IF(ISBLANK(Regressions!A111), " ", Regressions!A111)</f>
        <v>Senegal</v>
      </c>
      <c r="B101" s="234">
        <f>IF(ISBLANK(Regressions!B111), " ", Regressions!B111)</f>
        <v>2012</v>
      </c>
      <c r="C101" s="237" t="str">
        <f>IF(ISBLANK(Regressions!C111), " ", Regressions!C111)</f>
        <v>Secondary</v>
      </c>
      <c r="D101" s="241">
        <f>IF(ISBLANK(Regressions!D111), " ", Regressions!D111)</f>
        <v>2114792</v>
      </c>
      <c r="E101" s="396">
        <f>IF(ISNUMBER(Regressions!E111),ROUND(Regressions!E111, 1), NA())</f>
        <v>85.9</v>
      </c>
      <c r="F101" s="310">
        <f>IF(ISNUMBER(Regressions!F111),ROUND(Regressions!F111, 1), NA())</f>
        <v>74.7</v>
      </c>
      <c r="G101" s="397" t="e">
        <f>IF(ISNUMBER(Regressions!G111),ROUND(Regressions!G111, 1), NA())</f>
        <v>#N/A</v>
      </c>
      <c r="H101" s="398">
        <f>IF(ISNUMBER(Regressions!H111),ROUND(Regressions!H111, 1), NA())</f>
        <v>74.7</v>
      </c>
      <c r="I101" s="399">
        <f>IF(ISNUMBER(Regressions!I111),ROUND(Regressions!I111, 1), NA())</f>
        <v>25.3</v>
      </c>
      <c r="J101" s="400">
        <f>IF(ISNUMBER(Regressions!J111),ROUND(Regressions!J111, 1), NA())</f>
        <v>75.8</v>
      </c>
      <c r="K101" s="310" t="e">
        <f>IF(ISNUMBER(Regressions!K111),ROUND(Regressions!K111, 1), NA())</f>
        <v>#N/A</v>
      </c>
      <c r="L101" s="401" t="e">
        <f>IF(ISNUMBER(Regressions!L111),ROUND(Regressions!L111, 1), NA())</f>
        <v>#N/A</v>
      </c>
      <c r="M101" s="398">
        <f>IF(ISNUMBER(Regressions!M111),ROUND(Regressions!M111, 1), NA())</f>
        <v>75.8</v>
      </c>
      <c r="N101" s="402">
        <f>IF(ISNUMBER(Regressions!N111),ROUND(Regressions!N111, 1), NA())</f>
        <v>24.2</v>
      </c>
      <c r="O101" s="396" t="e">
        <f>IF(ISNUMBER(Regressions!O111),ROUND(Regressions!O111, 1), NA())</f>
        <v>#N/A</v>
      </c>
      <c r="P101" s="310" t="e">
        <f>IF(ISNUMBER(Regressions!P111),ROUND(Regressions!P111, 1), NA())</f>
        <v>#N/A</v>
      </c>
      <c r="Q101" s="403">
        <f>IF(ISNUMBER(Regressions!Q111),ROUND(Regressions!Q111, 1), NA())</f>
        <v>10.199999999999999</v>
      </c>
      <c r="R101" s="398" t="e">
        <f>IF(ISNUMBER(Regressions!R111),ROUND(Regressions!R111, 1), NA())</f>
        <v>#N/A</v>
      </c>
      <c r="S101" s="399" t="e">
        <f>IF(ISNUMBER(Regressions!S111),ROUND(Regressions!S111, 1), NA())</f>
        <v>#N/A</v>
      </c>
    </row>
    <row r="102" x14ac:dyDescent="0.2">
      <c r="A102" s="239" t="str">
        <f>IF(ISBLANK(Regressions!A112), " ", Regressions!A112)</f>
        <v>Senegal</v>
      </c>
      <c r="B102" s="234">
        <f>IF(ISBLANK(Regressions!B112), " ", Regressions!B112)</f>
        <v>2013</v>
      </c>
      <c r="C102" s="237" t="str">
        <f>IF(ISBLANK(Regressions!C112), " ", Regressions!C112)</f>
        <v>Secondary</v>
      </c>
      <c r="D102" s="241">
        <f>IF(ISBLANK(Regressions!D112), " ", Regressions!D112)</f>
        <v>2159994</v>
      </c>
      <c r="E102" s="396">
        <f>IF(ISNUMBER(Regressions!E112),ROUND(Regressions!E112, 1), NA())</f>
        <v>86.4</v>
      </c>
      <c r="F102" s="310">
        <f>IF(ISNUMBER(Regressions!F112),ROUND(Regressions!F112, 1), NA())</f>
        <v>77.599999999999994</v>
      </c>
      <c r="G102" s="397" t="e">
        <f>IF(ISNUMBER(Regressions!G112),ROUND(Regressions!G112, 1), NA())</f>
        <v>#N/A</v>
      </c>
      <c r="H102" s="398">
        <f>IF(ISNUMBER(Regressions!H112),ROUND(Regressions!H112, 1), NA())</f>
        <v>77.599999999999994</v>
      </c>
      <c r="I102" s="399">
        <f>IF(ISNUMBER(Regressions!I112),ROUND(Regressions!I112, 1), NA())</f>
        <v>22.4</v>
      </c>
      <c r="J102" s="400">
        <f>IF(ISNUMBER(Regressions!J112),ROUND(Regressions!J112, 1), NA())</f>
        <v>78</v>
      </c>
      <c r="K102" s="310" t="e">
        <f>IF(ISNUMBER(Regressions!K112),ROUND(Regressions!K112, 1), NA())</f>
        <v>#N/A</v>
      </c>
      <c r="L102" s="401" t="e">
        <f>IF(ISNUMBER(Regressions!L112),ROUND(Regressions!L112, 1), NA())</f>
        <v>#N/A</v>
      </c>
      <c r="M102" s="398">
        <f>IF(ISNUMBER(Regressions!M112),ROUND(Regressions!M112, 1), NA())</f>
        <v>78</v>
      </c>
      <c r="N102" s="402">
        <f>IF(ISNUMBER(Regressions!N112),ROUND(Regressions!N112, 1), NA())</f>
        <v>22</v>
      </c>
      <c r="O102" s="396" t="e">
        <f>IF(ISNUMBER(Regressions!O112),ROUND(Regressions!O112, 1), NA())</f>
        <v>#N/A</v>
      </c>
      <c r="P102" s="310" t="e">
        <f>IF(ISNUMBER(Regressions!P112),ROUND(Regressions!P112, 1), NA())</f>
        <v>#N/A</v>
      </c>
      <c r="Q102" s="403">
        <f>IF(ISNUMBER(Regressions!Q112),ROUND(Regressions!Q112, 1), NA())</f>
        <v>10.199999999999999</v>
      </c>
      <c r="R102" s="398" t="e">
        <f>IF(ISNUMBER(Regressions!R112),ROUND(Regressions!R112, 1), NA())</f>
        <v>#N/A</v>
      </c>
      <c r="S102" s="399" t="e">
        <f>IF(ISNUMBER(Regressions!S112),ROUND(Regressions!S112, 1), NA())</f>
        <v>#N/A</v>
      </c>
    </row>
    <row r="103" x14ac:dyDescent="0.2">
      <c r="A103" s="239" t="str">
        <f>IF(ISBLANK(Regressions!A113), " ", Regressions!A113)</f>
        <v>Senegal</v>
      </c>
      <c r="B103" s="234">
        <f>IF(ISBLANK(Regressions!B113), " ", Regressions!B113)</f>
        <v>2014</v>
      </c>
      <c r="C103" s="237" t="str">
        <f>IF(ISBLANK(Regressions!C113), " ", Regressions!C113)</f>
        <v>Secondary</v>
      </c>
      <c r="D103" s="241">
        <f>IF(ISBLANK(Regressions!D113), " ", Regressions!D113)</f>
        <v>2209914</v>
      </c>
      <c r="E103" s="396">
        <f>IF(ISNUMBER(Regressions!E113),ROUND(Regressions!E113, 1), NA())</f>
        <v>86.8</v>
      </c>
      <c r="F103" s="310">
        <f>IF(ISNUMBER(Regressions!F113),ROUND(Regressions!F113, 1), NA())</f>
        <v>80.400000000000006</v>
      </c>
      <c r="G103" s="397" t="e">
        <f>IF(ISNUMBER(Regressions!G113),ROUND(Regressions!G113, 1), NA())</f>
        <v>#N/A</v>
      </c>
      <c r="H103" s="398">
        <f>IF(ISNUMBER(Regressions!H113),ROUND(Regressions!H113, 1), NA())</f>
        <v>80.400000000000006</v>
      </c>
      <c r="I103" s="399">
        <f>IF(ISNUMBER(Regressions!I113),ROUND(Regressions!I113, 1), NA())</f>
        <v>19.600000000000001</v>
      </c>
      <c r="J103" s="400">
        <f>IF(ISNUMBER(Regressions!J113),ROUND(Regressions!J113, 1), NA())</f>
        <v>80.099999999999994</v>
      </c>
      <c r="K103" s="310" t="e">
        <f>IF(ISNUMBER(Regressions!K113),ROUND(Regressions!K113, 1), NA())</f>
        <v>#N/A</v>
      </c>
      <c r="L103" s="401" t="e">
        <f>IF(ISNUMBER(Regressions!L113),ROUND(Regressions!L113, 1), NA())</f>
        <v>#N/A</v>
      </c>
      <c r="M103" s="398">
        <f>IF(ISNUMBER(Regressions!M113),ROUND(Regressions!M113, 1), NA())</f>
        <v>80.099999999999994</v>
      </c>
      <c r="N103" s="402">
        <f>IF(ISNUMBER(Regressions!N113),ROUND(Regressions!N113, 1), NA())</f>
        <v>19.899999999999999</v>
      </c>
      <c r="O103" s="396" t="e">
        <f>IF(ISNUMBER(Regressions!O113),ROUND(Regressions!O113, 1), NA())</f>
        <v>#N/A</v>
      </c>
      <c r="P103" s="310" t="e">
        <f>IF(ISNUMBER(Regressions!P113),ROUND(Regressions!P113, 1), NA())</f>
        <v>#N/A</v>
      </c>
      <c r="Q103" s="403">
        <f>IF(ISNUMBER(Regressions!Q113),ROUND(Regressions!Q113, 1), NA())</f>
        <v>10.199999999999999</v>
      </c>
      <c r="R103" s="398" t="e">
        <f>IF(ISNUMBER(Regressions!R113),ROUND(Regressions!R113, 1), NA())</f>
        <v>#N/A</v>
      </c>
      <c r="S103" s="399" t="e">
        <f>IF(ISNUMBER(Regressions!S113),ROUND(Regressions!S113, 1), NA())</f>
        <v>#N/A</v>
      </c>
    </row>
    <row r="104" x14ac:dyDescent="0.2">
      <c r="A104" s="239" t="str">
        <f>IF(ISBLANK(Regressions!A114), " ", Regressions!A114)</f>
        <v>Senegal</v>
      </c>
      <c r="B104" s="234">
        <f>IF(ISBLANK(Regressions!B114), " ", Regressions!B114)</f>
        <v>2015</v>
      </c>
      <c r="C104" s="237" t="str">
        <f>IF(ISBLANK(Regressions!C114), " ", Regressions!C114)</f>
        <v>Secondary</v>
      </c>
      <c r="D104" s="241">
        <f>IF(ISBLANK(Regressions!D114), " ", Regressions!D114)</f>
        <v>2263926</v>
      </c>
      <c r="E104" s="396">
        <f>IF(ISNUMBER(Regressions!E114),ROUND(Regressions!E114, 1), NA())</f>
        <v>87.3</v>
      </c>
      <c r="F104" s="310">
        <f>IF(ISNUMBER(Regressions!F114),ROUND(Regressions!F114, 1), NA())</f>
        <v>83.2</v>
      </c>
      <c r="G104" s="397" t="e">
        <f>IF(ISNUMBER(Regressions!G114),ROUND(Regressions!G114, 1), NA())</f>
        <v>#N/A</v>
      </c>
      <c r="H104" s="398">
        <f>IF(ISNUMBER(Regressions!H114),ROUND(Regressions!H114, 1), NA())</f>
        <v>83.2</v>
      </c>
      <c r="I104" s="399">
        <f>IF(ISNUMBER(Regressions!I114),ROUND(Regressions!I114, 1), NA())</f>
        <v>16.8</v>
      </c>
      <c r="J104" s="400">
        <f>IF(ISNUMBER(Regressions!J114),ROUND(Regressions!J114, 1), NA())</f>
        <v>82.3</v>
      </c>
      <c r="K104" s="310" t="e">
        <f>IF(ISNUMBER(Regressions!K114),ROUND(Regressions!K114, 1), NA())</f>
        <v>#N/A</v>
      </c>
      <c r="L104" s="401" t="e">
        <f>IF(ISNUMBER(Regressions!L114),ROUND(Regressions!L114, 1), NA())</f>
        <v>#N/A</v>
      </c>
      <c r="M104" s="398">
        <f>IF(ISNUMBER(Regressions!M114),ROUND(Regressions!M114, 1), NA())</f>
        <v>82.3</v>
      </c>
      <c r="N104" s="402">
        <f>IF(ISNUMBER(Regressions!N114),ROUND(Regressions!N114, 1), NA())</f>
        <v>17.7</v>
      </c>
      <c r="O104" s="396" t="e">
        <f>IF(ISNUMBER(Regressions!O114),ROUND(Regressions!O114, 1), NA())</f>
        <v>#N/A</v>
      </c>
      <c r="P104" s="310" t="e">
        <f>IF(ISNUMBER(Regressions!P114),ROUND(Regressions!P114, 1), NA())</f>
        <v>#N/A</v>
      </c>
      <c r="Q104" s="403">
        <f>IF(ISNUMBER(Regressions!Q114),ROUND(Regressions!Q114, 1), NA())</f>
        <v>10.199999999999999</v>
      </c>
      <c r="R104" s="398" t="e">
        <f>IF(ISNUMBER(Regressions!R114),ROUND(Regressions!R114, 1), NA())</f>
        <v>#N/A</v>
      </c>
      <c r="S104" s="399" t="e">
        <f>IF(ISNUMBER(Regressions!S114),ROUND(Regressions!S114, 1), NA())</f>
        <v>#N/A</v>
      </c>
    </row>
    <row r="105" x14ac:dyDescent="0.2">
      <c r="A105" s="373" t="str">
        <f>IF(ISBLANK(Regressions!A115), " ", Regressions!A115)</f>
        <v>Senegal</v>
      </c>
      <c r="B105" s="374">
        <f>IF(ISBLANK(Regressions!B115), " ", Regressions!B115)</f>
        <v>2016</v>
      </c>
      <c r="C105" s="375" t="str">
        <f>IF(ISBLANK(Regressions!C115), " ", Regressions!C115)</f>
        <v>Secondary</v>
      </c>
      <c r="D105" s="376">
        <f>IF(ISBLANK(Regressions!D115), " ", Regressions!D115)</f>
        <v>2321970</v>
      </c>
      <c r="E105" s="404">
        <f>IF(ISNUMBER(Regressions!E115),ROUND(Regressions!E115, 1), NA())</f>
        <v>87.8</v>
      </c>
      <c r="F105" s="311">
        <f>IF(ISNUMBER(Regressions!F115),ROUND(Regressions!F115, 1), NA())</f>
        <v>86</v>
      </c>
      <c r="G105" s="405" t="e">
        <f>IF(ISNUMBER(Regressions!G115),ROUND(Regressions!G115, 1), NA())</f>
        <v>#N/A</v>
      </c>
      <c r="H105" s="406">
        <f>IF(ISNUMBER(Regressions!H115),ROUND(Regressions!H115, 1), NA())</f>
        <v>86</v>
      </c>
      <c r="I105" s="407">
        <f>IF(ISNUMBER(Regressions!I115),ROUND(Regressions!I115, 1), NA())</f>
        <v>14</v>
      </c>
      <c r="J105" s="408">
        <f>IF(ISNUMBER(Regressions!J115),ROUND(Regressions!J115, 1), NA())</f>
        <v>84.4</v>
      </c>
      <c r="K105" s="311" t="e">
        <f>IF(ISNUMBER(Regressions!K115),ROUND(Regressions!K115, 1), NA())</f>
        <v>#N/A</v>
      </c>
      <c r="L105" s="409" t="e">
        <f>IF(ISNUMBER(Regressions!L115),ROUND(Regressions!L115, 1), NA())</f>
        <v>#N/A</v>
      </c>
      <c r="M105" s="406">
        <f>IF(ISNUMBER(Regressions!M115),ROUND(Regressions!M115, 1), NA())</f>
        <v>84.4</v>
      </c>
      <c r="N105" s="410">
        <f>IF(ISNUMBER(Regressions!N115),ROUND(Regressions!N115, 1), NA())</f>
        <v>15.6</v>
      </c>
      <c r="O105" s="404" t="e">
        <f>IF(ISNUMBER(Regressions!O115),ROUND(Regressions!O115, 1), NA())</f>
        <v>#N/A</v>
      </c>
      <c r="P105" s="311" t="e">
        <f>IF(ISNUMBER(Regressions!P115),ROUND(Regressions!P115, 1), NA())</f>
        <v>#N/A</v>
      </c>
      <c r="Q105" s="411">
        <f>IF(ISNUMBER(Regressions!Q115),ROUND(Regressions!Q115, 1), NA())</f>
        <v>10.199999999999999</v>
      </c>
      <c r="R105" s="406" t="e">
        <f>IF(ISNUMBER(Regressions!R115),ROUND(Regressions!R115, 1), NA())</f>
        <v>#N/A</v>
      </c>
      <c r="S105" s="407"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50</v>
      </c>
      <c r="B1" s="98"/>
      <c r="C1" s="60"/>
      <c r="D1" s="60"/>
      <c r="E1" s="60"/>
      <c r="F1" s="60"/>
      <c r="G1" s="60"/>
      <c r="H1" s="574"/>
      <c r="I1" s="574"/>
      <c r="J1" s="574"/>
      <c r="K1" s="574"/>
      <c r="L1" s="574"/>
      <c r="M1" s="574"/>
      <c r="N1" s="574"/>
      <c r="O1" s="574"/>
      <c r="P1" s="574"/>
      <c r="Q1" s="60"/>
      <c r="R1" s="60"/>
      <c r="S1" s="60"/>
      <c r="T1" s="61"/>
      <c r="U1" s="61"/>
      <c r="V1" s="61"/>
      <c r="W1" s="61"/>
      <c r="X1" s="61"/>
      <c r="Y1" s="61"/>
      <c r="Z1" s="61"/>
      <c r="AA1" s="61"/>
    </row>
    <row r="2" s="46" customFormat="true" ht="26.25" customHeight="true" x14ac:dyDescent="0.25">
      <c r="A2" s="62" t="s">
        <v>14</v>
      </c>
      <c r="B2" s="128"/>
      <c r="J2" s="62" t="s">
        <v>15</v>
      </c>
      <c r="R2" s="63"/>
      <c r="S2" s="64" t="s">
        <v>16</v>
      </c>
      <c r="W2" s="63"/>
      <c r="X2" s="63"/>
      <c r="Y2" s="65"/>
      <c r="Z2" s="65"/>
      <c r="AD2" s="66"/>
      <c r="AE2" s="66"/>
      <c r="AF2" s="66"/>
      <c r="AG2" s="66"/>
      <c r="AH2" s="66"/>
      <c r="AI2" s="66"/>
    </row>
    <row r="3" ht="15.75" x14ac:dyDescent="0.2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x14ac:dyDescent="0.25">
      <c r="A4" s="67" t="s">
        <v>36</v>
      </c>
      <c r="B4">
        <v>2016</v>
      </c>
      <c r="C4">
        <v>31.56</v>
      </c>
      <c r="D4"/>
      <c r="E4"/>
      <c r="F4"/>
      <c r="G4">
        <v>31.56</v>
      </c>
      <c r="H4"/>
      <c r="I4" s="69"/>
      <c r="J4" s="67" t="s">
        <v>36</v>
      </c>
      <c r="K4">
        <v>2016</v>
      </c>
      <c r="L4"/>
      <c r="M4"/>
      <c r="N4"/>
      <c r="O4"/>
      <c r="P4"/>
      <c r="Q4"/>
      <c r="R4" s="66"/>
      <c r="S4" s="67" t="s">
        <v>36</v>
      </c>
      <c r="T4">
        <v>2016</v>
      </c>
      <c r="U4">
        <v>22.085882399999999</v>
      </c>
      <c r="V4"/>
      <c r="W4"/>
      <c r="X4"/>
      <c r="Y4">
        <v>25.39</v>
      </c>
      <c r="Z4">
        <v>10.24</v>
      </c>
      <c r="AA4" s="66"/>
      <c r="AB4" s="66"/>
      <c r="AC4" s="66"/>
      <c r="AD4" s="66"/>
      <c r="AE4" s="66"/>
      <c r="AF4" s="66"/>
      <c r="AG4" s="66"/>
    </row>
    <row r="5" ht="15.75" x14ac:dyDescent="0.25">
      <c r="A5" s="67" t="s">
        <v>37</v>
      </c>
      <c r="B5">
        <v>2016</v>
      </c>
      <c r="C5">
        <v>35.879338050000001</v>
      </c>
      <c r="D5">
        <v>88.900173769999995</v>
      </c>
      <c r="E5">
        <v>51.805667309999997</v>
      </c>
      <c r="F5">
        <v>36.763840000000002</v>
      </c>
      <c r="G5">
        <v>33.890731129999999</v>
      </c>
      <c r="H5">
        <v>86.01092774</v>
      </c>
      <c r="I5" s="69"/>
      <c r="J5" s="67" t="s">
        <v>37</v>
      </c>
      <c r="K5">
        <v>2016</v>
      </c>
      <c r="L5">
        <v>74.499812840000004</v>
      </c>
      <c r="M5">
        <v>94.342136490000001</v>
      </c>
      <c r="N5">
        <v>69.153420060000002</v>
      </c>
      <c r="O5">
        <v>38.322069999999997</v>
      </c>
      <c r="P5">
        <v>75.398293080000002</v>
      </c>
      <c r="Q5">
        <v>84.396168349999996</v>
      </c>
      <c r="R5" s="66"/>
      <c r="S5" s="67" t="s">
        <v>37</v>
      </c>
      <c r="T5">
        <v>2016</v>
      </c>
      <c r="U5"/>
      <c r="V5"/>
      <c r="W5"/>
      <c r="X5"/>
      <c r="Y5"/>
      <c r="Z5"/>
      <c r="AA5" s="66"/>
      <c r="AB5" s="66"/>
      <c r="AC5" s="66"/>
      <c r="AD5" s="66"/>
      <c r="AE5" s="66"/>
      <c r="AF5" s="66"/>
      <c r="AG5" s="66"/>
    </row>
    <row r="6" s="46" customFormat="true" ht="15.75" x14ac:dyDescent="0.25">
      <c r="A6" s="67" t="s">
        <v>38</v>
      </c>
      <c r="B6">
        <v>2016</v>
      </c>
      <c r="C6">
        <v>32.560661949999997</v>
      </c>
      <c r="D6">
        <v>11.09982623</v>
      </c>
      <c r="E6">
        <v>48.194332690000003</v>
      </c>
      <c r="F6">
        <v>63.236159999999998</v>
      </c>
      <c r="G6">
        <v>34.549268869999999</v>
      </c>
      <c r="H6">
        <v>13.98907226</v>
      </c>
      <c r="I6" s="69"/>
      <c r="J6" s="67" t="s">
        <v>38</v>
      </c>
      <c r="K6">
        <v>2016</v>
      </c>
      <c r="L6">
        <v>25.500187159999999</v>
      </c>
      <c r="M6">
        <v>5.6578635119999996</v>
      </c>
      <c r="N6">
        <v>30.846579940000002</v>
      </c>
      <c r="O6">
        <v>61.677930000000003</v>
      </c>
      <c r="P6">
        <v>24.601706920000002</v>
      </c>
      <c r="Q6">
        <v>15.60383165</v>
      </c>
      <c r="R6" s="65"/>
      <c r="S6" s="67" t="s">
        <v>38</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51</v>
      </c>
      <c r="B12" s="131"/>
      <c r="C12" s="74"/>
      <c r="D12" s="74"/>
      <c r="E12" s="74"/>
      <c r="F12" s="74"/>
      <c r="G12" s="74"/>
      <c r="H12" s="74"/>
      <c r="I12" s="74"/>
      <c r="J12" s="74"/>
      <c r="K12" s="74"/>
      <c r="L12" s="74"/>
      <c r="M12" s="74"/>
      <c r="N12" s="74"/>
      <c r="O12" s="74"/>
      <c r="P12" s="159"/>
      <c r="Q12" s="158"/>
      <c r="R12" s="117"/>
    </row>
    <row r="13" s="81" customFormat="true" ht="12" x14ac:dyDescent="0.2">
      <c r="A13" s="80" t="s">
        <v>52</v>
      </c>
      <c r="B13" s="134" t="s">
        <v>43</v>
      </c>
      <c r="C13" s="80" t="s">
        <v>103</v>
      </c>
      <c r="D13" s="80" t="s">
        <v>53</v>
      </c>
      <c r="E13" s="80" t="s">
        <v>200</v>
      </c>
      <c r="F13" s="80" t="s">
        <v>104</v>
      </c>
      <c r="G13" s="80" t="s">
        <v>105</v>
      </c>
      <c r="H13" s="80" t="s">
        <v>106</v>
      </c>
      <c r="I13" s="80" t="s">
        <v>107</v>
      </c>
      <c r="J13" s="80" t="s">
        <v>201</v>
      </c>
      <c r="K13" s="80" t="s">
        <v>108</v>
      </c>
      <c r="L13" s="80" t="s">
        <v>109</v>
      </c>
      <c r="M13" s="80" t="s">
        <v>110</v>
      </c>
      <c r="N13" s="80" t="s">
        <v>111</v>
      </c>
      <c r="O13" s="81" t="s">
        <v>143</v>
      </c>
      <c r="P13" s="81" t="s">
        <v>178</v>
      </c>
      <c r="Q13" s="80" t="s">
        <v>112</v>
      </c>
      <c r="R13" s="80" t="s">
        <v>113</v>
      </c>
      <c r="S13" s="119" t="s">
        <v>114</v>
      </c>
    </row>
    <row r="14" s="78" customFormat="true" ht="15.75" x14ac:dyDescent="0.25">
      <c r="A14" s="125" t="s">
        <v>180</v>
      </c>
      <c r="B14">
        <v>2000</v>
      </c>
      <c r="C14" s="127" t="s">
        <v>7</v>
      </c>
      <c r="D14">
        <v>4123189</v>
      </c>
      <c r="E14">
        <v>59.77685258194424</v>
      </c>
      <c r="F14">
        <v>34.486486737114319</v>
      </c>
      <c r="G14"/>
      <c r="H14"/>
      <c r="I14">
        <v>65.513513262885681</v>
      </c>
      <c r="J14">
        <v>44.881186216868628</v>
      </c>
      <c r="K14"/>
      <c r="L14"/>
      <c r="M14">
        <v>44.881186216868628</v>
      </c>
      <c r="N14">
        <v>55.118813783131372</v>
      </c>
      <c r="O14"/>
      <c r="P14"/>
      <c r="Q14"/>
      <c r="R14"/>
      <c r="S14"/>
      <c r="T14" s="126"/>
    </row>
    <row r="15" s="78" customFormat="true" ht="15.75" x14ac:dyDescent="0.25">
      <c r="A15" s="125" t="s">
        <v>180</v>
      </c>
      <c r="B15">
        <v>2001</v>
      </c>
      <c r="C15" s="127" t="s">
        <v>7</v>
      </c>
      <c r="D15">
        <v>4211637</v>
      </c>
      <c r="E15">
        <v>59.77685258194424</v>
      </c>
      <c r="F15">
        <v>34.486486737114319</v>
      </c>
      <c r="G15"/>
      <c r="H15"/>
      <c r="I15">
        <v>65.513513262885681</v>
      </c>
      <c r="J15">
        <v>44.881186216868628</v>
      </c>
      <c r="K15"/>
      <c r="L15"/>
      <c r="M15">
        <v>44.881186216868628</v>
      </c>
      <c r="N15">
        <v>55.118813783131372</v>
      </c>
      <c r="O15"/>
      <c r="P15"/>
      <c r="Q15"/>
      <c r="R15"/>
      <c r="S15"/>
      <c r="T15" s="126"/>
    </row>
    <row r="16" s="78" customFormat="true" ht="15.75" x14ac:dyDescent="0.25">
      <c r="A16" s="125" t="s">
        <v>180</v>
      </c>
      <c r="B16">
        <v>2002</v>
      </c>
      <c r="C16" s="127" t="s">
        <v>7</v>
      </c>
      <c r="D16">
        <v>4299395</v>
      </c>
      <c r="E16">
        <v>59.77685258194424</v>
      </c>
      <c r="F16">
        <v>34.486486737114319</v>
      </c>
      <c r="G16"/>
      <c r="H16"/>
      <c r="I16">
        <v>65.513513262885681</v>
      </c>
      <c r="J16">
        <v>44.881186216868628</v>
      </c>
      <c r="K16"/>
      <c r="L16"/>
      <c r="M16">
        <v>44.881186216868628</v>
      </c>
      <c r="N16">
        <v>55.118813783131372</v>
      </c>
      <c r="O16"/>
      <c r="P16"/>
      <c r="Q16"/>
      <c r="R16"/>
      <c r="S16"/>
      <c r="T16" s="126"/>
    </row>
    <row r="17" s="78" customFormat="true" ht="15.75" x14ac:dyDescent="0.25">
      <c r="A17" s="125" t="s">
        <v>180</v>
      </c>
      <c r="B17">
        <v>2003</v>
      </c>
      <c r="C17" s="127" t="s">
        <v>7</v>
      </c>
      <c r="D17">
        <v>4389842</v>
      </c>
      <c r="E17">
        <v>59.77685258194424</v>
      </c>
      <c r="F17">
        <v>34.486486737114319</v>
      </c>
      <c r="G17"/>
      <c r="H17"/>
      <c r="I17">
        <v>65.513513262885681</v>
      </c>
      <c r="J17">
        <v>44.881186216868628</v>
      </c>
      <c r="K17"/>
      <c r="L17"/>
      <c r="M17">
        <v>44.881186216868628</v>
      </c>
      <c r="N17">
        <v>55.118813783131372</v>
      </c>
      <c r="O17"/>
      <c r="P17"/>
      <c r="Q17"/>
      <c r="R17"/>
      <c r="S17"/>
      <c r="T17" s="126"/>
    </row>
    <row r="18" s="78" customFormat="true" ht="15.75" x14ac:dyDescent="0.25">
      <c r="A18" s="125" t="s">
        <v>180</v>
      </c>
      <c r="B18">
        <v>2004</v>
      </c>
      <c r="C18" s="127" t="s">
        <v>7</v>
      </c>
      <c r="D18">
        <v>4595319</v>
      </c>
      <c r="E18">
        <v>59.77685258194424</v>
      </c>
      <c r="F18">
        <v>34.486486737114319</v>
      </c>
      <c r="G18"/>
      <c r="H18"/>
      <c r="I18">
        <v>65.513513262885681</v>
      </c>
      <c r="J18">
        <v>44.881186216868628</v>
      </c>
      <c r="K18"/>
      <c r="L18"/>
      <c r="M18">
        <v>44.881186216868628</v>
      </c>
      <c r="N18">
        <v>55.118813783131372</v>
      </c>
      <c r="O18"/>
      <c r="P18"/>
      <c r="Q18"/>
      <c r="R18"/>
      <c r="S18"/>
      <c r="T18" s="126"/>
    </row>
    <row r="19" s="78" customFormat="true" ht="15.75" x14ac:dyDescent="0.25">
      <c r="A19" s="125" t="s">
        <v>180</v>
      </c>
      <c r="B19">
        <v>2005</v>
      </c>
      <c r="C19" s="127" t="s">
        <v>7</v>
      </c>
      <c r="D19">
        <v>4688877</v>
      </c>
      <c r="E19">
        <v>60.613997081911748</v>
      </c>
      <c r="F19">
        <v>37.232557679734782</v>
      </c>
      <c r="G19"/>
      <c r="H19"/>
      <c r="I19">
        <v>62.767442320265218</v>
      </c>
      <c r="J19">
        <v>47.349405102287164</v>
      </c>
      <c r="K19"/>
      <c r="L19"/>
      <c r="M19">
        <v>47.349405102287164</v>
      </c>
      <c r="N19">
        <v>52.650594897712836</v>
      </c>
      <c r="O19"/>
      <c r="P19"/>
      <c r="Q19"/>
      <c r="R19"/>
      <c r="S19"/>
      <c r="T19" s="126"/>
    </row>
    <row r="20" s="78" customFormat="true" ht="15.75" x14ac:dyDescent="0.25">
      <c r="A20" s="125" t="s">
        <v>180</v>
      </c>
      <c r="B20">
        <v>2006</v>
      </c>
      <c r="C20" s="127" t="s">
        <v>7</v>
      </c>
      <c r="D20">
        <v>4784830</v>
      </c>
      <c r="E20">
        <v>61.451141581879028</v>
      </c>
      <c r="F20">
        <v>39.978628622355245</v>
      </c>
      <c r="G20"/>
      <c r="H20"/>
      <c r="I20">
        <v>60.021371377644755</v>
      </c>
      <c r="J20">
        <v>49.817623987705701</v>
      </c>
      <c r="K20"/>
      <c r="L20"/>
      <c r="M20">
        <v>49.817623987705701</v>
      </c>
      <c r="N20">
        <v>50.182376012294299</v>
      </c>
      <c r="O20"/>
      <c r="P20"/>
      <c r="Q20"/>
      <c r="R20"/>
      <c r="S20"/>
      <c r="T20" s="126"/>
    </row>
    <row r="21" s="78" customFormat="true" ht="15.75" x14ac:dyDescent="0.25">
      <c r="A21" s="125" t="s">
        <v>180</v>
      </c>
      <c r="B21">
        <v>2007</v>
      </c>
      <c r="C21" s="127" t="s">
        <v>7</v>
      </c>
      <c r="D21">
        <v>4887958</v>
      </c>
      <c r="E21">
        <v>62.288286081846536</v>
      </c>
      <c r="F21">
        <v>42.724699564976618</v>
      </c>
      <c r="G21"/>
      <c r="H21"/>
      <c r="I21">
        <v>57.275300435023382</v>
      </c>
      <c r="J21">
        <v>52.285842873124238</v>
      </c>
      <c r="K21"/>
      <c r="L21"/>
      <c r="M21">
        <v>52.285842873124238</v>
      </c>
      <c r="N21">
        <v>47.714157126875762</v>
      </c>
      <c r="O21"/>
      <c r="P21"/>
      <c r="Q21"/>
      <c r="R21"/>
      <c r="S21"/>
      <c r="T21" s="126"/>
    </row>
    <row r="22" s="78" customFormat="true" ht="15.75" x14ac:dyDescent="0.25">
      <c r="A22" s="125" t="s">
        <v>180</v>
      </c>
      <c r="B22">
        <v>2008</v>
      </c>
      <c r="C22" s="127" t="s">
        <v>7</v>
      </c>
      <c r="D22">
        <v>4998853</v>
      </c>
      <c r="E22">
        <v>63.125430581813816</v>
      </c>
      <c r="F22">
        <v>45.470770507597081</v>
      </c>
      <c r="G22"/>
      <c r="H22"/>
      <c r="I22">
        <v>54.529229492402919</v>
      </c>
      <c r="J22">
        <v>54.754061758542775</v>
      </c>
      <c r="K22"/>
      <c r="L22"/>
      <c r="M22">
        <v>54.754061758542775</v>
      </c>
      <c r="N22">
        <v>45.245938241457225</v>
      </c>
      <c r="O22"/>
      <c r="P22"/>
      <c r="Q22"/>
      <c r="R22"/>
      <c r="S22"/>
      <c r="T22" s="126"/>
    </row>
    <row r="23" s="78" customFormat="true" ht="15.75" x14ac:dyDescent="0.25">
      <c r="A23" s="125" t="s">
        <v>180</v>
      </c>
      <c r="B23">
        <v>2009</v>
      </c>
      <c r="C23" s="127" t="s">
        <v>7</v>
      </c>
      <c r="D23">
        <v>5117396</v>
      </c>
      <c r="E23">
        <v>63.962575081781324</v>
      </c>
      <c r="F23">
        <v>48.216841450217544</v>
      </c>
      <c r="G23"/>
      <c r="H23"/>
      <c r="I23">
        <v>51.783158549782456</v>
      </c>
      <c r="J23">
        <v>57.222280643961312</v>
      </c>
      <c r="K23"/>
      <c r="L23"/>
      <c r="M23">
        <v>57.222280643961312</v>
      </c>
      <c r="N23">
        <v>42.777719356038688</v>
      </c>
      <c r="O23"/>
      <c r="P23"/>
      <c r="Q23"/>
      <c r="R23"/>
      <c r="S23"/>
      <c r="T23" s="126"/>
    </row>
    <row r="24" s="78" customFormat="true" ht="15.75" x14ac:dyDescent="0.25">
      <c r="A24" s="125" t="s">
        <v>180</v>
      </c>
      <c r="B24">
        <v>2010</v>
      </c>
      <c r="C24" s="127" t="s">
        <v>7</v>
      </c>
      <c r="D24">
        <v>5241682</v>
      </c>
      <c r="E24">
        <v>64.799719581748604</v>
      </c>
      <c r="F24">
        <v>50.962912392838007</v>
      </c>
      <c r="G24"/>
      <c r="H24"/>
      <c r="I24">
        <v>49.037087607161993</v>
      </c>
      <c r="J24">
        <v>59.690499529379849</v>
      </c>
      <c r="K24"/>
      <c r="L24"/>
      <c r="M24">
        <v>59.690499529379849</v>
      </c>
      <c r="N24">
        <v>40.309500470620151</v>
      </c>
      <c r="O24"/>
      <c r="P24"/>
      <c r="Q24"/>
      <c r="R24"/>
      <c r="S24"/>
      <c r="T24" s="126"/>
    </row>
    <row r="25" s="78" customFormat="true" ht="15.75" x14ac:dyDescent="0.25">
      <c r="A25" s="125" t="s">
        <v>180</v>
      </c>
      <c r="B25">
        <v>2011</v>
      </c>
      <c r="C25" s="127" t="s">
        <v>7</v>
      </c>
      <c r="D25">
        <v>5375624</v>
      </c>
      <c r="E25">
        <v>65.636864081716112</v>
      </c>
      <c r="F25">
        <v>53.708983335459379</v>
      </c>
      <c r="G25"/>
      <c r="H25"/>
      <c r="I25">
        <v>46.291016664540621</v>
      </c>
      <c r="J25">
        <v>62.158718414798386</v>
      </c>
      <c r="K25"/>
      <c r="L25"/>
      <c r="M25">
        <v>62.158718414798386</v>
      </c>
      <c r="N25">
        <v>37.841281585201614</v>
      </c>
      <c r="O25"/>
      <c r="P25"/>
      <c r="Q25"/>
      <c r="R25"/>
      <c r="S25"/>
      <c r="T25" s="126"/>
    </row>
    <row r="26" s="78" customFormat="true" ht="15.75" x14ac:dyDescent="0.25">
      <c r="A26" s="125" t="s">
        <v>180</v>
      </c>
      <c r="B26">
        <v>2012</v>
      </c>
      <c r="C26" s="127" t="s">
        <v>7</v>
      </c>
      <c r="D26">
        <v>5516824</v>
      </c>
      <c r="E26">
        <v>66.47400858168362</v>
      </c>
      <c r="F26">
        <v>56.455054278079842</v>
      </c>
      <c r="G26">
        <v>31.56</v>
      </c>
      <c r="H26">
        <v>24.895054278079844</v>
      </c>
      <c r="I26">
        <v>43.544945721920158</v>
      </c>
      <c r="J26">
        <v>64.626937300216923</v>
      </c>
      <c r="K26"/>
      <c r="L26"/>
      <c r="M26">
        <v>64.626937300216923</v>
      </c>
      <c r="N26">
        <v>35.373062699783077</v>
      </c>
      <c r="O26"/>
      <c r="P26"/>
      <c r="Q26">
        <v>22.08588239974538</v>
      </c>
      <c r="R26"/>
      <c r="S26"/>
      <c r="T26" s="126"/>
    </row>
    <row r="27" s="78" customFormat="true" ht="15.75" x14ac:dyDescent="0.25">
      <c r="A27" s="125" t="s">
        <v>180</v>
      </c>
      <c r="B27">
        <v>2013</v>
      </c>
      <c r="C27" s="127" t="s">
        <v>7</v>
      </c>
      <c r="D27">
        <v>5672518</v>
      </c>
      <c r="E27">
        <v>67.3111530816509</v>
      </c>
      <c r="F27">
        <v>59.201125220700305</v>
      </c>
      <c r="G27">
        <v>31.56</v>
      </c>
      <c r="H27">
        <v>27.641125220700307</v>
      </c>
      <c r="I27">
        <v>40.798874779299695</v>
      </c>
      <c r="J27">
        <v>67.09515618563546</v>
      </c>
      <c r="K27"/>
      <c r="L27"/>
      <c r="M27">
        <v>67.09515618563546</v>
      </c>
      <c r="N27">
        <v>32.90484381436454</v>
      </c>
      <c r="O27"/>
      <c r="P27"/>
      <c r="Q27">
        <v>22.08588239974538</v>
      </c>
      <c r="R27"/>
      <c r="S27"/>
      <c r="T27" s="126"/>
    </row>
    <row r="28" s="78" customFormat="true" ht="15.75" x14ac:dyDescent="0.25">
      <c r="A28" s="125" t="s">
        <v>180</v>
      </c>
      <c r="B28">
        <v>2014</v>
      </c>
      <c r="C28" s="127" t="s">
        <v>7</v>
      </c>
      <c r="D28">
        <v>5839404</v>
      </c>
      <c r="E28">
        <v>68.148297581618408</v>
      </c>
      <c r="F28">
        <v>61.947196163320768</v>
      </c>
      <c r="G28">
        <v>31.56</v>
      </c>
      <c r="H28">
        <v>30.38719616332077</v>
      </c>
      <c r="I28">
        <v>38.052803836679232</v>
      </c>
      <c r="J28">
        <v>69.563375071053997</v>
      </c>
      <c r="K28"/>
      <c r="L28"/>
      <c r="M28">
        <v>69.563375071053997</v>
      </c>
      <c r="N28">
        <v>30.436624928946003</v>
      </c>
      <c r="O28"/>
      <c r="P28"/>
      <c r="Q28">
        <v>22.08588239974538</v>
      </c>
      <c r="R28"/>
      <c r="S28"/>
      <c r="T28" s="126"/>
    </row>
    <row r="29" s="78" customFormat="true" ht="15.75" x14ac:dyDescent="0.25">
      <c r="A29" s="125" t="s">
        <v>180</v>
      </c>
      <c r="B29">
        <v>2015</v>
      </c>
      <c r="C29" s="127" t="s">
        <v>7</v>
      </c>
      <c r="D29">
        <v>6010163</v>
      </c>
      <c r="E29">
        <v>68.985442081585688</v>
      </c>
      <c r="F29">
        <v>64.693267105942141</v>
      </c>
      <c r="G29">
        <v>31.56</v>
      </c>
      <c r="H29">
        <v>33.133267105942139</v>
      </c>
      <c r="I29">
        <v>35.306732894057859</v>
      </c>
      <c r="J29">
        <v>72.031593956472534</v>
      </c>
      <c r="K29"/>
      <c r="L29"/>
      <c r="M29">
        <v>72.031593956472534</v>
      </c>
      <c r="N29">
        <v>27.968406043527466</v>
      </c>
      <c r="O29"/>
      <c r="P29"/>
      <c r="Q29">
        <v>22.08588239974538</v>
      </c>
      <c r="R29"/>
      <c r="S29"/>
      <c r="T29" s="126"/>
    </row>
    <row r="30" s="78" customFormat="true" ht="15.75" x14ac:dyDescent="0.25">
      <c r="A30" s="125" t="s">
        <v>180</v>
      </c>
      <c r="B30">
        <v>2016</v>
      </c>
      <c r="C30" s="127" t="s">
        <v>7</v>
      </c>
      <c r="D30">
        <v>6186674</v>
      </c>
      <c r="E30">
        <v>69.822586581553196</v>
      </c>
      <c r="F30">
        <v>67.439338048562604</v>
      </c>
      <c r="G30">
        <v>31.56</v>
      </c>
      <c r="H30">
        <v>35.879338048562602</v>
      </c>
      <c r="I30">
        <v>32.560661951437396</v>
      </c>
      <c r="J30">
        <v>74.499812841891071</v>
      </c>
      <c r="K30"/>
      <c r="L30"/>
      <c r="M30">
        <v>74.499812841891071</v>
      </c>
      <c r="N30">
        <v>25.500187158108929</v>
      </c>
      <c r="O30"/>
      <c r="P30"/>
      <c r="Q30">
        <v>22.08588239974538</v>
      </c>
      <c r="R30"/>
      <c r="S30"/>
      <c r="T30" s="126"/>
    </row>
    <row r="31" s="78" customFormat="true" ht="15.75" x14ac:dyDescent="0.25">
      <c r="A31" s="125" t="s">
        <v>180</v>
      </c>
      <c r="B31">
        <v>2000</v>
      </c>
      <c r="C31" s="127" t="s">
        <v>1</v>
      </c>
      <c r="D31">
        <v>1663500.9669562532</v>
      </c>
      <c r="E31">
        <v>95.895060355441274</v>
      </c>
      <c r="F31">
        <v>68.798930949834357</v>
      </c>
      <c r="G31"/>
      <c r="H31">
        <v>68.798930949834357</v>
      </c>
      <c r="I31">
        <v>31.201069050165643</v>
      </c>
      <c r="J31">
        <v>66.123581365642167</v>
      </c>
      <c r="K31"/>
      <c r="L31"/>
      <c r="M31">
        <v>66.123581365642167</v>
      </c>
      <c r="N31">
        <v>33.876418634357833</v>
      </c>
      <c r="O31"/>
      <c r="P31"/>
      <c r="Q31"/>
      <c r="R31"/>
      <c r="S31"/>
      <c r="T31" s="126"/>
    </row>
    <row r="32" s="78" customFormat="true" ht="15.75" x14ac:dyDescent="0.25">
      <c r="A32" s="125" t="s">
        <v>180</v>
      </c>
      <c r="B32">
        <v>2001</v>
      </c>
      <c r="C32" s="127" t="s">
        <v>1</v>
      </c>
      <c r="D32">
        <v>1705292.0526521301</v>
      </c>
      <c r="E32">
        <v>95.895060355441274</v>
      </c>
      <c r="F32">
        <v>68.798930949834357</v>
      </c>
      <c r="G32"/>
      <c r="H32">
        <v>68.798930949834357</v>
      </c>
      <c r="I32">
        <v>31.201069050165643</v>
      </c>
      <c r="J32">
        <v>66.123581365642167</v>
      </c>
      <c r="K32"/>
      <c r="L32"/>
      <c r="M32">
        <v>66.123581365642167</v>
      </c>
      <c r="N32">
        <v>33.876418634357833</v>
      </c>
      <c r="O32"/>
      <c r="P32"/>
      <c r="Q32"/>
      <c r="R32"/>
      <c r="S32"/>
      <c r="T32" s="126"/>
    </row>
    <row r="33" s="78" customFormat="true" ht="15.75" x14ac:dyDescent="0.25">
      <c r="A33" s="125" t="s">
        <v>180</v>
      </c>
      <c r="B33">
        <v>2002</v>
      </c>
      <c r="C33" s="127" t="s">
        <v>1</v>
      </c>
      <c r="D33">
        <v>1747102.0564188005</v>
      </c>
      <c r="E33">
        <v>95.895060355441274</v>
      </c>
      <c r="F33">
        <v>68.798930949834357</v>
      </c>
      <c r="G33"/>
      <c r="H33">
        <v>68.798930949834357</v>
      </c>
      <c r="I33">
        <v>31.201069050165643</v>
      </c>
      <c r="J33">
        <v>66.123581365642167</v>
      </c>
      <c r="K33"/>
      <c r="L33"/>
      <c r="M33">
        <v>66.123581365642167</v>
      </c>
      <c r="N33">
        <v>33.876418634357833</v>
      </c>
      <c r="O33"/>
      <c r="P33"/>
      <c r="Q33"/>
      <c r="R33"/>
      <c r="S33"/>
      <c r="T33" s="126"/>
    </row>
    <row r="34" s="78" customFormat="true" ht="15.75" x14ac:dyDescent="0.25">
      <c r="A34" s="125" t="s">
        <v>180</v>
      </c>
      <c r="B34">
        <v>2003</v>
      </c>
      <c r="C34" s="127" t="s">
        <v>1</v>
      </c>
      <c r="D34">
        <v>1790264.9277064514</v>
      </c>
      <c r="E34">
        <v>95.895060355441274</v>
      </c>
      <c r="F34">
        <v>68.798930949834357</v>
      </c>
      <c r="G34"/>
      <c r="H34">
        <v>68.798930949834357</v>
      </c>
      <c r="I34">
        <v>31.201069050165643</v>
      </c>
      <c r="J34">
        <v>66.123581365642167</v>
      </c>
      <c r="K34"/>
      <c r="L34"/>
      <c r="M34">
        <v>66.123581365642167</v>
      </c>
      <c r="N34">
        <v>33.876418634357833</v>
      </c>
      <c r="O34"/>
      <c r="P34"/>
      <c r="Q34"/>
      <c r="R34"/>
      <c r="S34"/>
      <c r="T34" s="126"/>
    </row>
    <row r="35" s="78" customFormat="true" ht="15.75" x14ac:dyDescent="0.25">
      <c r="A35" s="125" t="s">
        <v>180</v>
      </c>
      <c r="B35">
        <v>2004</v>
      </c>
      <c r="C35" s="127" t="s">
        <v>1</v>
      </c>
      <c r="D35">
        <v>1881462.0205244063</v>
      </c>
      <c r="E35">
        <v>95.895060355441274</v>
      </c>
      <c r="F35">
        <v>68.798930949834357</v>
      </c>
      <c r="G35"/>
      <c r="H35">
        <v>68.798930949834357</v>
      </c>
      <c r="I35">
        <v>31.201069050165643</v>
      </c>
      <c r="J35">
        <v>66.123581365642167</v>
      </c>
      <c r="K35"/>
      <c r="L35"/>
      <c r="M35">
        <v>66.123581365642167</v>
      </c>
      <c r="N35">
        <v>33.876418634357833</v>
      </c>
      <c r="O35"/>
      <c r="P35"/>
      <c r="Q35"/>
      <c r="R35"/>
      <c r="S35"/>
      <c r="T35" s="126"/>
    </row>
    <row r="36" s="78" customFormat="true" ht="15.75" x14ac:dyDescent="0.25">
      <c r="A36" s="125" t="s">
        <v>180</v>
      </c>
      <c r="B36">
        <v>2005</v>
      </c>
      <c r="C36" s="127" t="s">
        <v>1</v>
      </c>
      <c r="D36">
        <v>1928018.9515712357</v>
      </c>
      <c r="E36">
        <v>95.270007868903804</v>
      </c>
      <c r="F36">
        <v>70.474034517826567</v>
      </c>
      <c r="G36"/>
      <c r="H36">
        <v>70.474034517826567</v>
      </c>
      <c r="I36">
        <v>29.525965482173433</v>
      </c>
      <c r="J36">
        <v>68.475127625869391</v>
      </c>
      <c r="K36"/>
      <c r="L36"/>
      <c r="M36">
        <v>68.475127625869391</v>
      </c>
      <c r="N36">
        <v>31.524872374130609</v>
      </c>
      <c r="O36"/>
      <c r="P36"/>
      <c r="Q36"/>
      <c r="R36"/>
      <c r="S36"/>
      <c r="T36" s="126"/>
    </row>
    <row r="37" s="78" customFormat="true" ht="15.75" x14ac:dyDescent="0.25">
      <c r="A37" s="125" t="s">
        <v>180</v>
      </c>
      <c r="B37">
        <v>2006</v>
      </c>
      <c r="C37" s="127" t="s">
        <v>1</v>
      </c>
      <c r="D37">
        <v>1976660.9781990051</v>
      </c>
      <c r="E37">
        <v>94.644955382366561</v>
      </c>
      <c r="F37">
        <v>72.149138085818777</v>
      </c>
      <c r="G37"/>
      <c r="H37">
        <v>72.149138085818777</v>
      </c>
      <c r="I37">
        <v>27.850861914181223</v>
      </c>
      <c r="J37">
        <v>70.826673886095705</v>
      </c>
      <c r="K37"/>
      <c r="L37"/>
      <c r="M37">
        <v>70.826673886095705</v>
      </c>
      <c r="N37">
        <v>29.173326113904295</v>
      </c>
      <c r="O37"/>
      <c r="P37"/>
      <c r="Q37"/>
      <c r="R37"/>
      <c r="S37"/>
      <c r="T37" s="126"/>
    </row>
    <row r="38" s="78" customFormat="true" ht="15.75" x14ac:dyDescent="0.25">
      <c r="A38" s="125" t="s">
        <v>180</v>
      </c>
      <c r="B38">
        <v>2007</v>
      </c>
      <c r="C38" s="127" t="s">
        <v>1</v>
      </c>
      <c r="D38">
        <v>2029383.0378984069</v>
      </c>
      <c r="E38">
        <v>94.019902895829318</v>
      </c>
      <c r="F38">
        <v>73.824241653810986</v>
      </c>
      <c r="G38"/>
      <c r="H38">
        <v>73.824241653810986</v>
      </c>
      <c r="I38">
        <v>26.175758346189014</v>
      </c>
      <c r="J38">
        <v>73.178220146322019</v>
      </c>
      <c r="K38"/>
      <c r="L38"/>
      <c r="M38">
        <v>73.178220146322019</v>
      </c>
      <c r="N38">
        <v>26.821779853677981</v>
      </c>
      <c r="O38"/>
      <c r="P38"/>
      <c r="Q38"/>
      <c r="R38"/>
      <c r="S38"/>
      <c r="T38" s="126"/>
    </row>
    <row r="39" s="78" customFormat="true" ht="15.75" x14ac:dyDescent="0.25">
      <c r="A39" s="125" t="s">
        <v>180</v>
      </c>
      <c r="B39">
        <v>2008</v>
      </c>
      <c r="C39" s="127" t="s">
        <v>1</v>
      </c>
      <c r="D39">
        <v>2086520.9447218704</v>
      </c>
      <c r="E39">
        <v>93.394850409292076</v>
      </c>
      <c r="F39">
        <v>75.499345221803196</v>
      </c>
      <c r="G39"/>
      <c r="H39">
        <v>75.499345221803196</v>
      </c>
      <c r="I39">
        <v>24.500654778196804</v>
      </c>
      <c r="J39">
        <v>75.529766406549243</v>
      </c>
      <c r="K39"/>
      <c r="L39"/>
      <c r="M39">
        <v>75.529766406549243</v>
      </c>
      <c r="N39">
        <v>24.470233593450757</v>
      </c>
      <c r="O39"/>
      <c r="P39"/>
      <c r="Q39"/>
      <c r="R39"/>
      <c r="S39"/>
      <c r="T39" s="126"/>
    </row>
    <row r="40" s="78" customFormat="true" ht="15.75" x14ac:dyDescent="0.25">
      <c r="A40" s="125" t="s">
        <v>180</v>
      </c>
      <c r="B40">
        <v>2009</v>
      </c>
      <c r="C40" s="127" t="s">
        <v>1</v>
      </c>
      <c r="D40">
        <v>2148129.9654660034</v>
      </c>
      <c r="E40">
        <v>92.769797922754833</v>
      </c>
      <c r="F40">
        <v>77.174448789794951</v>
      </c>
      <c r="G40"/>
      <c r="H40">
        <v>77.174448789794951</v>
      </c>
      <c r="I40">
        <v>22.825551210205049</v>
      </c>
      <c r="J40">
        <v>77.881312666775557</v>
      </c>
      <c r="K40"/>
      <c r="L40"/>
      <c r="M40">
        <v>77.881312666775557</v>
      </c>
      <c r="N40">
        <v>22.118687333224443</v>
      </c>
      <c r="O40"/>
      <c r="P40"/>
      <c r="Q40"/>
      <c r="R40"/>
      <c r="S40"/>
      <c r="T40" s="126"/>
    </row>
    <row r="41" s="78" customFormat="true" ht="15.75" x14ac:dyDescent="0.25">
      <c r="A41" s="125" t="s">
        <v>180</v>
      </c>
      <c r="B41">
        <v>2010</v>
      </c>
      <c r="C41" s="127" t="s">
        <v>1</v>
      </c>
      <c r="D41">
        <v>2213562.0846511838</v>
      </c>
      <c r="E41">
        <v>92.14474543621759</v>
      </c>
      <c r="F41">
        <v>78.849552357787161</v>
      </c>
      <c r="G41"/>
      <c r="H41">
        <v>78.849552357787161</v>
      </c>
      <c r="I41">
        <v>21.150447642212839</v>
      </c>
      <c r="J41">
        <v>80.232858927002781</v>
      </c>
      <c r="K41"/>
      <c r="L41"/>
      <c r="M41">
        <v>80.232858927002781</v>
      </c>
      <c r="N41">
        <v>19.767141072997219</v>
      </c>
      <c r="O41"/>
      <c r="P41"/>
      <c r="Q41"/>
      <c r="R41"/>
      <c r="S41"/>
      <c r="T41" s="126"/>
    </row>
    <row r="42" s="78" customFormat="true" ht="15.75" x14ac:dyDescent="0.25">
      <c r="A42" s="125" t="s">
        <v>180</v>
      </c>
      <c r="B42">
        <v>2011</v>
      </c>
      <c r="C42" s="127" t="s">
        <v>1</v>
      </c>
      <c r="D42">
        <v>2284479.0198675538</v>
      </c>
      <c r="E42">
        <v>91.519692949680348</v>
      </c>
      <c r="F42">
        <v>80.524655925779371</v>
      </c>
      <c r="G42"/>
      <c r="H42">
        <v>80.524655925779371</v>
      </c>
      <c r="I42">
        <v>19.475344074220629</v>
      </c>
      <c r="J42">
        <v>82.584405187229095</v>
      </c>
      <c r="K42"/>
      <c r="L42"/>
      <c r="M42">
        <v>82.584405187229095</v>
      </c>
      <c r="N42">
        <v>17.415594812770905</v>
      </c>
      <c r="O42"/>
      <c r="P42"/>
      <c r="Q42"/>
      <c r="R42"/>
      <c r="S42"/>
      <c r="T42" s="126"/>
    </row>
    <row r="43" s="78" customFormat="true" ht="15.75" x14ac:dyDescent="0.25">
      <c r="A43" s="125" t="s">
        <v>180</v>
      </c>
      <c r="B43">
        <v>2012</v>
      </c>
      <c r="C43" s="127" t="s">
        <v>1</v>
      </c>
      <c r="D43">
        <v>2360153.0091415406</v>
      </c>
      <c r="E43">
        <v>90.894640463143105</v>
      </c>
      <c r="F43">
        <v>82.19975949377158</v>
      </c>
      <c r="G43"/>
      <c r="H43">
        <v>82.19975949377158</v>
      </c>
      <c r="I43">
        <v>17.80024050622842</v>
      </c>
      <c r="J43">
        <v>84.935951447455409</v>
      </c>
      <c r="K43"/>
      <c r="L43"/>
      <c r="M43">
        <v>84.935951447455409</v>
      </c>
      <c r="N43">
        <v>15.064048552544591</v>
      </c>
      <c r="O43"/>
      <c r="P43"/>
      <c r="Q43"/>
      <c r="R43"/>
      <c r="S43"/>
      <c r="T43" s="126"/>
    </row>
    <row r="44" s="78" customFormat="true" ht="15.75" x14ac:dyDescent="0.25">
      <c r="A44" s="125" t="s">
        <v>180</v>
      </c>
      <c r="B44">
        <v>2013</v>
      </c>
      <c r="C44" s="127" t="s">
        <v>1</v>
      </c>
      <c r="D44">
        <v>2443663.9478575895</v>
      </c>
      <c r="E44">
        <v>90.269587976605635</v>
      </c>
      <c r="F44">
        <v>83.87486306176379</v>
      </c>
      <c r="G44"/>
      <c r="H44">
        <v>83.87486306176379</v>
      </c>
      <c r="I44">
        <v>16.12513693823621</v>
      </c>
      <c r="J44">
        <v>87.287497707682633</v>
      </c>
      <c r="K44"/>
      <c r="L44"/>
      <c r="M44">
        <v>87.287497707682633</v>
      </c>
      <c r="N44">
        <v>12.712502292317367</v>
      </c>
      <c r="O44"/>
      <c r="P44"/>
      <c r="Q44"/>
      <c r="R44"/>
      <c r="S44"/>
      <c r="T44" s="126"/>
    </row>
    <row r="45" s="78" customFormat="true" ht="15.75" x14ac:dyDescent="0.25">
      <c r="A45" s="125" t="s">
        <v>180</v>
      </c>
      <c r="B45">
        <v>2014</v>
      </c>
      <c r="C45" s="127" t="s">
        <v>1</v>
      </c>
      <c r="D45">
        <v>2533892.8913598633</v>
      </c>
      <c r="E45">
        <v>89.644535490068392</v>
      </c>
      <c r="F45">
        <v>85.549966629756</v>
      </c>
      <c r="G45"/>
      <c r="H45">
        <v>85.549966629756</v>
      </c>
      <c r="I45">
        <v>14.450033370244</v>
      </c>
      <c r="J45">
        <v>89.639043967908947</v>
      </c>
      <c r="K45"/>
      <c r="L45"/>
      <c r="M45">
        <v>89.639043967908947</v>
      </c>
      <c r="N45">
        <v>10.360956032091053</v>
      </c>
      <c r="O45"/>
      <c r="P45"/>
      <c r="Q45"/>
      <c r="R45"/>
      <c r="S45"/>
      <c r="T45" s="126"/>
    </row>
    <row r="46" s="78" customFormat="true" ht="15.75" x14ac:dyDescent="0.25">
      <c r="A46" s="125" t="s">
        <v>180</v>
      </c>
      <c r="B46">
        <v>2015</v>
      </c>
      <c r="C46" s="127" t="s">
        <v>1</v>
      </c>
      <c r="D46">
        <v>2627704.093390007</v>
      </c>
      <c r="E46">
        <v>89.01948300353115</v>
      </c>
      <c r="F46">
        <v>87.225070197748209</v>
      </c>
      <c r="G46"/>
      <c r="H46">
        <v>87.225070197748209</v>
      </c>
      <c r="I46">
        <v>12.774929802251791</v>
      </c>
      <c r="J46">
        <v>91.99059022813617</v>
      </c>
      <c r="K46"/>
      <c r="L46"/>
      <c r="M46">
        <v>91.99059022813617</v>
      </c>
      <c r="N46">
        <v>8.0094097718638295</v>
      </c>
      <c r="O46"/>
      <c r="P46"/>
      <c r="Q46"/>
      <c r="R46"/>
      <c r="S46"/>
      <c r="T46" s="126"/>
    </row>
    <row r="47" s="78" customFormat="true" ht="15.75" x14ac:dyDescent="0.25">
      <c r="A47" s="125" t="s">
        <v>180</v>
      </c>
      <c r="B47">
        <v>2016</v>
      </c>
      <c r="C47" s="127" t="s">
        <v>1</v>
      </c>
      <c r="D47">
        <v>2726158.0491418457</v>
      </c>
      <c r="E47">
        <v>88.900173765740419</v>
      </c>
      <c r="F47">
        <v>88.900173765740419</v>
      </c>
      <c r="G47"/>
      <c r="H47">
        <v>88.900173765740419</v>
      </c>
      <c r="I47">
        <v>11.099826234259581</v>
      </c>
      <c r="J47">
        <v>94.342136488362485</v>
      </c>
      <c r="K47"/>
      <c r="L47"/>
      <c r="M47">
        <v>94.342136488362485</v>
      </c>
      <c r="N47">
        <v>5.6578635116375153</v>
      </c>
      <c r="O47"/>
      <c r="P47"/>
      <c r="Q47"/>
      <c r="R47"/>
      <c r="S47"/>
      <c r="T47" s="126"/>
    </row>
    <row r="48" s="78" customFormat="true" ht="15.75" x14ac:dyDescent="0.25">
      <c r="A48" s="125" t="s">
        <v>180</v>
      </c>
      <c r="B48">
        <v>2000</v>
      </c>
      <c r="C48" s="127" t="s">
        <v>2</v>
      </c>
      <c r="D48">
        <v>2459688.0330437473</v>
      </c>
      <c r="E48">
        <v>43.963418382314103</v>
      </c>
      <c r="F48">
        <v>26.041326074143399</v>
      </c>
      <c r="G48"/>
      <c r="H48">
        <v>26.041326074143399</v>
      </c>
      <c r="I48">
        <v>73.958673925856601</v>
      </c>
      <c r="J48">
        <v>38.840197049932613</v>
      </c>
      <c r="K48"/>
      <c r="L48"/>
      <c r="M48">
        <v>38.840197049932613</v>
      </c>
      <c r="N48">
        <v>61.159802950067387</v>
      </c>
      <c r="O48"/>
      <c r="P48"/>
      <c r="Q48"/>
      <c r="R48"/>
      <c r="S48"/>
      <c r="T48" s="126"/>
    </row>
    <row r="49" s="78" customFormat="true" ht="15.75" x14ac:dyDescent="0.25">
      <c r="A49" s="125" t="s">
        <v>180</v>
      </c>
      <c r="B49">
        <v>2001</v>
      </c>
      <c r="C49" s="127" t="s">
        <v>2</v>
      </c>
      <c r="D49">
        <v>2506344.9473478701</v>
      </c>
      <c r="E49">
        <v>43.963418382314103</v>
      </c>
      <c r="F49">
        <v>26.041326074143399</v>
      </c>
      <c r="G49"/>
      <c r="H49">
        <v>26.041326074143399</v>
      </c>
      <c r="I49">
        <v>73.958673925856601</v>
      </c>
      <c r="J49">
        <v>38.840197049932613</v>
      </c>
      <c r="K49"/>
      <c r="L49"/>
      <c r="M49">
        <v>38.840197049932613</v>
      </c>
      <c r="N49">
        <v>61.159802950067387</v>
      </c>
      <c r="O49"/>
      <c r="P49"/>
      <c r="Q49"/>
      <c r="R49"/>
      <c r="S49"/>
      <c r="T49" s="126"/>
    </row>
    <row r="50" s="78" customFormat="true" ht="15.75" x14ac:dyDescent="0.25">
      <c r="A50" s="125" t="s">
        <v>180</v>
      </c>
      <c r="B50">
        <v>2002</v>
      </c>
      <c r="C50" s="127" t="s">
        <v>2</v>
      </c>
      <c r="D50">
        <v>2552292.9435811997</v>
      </c>
      <c r="E50">
        <v>43.963418382314103</v>
      </c>
      <c r="F50">
        <v>26.041326074143399</v>
      </c>
      <c r="G50"/>
      <c r="H50">
        <v>26.041326074143399</v>
      </c>
      <c r="I50">
        <v>73.958673925856601</v>
      </c>
      <c r="J50">
        <v>38.840197049932613</v>
      </c>
      <c r="K50"/>
      <c r="L50"/>
      <c r="M50">
        <v>38.840197049932613</v>
      </c>
      <c r="N50">
        <v>61.159802950067387</v>
      </c>
      <c r="O50"/>
      <c r="P50"/>
      <c r="Q50"/>
      <c r="R50"/>
      <c r="S50"/>
      <c r="T50" s="126"/>
    </row>
    <row r="51" s="78" customFormat="true" ht="15.75" x14ac:dyDescent="0.25">
      <c r="A51" s="125" t="s">
        <v>180</v>
      </c>
      <c r="B51">
        <v>2003</v>
      </c>
      <c r="C51" s="127" t="s">
        <v>2</v>
      </c>
      <c r="D51">
        <v>2599577.0722935484</v>
      </c>
      <c r="E51">
        <v>43.963418382314103</v>
      </c>
      <c r="F51">
        <v>26.041326074143399</v>
      </c>
      <c r="G51"/>
      <c r="H51">
        <v>26.041326074143399</v>
      </c>
      <c r="I51">
        <v>73.958673925856601</v>
      </c>
      <c r="J51">
        <v>38.840197049932613</v>
      </c>
      <c r="K51"/>
      <c r="L51"/>
      <c r="M51">
        <v>38.840197049932613</v>
      </c>
      <c r="N51">
        <v>61.159802950067387</v>
      </c>
      <c r="O51"/>
      <c r="P51"/>
      <c r="Q51"/>
      <c r="R51"/>
      <c r="S51"/>
      <c r="T51" s="126"/>
    </row>
    <row r="52" s="78" customFormat="true" ht="15.75" x14ac:dyDescent="0.25">
      <c r="A52" s="125" t="s">
        <v>180</v>
      </c>
      <c r="B52">
        <v>2004</v>
      </c>
      <c r="C52" s="127" t="s">
        <v>2</v>
      </c>
      <c r="D52">
        <v>2713856.9794755937</v>
      </c>
      <c r="E52">
        <v>43.963418382314103</v>
      </c>
      <c r="F52">
        <v>26.041326074143399</v>
      </c>
      <c r="G52"/>
      <c r="H52">
        <v>26.041326074143399</v>
      </c>
      <c r="I52">
        <v>73.958673925856601</v>
      </c>
      <c r="J52">
        <v>38.840197049932613</v>
      </c>
      <c r="K52"/>
      <c r="L52"/>
      <c r="M52">
        <v>38.840197049932613</v>
      </c>
      <c r="N52">
        <v>61.159802950067387</v>
      </c>
      <c r="O52"/>
      <c r="P52"/>
      <c r="Q52"/>
      <c r="R52"/>
      <c r="S52"/>
      <c r="T52" s="126"/>
    </row>
    <row r="53" s="78" customFormat="true" ht="15.75" x14ac:dyDescent="0.25">
      <c r="A53" s="125" t="s">
        <v>180</v>
      </c>
      <c r="B53">
        <v>2005</v>
      </c>
      <c r="C53" s="127" t="s">
        <v>2</v>
      </c>
      <c r="D53">
        <v>2760858.0484287641</v>
      </c>
      <c r="E53">
        <v>45.919429099976242</v>
      </c>
      <c r="F53">
        <v>28.188354510052704</v>
      </c>
      <c r="G53"/>
      <c r="H53">
        <v>28.188354510052704</v>
      </c>
      <c r="I53">
        <v>71.811645489947296</v>
      </c>
      <c r="J53">
        <v>41.366298967178409</v>
      </c>
      <c r="K53"/>
      <c r="L53"/>
      <c r="M53">
        <v>41.366298967178409</v>
      </c>
      <c r="N53">
        <v>58.633701032821591</v>
      </c>
      <c r="O53"/>
      <c r="P53"/>
      <c r="Q53"/>
      <c r="R53"/>
      <c r="S53"/>
      <c r="T53" s="126"/>
    </row>
    <row r="54" s="78" customFormat="true" ht="15.75" x14ac:dyDescent="0.25">
      <c r="A54" s="125" t="s">
        <v>180</v>
      </c>
      <c r="B54">
        <v>2006</v>
      </c>
      <c r="C54" s="127" t="s">
        <v>2</v>
      </c>
      <c r="D54">
        <v>2808169.0218009949</v>
      </c>
      <c r="E54">
        <v>47.87543981763838</v>
      </c>
      <c r="F54">
        <v>30.33538294596201</v>
      </c>
      <c r="G54"/>
      <c r="H54">
        <v>30.33538294596201</v>
      </c>
      <c r="I54">
        <v>69.66461705403799</v>
      </c>
      <c r="J54">
        <v>43.892400884425115</v>
      </c>
      <c r="K54"/>
      <c r="L54"/>
      <c r="M54">
        <v>43.892400884425115</v>
      </c>
      <c r="N54">
        <v>56.107599115574885</v>
      </c>
      <c r="O54"/>
      <c r="P54"/>
      <c r="Q54"/>
      <c r="R54"/>
      <c r="S54"/>
      <c r="T54" s="126"/>
    </row>
    <row r="55" s="78" customFormat="true" ht="15.75" x14ac:dyDescent="0.25">
      <c r="A55" s="125" t="s">
        <v>180</v>
      </c>
      <c r="B55">
        <v>2007</v>
      </c>
      <c r="C55" s="127" t="s">
        <v>2</v>
      </c>
      <c r="D55">
        <v>2858574.9621015927</v>
      </c>
      <c r="E55">
        <v>49.831450535300519</v>
      </c>
      <c r="F55">
        <v>32.482411381871316</v>
      </c>
      <c r="G55"/>
      <c r="H55">
        <v>32.482411381871316</v>
      </c>
      <c r="I55">
        <v>67.517588618128684</v>
      </c>
      <c r="J55">
        <v>46.418502801670911</v>
      </c>
      <c r="K55"/>
      <c r="L55"/>
      <c r="M55">
        <v>46.418502801670911</v>
      </c>
      <c r="N55">
        <v>53.581497198329089</v>
      </c>
      <c r="O55"/>
      <c r="P55"/>
      <c r="Q55"/>
      <c r="R55"/>
      <c r="S55"/>
      <c r="T55" s="126"/>
    </row>
    <row r="56" s="78" customFormat="true" ht="15.75" x14ac:dyDescent="0.25">
      <c r="A56" s="125" t="s">
        <v>180</v>
      </c>
      <c r="B56">
        <v>2008</v>
      </c>
      <c r="C56" s="127" t="s">
        <v>2</v>
      </c>
      <c r="D56">
        <v>2912332.0552781294</v>
      </c>
      <c r="E56">
        <v>51.787461252962203</v>
      </c>
      <c r="F56">
        <v>34.629439817780622</v>
      </c>
      <c r="G56"/>
      <c r="H56">
        <v>34.629439817780622</v>
      </c>
      <c r="I56">
        <v>65.370560182219378</v>
      </c>
      <c r="J56">
        <v>48.944604718917617</v>
      </c>
      <c r="K56"/>
      <c r="L56"/>
      <c r="M56">
        <v>48.944604718917617</v>
      </c>
      <c r="N56">
        <v>51.055395281082383</v>
      </c>
      <c r="O56"/>
      <c r="P56"/>
      <c r="Q56"/>
      <c r="R56"/>
      <c r="S56"/>
      <c r="T56" s="126"/>
    </row>
    <row r="57" s="78" customFormat="true" ht="15.75" x14ac:dyDescent="0.25">
      <c r="A57" s="125" t="s">
        <v>180</v>
      </c>
      <c r="B57">
        <v>2009</v>
      </c>
      <c r="C57" s="127" t="s">
        <v>2</v>
      </c>
      <c r="D57">
        <v>2969266.0345339966</v>
      </c>
      <c r="E57">
        <v>53.743471970624341</v>
      </c>
      <c r="F57">
        <v>36.776468253689927</v>
      </c>
      <c r="G57"/>
      <c r="H57">
        <v>36.776468253689927</v>
      </c>
      <c r="I57">
        <v>63.223531746310073</v>
      </c>
      <c r="J57">
        <v>51.470706636164323</v>
      </c>
      <c r="K57"/>
      <c r="L57"/>
      <c r="M57">
        <v>51.470706636164323</v>
      </c>
      <c r="N57">
        <v>48.529293363835677</v>
      </c>
      <c r="O57"/>
      <c r="P57"/>
      <c r="Q57"/>
      <c r="R57"/>
      <c r="S57"/>
      <c r="T57" s="126"/>
    </row>
    <row r="58" s="78" customFormat="true" ht="15.75" x14ac:dyDescent="0.25">
      <c r="A58" s="125" t="s">
        <v>180</v>
      </c>
      <c r="B58">
        <v>2010</v>
      </c>
      <c r="C58" s="127" t="s">
        <v>2</v>
      </c>
      <c r="D58">
        <v>3028119.9153488162</v>
      </c>
      <c r="E58">
        <v>55.69948268828648</v>
      </c>
      <c r="F58">
        <v>38.923496689599233</v>
      </c>
      <c r="G58"/>
      <c r="H58">
        <v>38.923496689599233</v>
      </c>
      <c r="I58">
        <v>61.076503310400767</v>
      </c>
      <c r="J58">
        <v>53.996808553410119</v>
      </c>
      <c r="K58"/>
      <c r="L58"/>
      <c r="M58">
        <v>53.996808553410119</v>
      </c>
      <c r="N58">
        <v>46.003191446589881</v>
      </c>
      <c r="O58"/>
      <c r="P58"/>
      <c r="Q58"/>
      <c r="R58"/>
      <c r="S58"/>
      <c r="T58" s="126"/>
    </row>
    <row r="59" s="78" customFormat="true" ht="15.75" x14ac:dyDescent="0.25">
      <c r="A59" s="125" t="s">
        <v>180</v>
      </c>
      <c r="B59">
        <v>2011</v>
      </c>
      <c r="C59" s="127" t="s">
        <v>2</v>
      </c>
      <c r="D59">
        <v>3091144.9801324462</v>
      </c>
      <c r="E59">
        <v>57.655493405948619</v>
      </c>
      <c r="F59">
        <v>41.070525125508539</v>
      </c>
      <c r="G59"/>
      <c r="H59">
        <v>41.070525125508539</v>
      </c>
      <c r="I59">
        <v>58.929474874491461</v>
      </c>
      <c r="J59">
        <v>56.522910470656825</v>
      </c>
      <c r="K59"/>
      <c r="L59"/>
      <c r="M59">
        <v>56.522910470656825</v>
      </c>
      <c r="N59">
        <v>43.477089529343175</v>
      </c>
      <c r="O59"/>
      <c r="P59"/>
      <c r="Q59"/>
      <c r="R59"/>
      <c r="S59"/>
      <c r="T59" s="126"/>
    </row>
    <row r="60" s="78" customFormat="true" ht="15.75" x14ac:dyDescent="0.25">
      <c r="A60" s="125" t="s">
        <v>180</v>
      </c>
      <c r="B60">
        <v>2012</v>
      </c>
      <c r="C60" s="127" t="s">
        <v>2</v>
      </c>
      <c r="D60">
        <v>3156670.9908584594</v>
      </c>
      <c r="E60">
        <v>59.611504123610757</v>
      </c>
      <c r="F60">
        <v>43.217553561417844</v>
      </c>
      <c r="G60"/>
      <c r="H60">
        <v>43.217553561417844</v>
      </c>
      <c r="I60">
        <v>56.782446438582156</v>
      </c>
      <c r="J60">
        <v>59.049012387902621</v>
      </c>
      <c r="K60"/>
      <c r="L60"/>
      <c r="M60">
        <v>59.049012387902621</v>
      </c>
      <c r="N60">
        <v>40.950987612097379</v>
      </c>
      <c r="O60"/>
      <c r="P60"/>
      <c r="Q60"/>
      <c r="R60"/>
      <c r="S60"/>
      <c r="T60" s="126"/>
    </row>
    <row r="61" s="78" customFormat="true" ht="15.75" x14ac:dyDescent="0.25">
      <c r="A61" s="125" t="s">
        <v>180</v>
      </c>
      <c r="B61">
        <v>2013</v>
      </c>
      <c r="C61" s="127" t="s">
        <v>2</v>
      </c>
      <c r="D61">
        <v>3228854.0521424101</v>
      </c>
      <c r="E61">
        <v>61.567514841272441</v>
      </c>
      <c r="F61">
        <v>45.36458199732715</v>
      </c>
      <c r="G61"/>
      <c r="H61">
        <v>45.36458199732715</v>
      </c>
      <c r="I61">
        <v>54.63541800267285</v>
      </c>
      <c r="J61">
        <v>61.575114305149327</v>
      </c>
      <c r="K61"/>
      <c r="L61"/>
      <c r="M61">
        <v>61.575114305149327</v>
      </c>
      <c r="N61">
        <v>38.424885694850673</v>
      </c>
      <c r="O61"/>
      <c r="P61"/>
      <c r="Q61"/>
      <c r="R61"/>
      <c r="S61"/>
      <c r="T61" s="126"/>
    </row>
    <row r="62" s="78" customFormat="true" ht="15.75" x14ac:dyDescent="0.25">
      <c r="A62" s="125" t="s">
        <v>180</v>
      </c>
      <c r="B62">
        <v>2014</v>
      </c>
      <c r="C62" s="127" t="s">
        <v>2</v>
      </c>
      <c r="D62">
        <v>3305511.1086401367</v>
      </c>
      <c r="E62">
        <v>63.52352555893458</v>
      </c>
      <c r="F62">
        <v>47.511610433237365</v>
      </c>
      <c r="G62"/>
      <c r="H62">
        <v>47.511610433237365</v>
      </c>
      <c r="I62">
        <v>52.488389566762635</v>
      </c>
      <c r="J62">
        <v>64.101216222395124</v>
      </c>
      <c r="K62"/>
      <c r="L62"/>
      <c r="M62">
        <v>64.101216222395124</v>
      </c>
      <c r="N62">
        <v>35.898783777604876</v>
      </c>
      <c r="O62"/>
      <c r="P62"/>
      <c r="Q62"/>
      <c r="R62"/>
      <c r="S62"/>
      <c r="T62" s="126"/>
    </row>
    <row r="63" s="78" customFormat="true" ht="15.75" x14ac:dyDescent="0.25">
      <c r="A63" s="125" t="s">
        <v>180</v>
      </c>
      <c r="B63">
        <v>2015</v>
      </c>
      <c r="C63" s="127" t="s">
        <v>2</v>
      </c>
      <c r="D63">
        <v>3382458.906609993</v>
      </c>
      <c r="E63">
        <v>65.479536276596718</v>
      </c>
      <c r="F63">
        <v>49.658638869146671</v>
      </c>
      <c r="G63"/>
      <c r="H63">
        <v>49.658638869146671</v>
      </c>
      <c r="I63">
        <v>50.341361130853329</v>
      </c>
      <c r="J63">
        <v>66.627318139641829</v>
      </c>
      <c r="K63"/>
      <c r="L63"/>
      <c r="M63">
        <v>66.627318139641829</v>
      </c>
      <c r="N63">
        <v>33.372681860358171</v>
      </c>
      <c r="O63"/>
      <c r="P63"/>
      <c r="Q63"/>
      <c r="R63"/>
      <c r="S63"/>
      <c r="T63" s="126"/>
    </row>
    <row r="64" s="78" customFormat="true" ht="15.75" x14ac:dyDescent="0.25">
      <c r="A64" s="125" t="s">
        <v>180</v>
      </c>
      <c r="B64">
        <v>2016</v>
      </c>
      <c r="C64" s="127" t="s">
        <v>2</v>
      </c>
      <c r="D64">
        <v>3460515.9508581539</v>
      </c>
      <c r="E64">
        <v>67.435546994258857</v>
      </c>
      <c r="F64">
        <v>51.805667305055977</v>
      </c>
      <c r="G64"/>
      <c r="H64">
        <v>51.805667305055977</v>
      </c>
      <c r="I64">
        <v>48.194332694944023</v>
      </c>
      <c r="J64">
        <v>69.153420056887626</v>
      </c>
      <c r="K64"/>
      <c r="L64"/>
      <c r="M64">
        <v>69.153420056887626</v>
      </c>
      <c r="N64">
        <v>30.846579943112374</v>
      </c>
      <c r="O64"/>
      <c r="P64"/>
      <c r="Q64"/>
      <c r="R64"/>
      <c r="S64"/>
      <c r="T64" s="126"/>
    </row>
    <row r="65" s="78" customFormat="true" ht="15.75" x14ac:dyDescent="0.25">
      <c r="A65" s="125" t="s">
        <v>180</v>
      </c>
      <c r="B65">
        <v>2000</v>
      </c>
      <c r="C65" s="127" t="s">
        <v>17</v>
      </c>
      <c r="D65">
        <v>905617</v>
      </c>
      <c r="E65"/>
      <c r="F65"/>
      <c r="G65"/>
      <c r="H65"/>
      <c r="I65"/>
      <c r="J65"/>
      <c r="K65"/>
      <c r="L65"/>
      <c r="M65"/>
      <c r="N65"/>
      <c r="O65"/>
      <c r="P65"/>
      <c r="Q65"/>
      <c r="R65"/>
      <c r="S65"/>
      <c r="T65" s="126"/>
    </row>
    <row r="66" s="78" customFormat="true" ht="15.75" x14ac:dyDescent="0.25">
      <c r="A66" s="125" t="s">
        <v>180</v>
      </c>
      <c r="B66">
        <v>2001</v>
      </c>
      <c r="C66" s="127" t="s">
        <v>17</v>
      </c>
      <c r="D66">
        <v>917341</v>
      </c>
      <c r="E66"/>
      <c r="F66"/>
      <c r="G66"/>
      <c r="H66"/>
      <c r="I66"/>
      <c r="J66"/>
      <c r="K66"/>
      <c r="L66"/>
      <c r="M66"/>
      <c r="N66"/>
      <c r="O66"/>
      <c r="P66"/>
      <c r="Q66"/>
      <c r="R66"/>
      <c r="S66"/>
      <c r="T66" s="126"/>
    </row>
    <row r="67" s="78" customFormat="true" ht="15.75" x14ac:dyDescent="0.25">
      <c r="A67" s="125" t="s">
        <v>180</v>
      </c>
      <c r="B67">
        <v>2002</v>
      </c>
      <c r="C67" s="127" t="s">
        <v>17</v>
      </c>
      <c r="D67">
        <v>936561</v>
      </c>
      <c r="E67"/>
      <c r="F67"/>
      <c r="G67"/>
      <c r="H67"/>
      <c r="I67"/>
      <c r="J67"/>
      <c r="K67"/>
      <c r="L67"/>
      <c r="M67"/>
      <c r="N67"/>
      <c r="O67"/>
      <c r="P67"/>
      <c r="Q67"/>
      <c r="R67"/>
      <c r="S67"/>
      <c r="T67" s="126"/>
    </row>
    <row r="68" s="78" customFormat="true" ht="15.75" x14ac:dyDescent="0.25">
      <c r="A68" s="125" t="s">
        <v>180</v>
      </c>
      <c r="B68">
        <v>2003</v>
      </c>
      <c r="C68" s="127" t="s">
        <v>17</v>
      </c>
      <c r="D68">
        <v>956193</v>
      </c>
      <c r="E68"/>
      <c r="F68"/>
      <c r="G68"/>
      <c r="H68"/>
      <c r="I68"/>
      <c r="J68"/>
      <c r="K68"/>
      <c r="L68"/>
      <c r="M68"/>
      <c r="N68"/>
      <c r="O68"/>
      <c r="P68"/>
      <c r="Q68"/>
      <c r="R68"/>
      <c r="S68"/>
      <c r="T68" s="126"/>
    </row>
    <row r="69" s="78" customFormat="true" ht="15.75" x14ac:dyDescent="0.25">
      <c r="A69" s="125" t="s">
        <v>180</v>
      </c>
      <c r="B69">
        <v>2004</v>
      </c>
      <c r="C69" s="127" t="s">
        <v>17</v>
      </c>
      <c r="D69">
        <v>1004409</v>
      </c>
      <c r="E69"/>
      <c r="F69"/>
      <c r="G69"/>
      <c r="H69"/>
      <c r="I69"/>
      <c r="J69"/>
      <c r="K69"/>
      <c r="L69"/>
      <c r="M69"/>
      <c r="N69"/>
      <c r="O69"/>
      <c r="P69"/>
      <c r="Q69"/>
      <c r="R69"/>
      <c r="S69"/>
      <c r="T69" s="126"/>
    </row>
    <row r="70" s="78" customFormat="true" ht="15.75" x14ac:dyDescent="0.25">
      <c r="A70" s="125" t="s">
        <v>180</v>
      </c>
      <c r="B70">
        <v>2005</v>
      </c>
      <c r="C70" s="127" t="s">
        <v>17</v>
      </c>
      <c r="D70">
        <v>1023316</v>
      </c>
      <c r="E70"/>
      <c r="F70"/>
      <c r="G70"/>
      <c r="H70"/>
      <c r="I70"/>
      <c r="J70"/>
      <c r="K70"/>
      <c r="L70"/>
      <c r="M70"/>
      <c r="N70"/>
      <c r="O70"/>
      <c r="P70"/>
      <c r="Q70"/>
      <c r="R70"/>
      <c r="S70"/>
      <c r="T70" s="126"/>
    </row>
    <row r="71" s="78" customFormat="true" ht="15.75" x14ac:dyDescent="0.25">
      <c r="A71" s="125" t="s">
        <v>180</v>
      </c>
      <c r="B71">
        <v>2006</v>
      </c>
      <c r="C71" s="127" t="s">
        <v>17</v>
      </c>
      <c r="D71">
        <v>1045380</v>
      </c>
      <c r="E71"/>
      <c r="F71"/>
      <c r="G71"/>
      <c r="H71"/>
      <c r="I71"/>
      <c r="J71"/>
      <c r="K71"/>
      <c r="L71"/>
      <c r="M71"/>
      <c r="N71"/>
      <c r="O71"/>
      <c r="P71"/>
      <c r="Q71"/>
      <c r="R71"/>
      <c r="S71"/>
      <c r="T71" s="126"/>
    </row>
    <row r="72" s="78" customFormat="true" ht="15.75" x14ac:dyDescent="0.25">
      <c r="A72" s="125" t="s">
        <v>180</v>
      </c>
      <c r="B72">
        <v>2007</v>
      </c>
      <c r="C72" s="127" t="s">
        <v>17</v>
      </c>
      <c r="D72">
        <v>1075283</v>
      </c>
      <c r="E72"/>
      <c r="F72"/>
      <c r="G72"/>
      <c r="H72"/>
      <c r="I72"/>
      <c r="J72"/>
      <c r="K72"/>
      <c r="L72"/>
      <c r="M72"/>
      <c r="N72"/>
      <c r="O72"/>
      <c r="P72"/>
      <c r="Q72"/>
      <c r="R72"/>
      <c r="S72"/>
      <c r="T72" s="126"/>
    </row>
    <row r="73" s="78" customFormat="true" ht="15.75" x14ac:dyDescent="0.25">
      <c r="A73" s="125" t="s">
        <v>180</v>
      </c>
      <c r="B73">
        <v>2008</v>
      </c>
      <c r="C73" s="127" t="s">
        <v>17</v>
      </c>
      <c r="D73">
        <v>1107011</v>
      </c>
      <c r="E73"/>
      <c r="F73"/>
      <c r="G73"/>
      <c r="H73"/>
      <c r="I73"/>
      <c r="J73"/>
      <c r="K73"/>
      <c r="L73"/>
      <c r="M73"/>
      <c r="N73"/>
      <c r="O73"/>
      <c r="P73"/>
      <c r="Q73"/>
      <c r="R73"/>
      <c r="S73"/>
      <c r="T73" s="126"/>
    </row>
    <row r="74" s="78" customFormat="true" ht="15.75" x14ac:dyDescent="0.25">
      <c r="A74" s="125" t="s">
        <v>180</v>
      </c>
      <c r="B74">
        <v>2009</v>
      </c>
      <c r="C74" s="127" t="s">
        <v>17</v>
      </c>
      <c r="D74">
        <v>1140075</v>
      </c>
      <c r="E74"/>
      <c r="F74"/>
      <c r="G74"/>
      <c r="H74"/>
      <c r="I74"/>
      <c r="J74"/>
      <c r="K74"/>
      <c r="L74"/>
      <c r="M74"/>
      <c r="N74"/>
      <c r="O74"/>
      <c r="P74"/>
      <c r="Q74"/>
      <c r="R74"/>
      <c r="S74"/>
      <c r="T74" s="126"/>
    </row>
    <row r="75" s="78" customFormat="true" ht="15.75" x14ac:dyDescent="0.25">
      <c r="A75" s="125" t="s">
        <v>180</v>
      </c>
      <c r="B75">
        <v>2010</v>
      </c>
      <c r="C75" s="127" t="s">
        <v>17</v>
      </c>
      <c r="D75">
        <v>1172219</v>
      </c>
      <c r="E75"/>
      <c r="F75"/>
      <c r="G75"/>
      <c r="H75"/>
      <c r="I75"/>
      <c r="J75"/>
      <c r="K75"/>
      <c r="L75"/>
      <c r="M75"/>
      <c r="N75"/>
      <c r="O75"/>
      <c r="P75"/>
      <c r="Q75"/>
      <c r="R75"/>
      <c r="S75"/>
      <c r="T75" s="126"/>
    </row>
    <row r="76" s="78" customFormat="true" ht="15.75" x14ac:dyDescent="0.25">
      <c r="A76" s="125" t="s">
        <v>180</v>
      </c>
      <c r="B76">
        <v>2011</v>
      </c>
      <c r="C76" s="127" t="s">
        <v>17</v>
      </c>
      <c r="D76">
        <v>1207874</v>
      </c>
      <c r="E76"/>
      <c r="F76"/>
      <c r="G76"/>
      <c r="H76"/>
      <c r="I76"/>
      <c r="J76"/>
      <c r="K76"/>
      <c r="L76"/>
      <c r="M76"/>
      <c r="N76"/>
      <c r="O76"/>
      <c r="P76"/>
      <c r="Q76"/>
      <c r="R76"/>
      <c r="S76"/>
      <c r="T76" s="126"/>
    </row>
    <row r="77" s="78" customFormat="true" ht="15.75" x14ac:dyDescent="0.25">
      <c r="A77" s="125" t="s">
        <v>180</v>
      </c>
      <c r="B77">
        <v>2012</v>
      </c>
      <c r="C77" s="127" t="s">
        <v>17</v>
      </c>
      <c r="D77">
        <v>1250384</v>
      </c>
      <c r="E77">
        <v>36.763840000000002</v>
      </c>
      <c r="F77"/>
      <c r="G77"/>
      <c r="H77">
        <v>36.763840000000002</v>
      </c>
      <c r="I77">
        <v>63.236159999999998</v>
      </c>
      <c r="J77">
        <v>38.322069999999997</v>
      </c>
      <c r="K77"/>
      <c r="L77"/>
      <c r="M77">
        <v>38.322069999999997</v>
      </c>
      <c r="N77">
        <v>61.677930000000003</v>
      </c>
      <c r="O77"/>
      <c r="P77"/>
      <c r="Q77"/>
      <c r="R77"/>
      <c r="S77"/>
      <c r="T77" s="126"/>
    </row>
    <row r="78" s="78" customFormat="true" ht="15.75" x14ac:dyDescent="0.25">
      <c r="A78" s="125" t="s">
        <v>180</v>
      </c>
      <c r="B78">
        <v>2013</v>
      </c>
      <c r="C78" s="127" t="s">
        <v>17</v>
      </c>
      <c r="D78">
        <v>1295211</v>
      </c>
      <c r="E78">
        <v>36.763840000000002</v>
      </c>
      <c r="F78"/>
      <c r="G78"/>
      <c r="H78">
        <v>36.763840000000002</v>
      </c>
      <c r="I78">
        <v>63.236159999999998</v>
      </c>
      <c r="J78">
        <v>38.322069999999997</v>
      </c>
      <c r="K78"/>
      <c r="L78"/>
      <c r="M78">
        <v>38.322069999999997</v>
      </c>
      <c r="N78">
        <v>61.677930000000003</v>
      </c>
      <c r="O78"/>
      <c r="P78"/>
      <c r="Q78"/>
      <c r="R78"/>
      <c r="S78"/>
      <c r="T78" s="126"/>
    </row>
    <row r="79" s="78" customFormat="true" ht="15.75" x14ac:dyDescent="0.25">
      <c r="A79" s="125" t="s">
        <v>180</v>
      </c>
      <c r="B79">
        <v>2014</v>
      </c>
      <c r="C79" s="127" t="s">
        <v>17</v>
      </c>
      <c r="D79">
        <v>1339849</v>
      </c>
      <c r="E79">
        <v>36.763840000000002</v>
      </c>
      <c r="F79"/>
      <c r="G79"/>
      <c r="H79">
        <v>36.763840000000002</v>
      </c>
      <c r="I79">
        <v>63.236159999999998</v>
      </c>
      <c r="J79">
        <v>38.322069999999997</v>
      </c>
      <c r="K79"/>
      <c r="L79"/>
      <c r="M79">
        <v>38.322069999999997</v>
      </c>
      <c r="N79">
        <v>61.677930000000003</v>
      </c>
      <c r="O79"/>
      <c r="P79"/>
      <c r="Q79"/>
      <c r="R79"/>
      <c r="S79"/>
      <c r="T79" s="126"/>
    </row>
    <row r="80" s="78" customFormat="true" ht="15.75" x14ac:dyDescent="0.25">
      <c r="A80" s="125" t="s">
        <v>180</v>
      </c>
      <c r="B80">
        <v>2015</v>
      </c>
      <c r="C80" s="127" t="s">
        <v>17</v>
      </c>
      <c r="D80">
        <v>1378719</v>
      </c>
      <c r="E80">
        <v>36.763840000000002</v>
      </c>
      <c r="F80"/>
      <c r="G80"/>
      <c r="H80">
        <v>36.763840000000002</v>
      </c>
      <c r="I80">
        <v>63.236159999999998</v>
      </c>
      <c r="J80">
        <v>38.322069999999997</v>
      </c>
      <c r="K80"/>
      <c r="L80"/>
      <c r="M80">
        <v>38.322069999999997</v>
      </c>
      <c r="N80">
        <v>61.677930000000003</v>
      </c>
      <c r="O80"/>
      <c r="P80"/>
      <c r="Q80"/>
      <c r="R80"/>
      <c r="S80"/>
      <c r="T80" s="126"/>
    </row>
    <row r="81" s="78" customFormat="true" ht="15.75" x14ac:dyDescent="0.25">
      <c r="A81" s="125" t="s">
        <v>180</v>
      </c>
      <c r="B81">
        <v>2016</v>
      </c>
      <c r="C81" s="127" t="s">
        <v>17</v>
      </c>
      <c r="D81">
        <v>1416202</v>
      </c>
      <c r="E81">
        <v>36.763840000000002</v>
      </c>
      <c r="F81"/>
      <c r="G81"/>
      <c r="H81">
        <v>36.763840000000002</v>
      </c>
      <c r="I81">
        <v>63.236159999999998</v>
      </c>
      <c r="J81">
        <v>38.322069999999997</v>
      </c>
      <c r="K81"/>
      <c r="L81"/>
      <c r="M81">
        <v>38.322069999999997</v>
      </c>
      <c r="N81">
        <v>61.677930000000003</v>
      </c>
      <c r="O81"/>
      <c r="P81"/>
      <c r="Q81"/>
      <c r="R81"/>
      <c r="S81"/>
      <c r="T81" s="126"/>
    </row>
    <row r="82" s="78" customFormat="true" ht="15.75" x14ac:dyDescent="0.25">
      <c r="A82" s="125" t="s">
        <v>180</v>
      </c>
      <c r="B82">
        <v>2000</v>
      </c>
      <c r="C82" s="127" t="s">
        <v>18</v>
      </c>
      <c r="D82">
        <v>1619711</v>
      </c>
      <c r="E82">
        <v>55.518371001542619</v>
      </c>
      <c r="F82">
        <v>32.709879555255611</v>
      </c>
      <c r="G82"/>
      <c r="H82"/>
      <c r="I82">
        <v>67.290120444744389</v>
      </c>
      <c r="J82">
        <v>41.91354823045549</v>
      </c>
      <c r="K82"/>
      <c r="L82"/>
      <c r="M82">
        <v>41.91354823045549</v>
      </c>
      <c r="N82">
        <v>58.08645176954451</v>
      </c>
      <c r="O82"/>
      <c r="P82"/>
      <c r="Q82"/>
      <c r="R82"/>
      <c r="S82"/>
      <c r="T82" s="126"/>
    </row>
    <row r="83" s="78" customFormat="true" ht="15.75" x14ac:dyDescent="0.25">
      <c r="A83" s="125" t="s">
        <v>180</v>
      </c>
      <c r="B83">
        <v>2001</v>
      </c>
      <c r="C83" s="127" t="s">
        <v>18</v>
      </c>
      <c r="D83">
        <v>1650239</v>
      </c>
      <c r="E83">
        <v>55.518371001542619</v>
      </c>
      <c r="F83">
        <v>32.709879555255611</v>
      </c>
      <c r="G83"/>
      <c r="H83"/>
      <c r="I83">
        <v>67.290120444744389</v>
      </c>
      <c r="J83">
        <v>41.91354823045549</v>
      </c>
      <c r="K83"/>
      <c r="L83"/>
      <c r="M83">
        <v>41.91354823045549</v>
      </c>
      <c r="N83">
        <v>58.08645176954451</v>
      </c>
      <c r="O83"/>
      <c r="P83"/>
      <c r="Q83"/>
      <c r="R83"/>
      <c r="S83"/>
      <c r="T83" s="126"/>
    </row>
    <row r="84" s="78" customFormat="true" ht="15.75" x14ac:dyDescent="0.25">
      <c r="A84" s="125" t="s">
        <v>180</v>
      </c>
      <c r="B84">
        <v>2002</v>
      </c>
      <c r="C84" s="127" t="s">
        <v>18</v>
      </c>
      <c r="D84">
        <v>1681797</v>
      </c>
      <c r="E84">
        <v>55.518371001542619</v>
      </c>
      <c r="F84">
        <v>32.709879555255611</v>
      </c>
      <c r="G84"/>
      <c r="H84"/>
      <c r="I84">
        <v>67.290120444744389</v>
      </c>
      <c r="J84">
        <v>41.91354823045549</v>
      </c>
      <c r="K84"/>
      <c r="L84"/>
      <c r="M84">
        <v>41.91354823045549</v>
      </c>
      <c r="N84">
        <v>58.08645176954451</v>
      </c>
      <c r="O84"/>
      <c r="P84"/>
      <c r="Q84"/>
      <c r="R84"/>
      <c r="S84"/>
      <c r="T84" s="126"/>
    </row>
    <row r="85" s="78" customFormat="true" ht="15.75" x14ac:dyDescent="0.25">
      <c r="A85" s="125" t="s">
        <v>180</v>
      </c>
      <c r="B85">
        <v>2003</v>
      </c>
      <c r="C85" s="127" t="s">
        <v>18</v>
      </c>
      <c r="D85">
        <v>1715914</v>
      </c>
      <c r="E85">
        <v>55.518371001542619</v>
      </c>
      <c r="F85">
        <v>32.709879555255611</v>
      </c>
      <c r="G85"/>
      <c r="H85"/>
      <c r="I85">
        <v>67.290120444744389</v>
      </c>
      <c r="J85">
        <v>41.91354823045549</v>
      </c>
      <c r="K85"/>
      <c r="L85"/>
      <c r="M85">
        <v>41.91354823045549</v>
      </c>
      <c r="N85">
        <v>58.08645176954451</v>
      </c>
      <c r="O85"/>
      <c r="P85"/>
      <c r="Q85"/>
      <c r="R85"/>
      <c r="S85"/>
      <c r="T85" s="126"/>
    </row>
    <row r="86" s="78" customFormat="true" ht="15.75" x14ac:dyDescent="0.25">
      <c r="A86" s="125" t="s">
        <v>180</v>
      </c>
      <c r="B86">
        <v>2004</v>
      </c>
      <c r="C86" s="127" t="s">
        <v>18</v>
      </c>
      <c r="D86">
        <v>1791996</v>
      </c>
      <c r="E86">
        <v>55.518371001542619</v>
      </c>
      <c r="F86">
        <v>32.709879555255611</v>
      </c>
      <c r="G86"/>
      <c r="H86"/>
      <c r="I86">
        <v>67.290120444744389</v>
      </c>
      <c r="J86">
        <v>41.91354823045549</v>
      </c>
      <c r="K86"/>
      <c r="L86"/>
      <c r="M86">
        <v>41.91354823045549</v>
      </c>
      <c r="N86">
        <v>58.08645176954451</v>
      </c>
      <c r="O86"/>
      <c r="P86"/>
      <c r="Q86"/>
      <c r="R86"/>
      <c r="S86"/>
      <c r="T86" s="126"/>
    </row>
    <row r="87" s="78" customFormat="true" ht="15.75" x14ac:dyDescent="0.25">
      <c r="A87" s="125" t="s">
        <v>180</v>
      </c>
      <c r="B87">
        <v>2005</v>
      </c>
      <c r="C87" s="127" t="s">
        <v>18</v>
      </c>
      <c r="D87">
        <v>1826961</v>
      </c>
      <c r="E87">
        <v>56.885020536159573</v>
      </c>
      <c r="F87">
        <v>35.43828385348661</v>
      </c>
      <c r="G87"/>
      <c r="H87"/>
      <c r="I87">
        <v>64.56171614651339</v>
      </c>
      <c r="J87">
        <v>44.703943634844109</v>
      </c>
      <c r="K87"/>
      <c r="L87"/>
      <c r="M87">
        <v>44.703943634844109</v>
      </c>
      <c r="N87">
        <v>55.296056365155891</v>
      </c>
      <c r="O87"/>
      <c r="P87"/>
      <c r="Q87"/>
      <c r="R87"/>
      <c r="S87"/>
      <c r="T87" s="126"/>
    </row>
    <row r="88" s="78" customFormat="true" ht="15.75" x14ac:dyDescent="0.25">
      <c r="A88" s="125" t="s">
        <v>180</v>
      </c>
      <c r="B88">
        <v>2006</v>
      </c>
      <c r="C88" s="127" t="s">
        <v>18</v>
      </c>
      <c r="D88">
        <v>1859815</v>
      </c>
      <c r="E88">
        <v>58.251670070776072</v>
      </c>
      <c r="F88">
        <v>38.166688151717608</v>
      </c>
      <c r="G88"/>
      <c r="H88"/>
      <c r="I88">
        <v>61.833311848282392</v>
      </c>
      <c r="J88">
        <v>47.494339039232727</v>
      </c>
      <c r="K88"/>
      <c r="L88"/>
      <c r="M88">
        <v>47.494339039232727</v>
      </c>
      <c r="N88">
        <v>52.505660960767273</v>
      </c>
      <c r="O88"/>
      <c r="P88"/>
      <c r="Q88"/>
      <c r="R88"/>
      <c r="S88"/>
      <c r="T88" s="126"/>
    </row>
    <row r="89" s="78" customFormat="true" ht="15.75" x14ac:dyDescent="0.25">
      <c r="A89" s="125" t="s">
        <v>180</v>
      </c>
      <c r="B89">
        <v>2007</v>
      </c>
      <c r="C89" s="127" t="s">
        <v>18</v>
      </c>
      <c r="D89">
        <v>1898471</v>
      </c>
      <c r="E89">
        <v>59.618319605393026</v>
      </c>
      <c r="F89">
        <v>40.895092449949516</v>
      </c>
      <c r="G89"/>
      <c r="H89"/>
      <c r="I89">
        <v>59.104907550050484</v>
      </c>
      <c r="J89">
        <v>50.284734443621346</v>
      </c>
      <c r="K89"/>
      <c r="L89"/>
      <c r="M89">
        <v>50.284734443621346</v>
      </c>
      <c r="N89">
        <v>49.715265556378654</v>
      </c>
      <c r="O89"/>
      <c r="P89"/>
      <c r="Q89"/>
      <c r="R89"/>
      <c r="S89"/>
      <c r="T89" s="126"/>
    </row>
    <row r="90" s="78" customFormat="true" ht="15.75" x14ac:dyDescent="0.25">
      <c r="A90" s="125" t="s">
        <v>180</v>
      </c>
      <c r="B90">
        <v>2008</v>
      </c>
      <c r="C90" s="127" t="s">
        <v>18</v>
      </c>
      <c r="D90">
        <v>1941360</v>
      </c>
      <c r="E90">
        <v>60.984969140009525</v>
      </c>
      <c r="F90">
        <v>43.623496748180514</v>
      </c>
      <c r="G90"/>
      <c r="H90"/>
      <c r="I90">
        <v>56.376503251819486</v>
      </c>
      <c r="J90">
        <v>53.075129848009965</v>
      </c>
      <c r="K90"/>
      <c r="L90"/>
      <c r="M90">
        <v>53.075129848009965</v>
      </c>
      <c r="N90">
        <v>46.924870151990035</v>
      </c>
      <c r="O90"/>
      <c r="P90"/>
      <c r="Q90"/>
      <c r="R90"/>
      <c r="S90"/>
      <c r="T90" s="126"/>
    </row>
    <row r="91" s="78" customFormat="true" ht="15.75" x14ac:dyDescent="0.25">
      <c r="A91" s="125" t="s">
        <v>180</v>
      </c>
      <c r="B91">
        <v>2009</v>
      </c>
      <c r="C91" s="127" t="s">
        <v>18</v>
      </c>
      <c r="D91">
        <v>1988292</v>
      </c>
      <c r="E91">
        <v>62.351618674626479</v>
      </c>
      <c r="F91">
        <v>46.351901046411513</v>
      </c>
      <c r="G91"/>
      <c r="H91"/>
      <c r="I91">
        <v>53.648098953588487</v>
      </c>
      <c r="J91">
        <v>55.865525252398584</v>
      </c>
      <c r="K91"/>
      <c r="L91"/>
      <c r="M91">
        <v>55.865525252398584</v>
      </c>
      <c r="N91">
        <v>44.134474747601416</v>
      </c>
      <c r="O91"/>
      <c r="P91"/>
      <c r="Q91"/>
      <c r="R91"/>
      <c r="S91"/>
      <c r="T91" s="126"/>
    </row>
    <row r="92" s="78" customFormat="true" ht="15.75" x14ac:dyDescent="0.25">
      <c r="A92" s="125" t="s">
        <v>180</v>
      </c>
      <c r="B92">
        <v>2010</v>
      </c>
      <c r="C92" s="127" t="s">
        <v>18</v>
      </c>
      <c r="D92">
        <v>2039180</v>
      </c>
      <c r="E92">
        <v>63.718268209242979</v>
      </c>
      <c r="F92">
        <v>49.080305344642511</v>
      </c>
      <c r="G92"/>
      <c r="H92"/>
      <c r="I92">
        <v>50.919694655357489</v>
      </c>
      <c r="J92">
        <v>58.655920656787202</v>
      </c>
      <c r="K92"/>
      <c r="L92"/>
      <c r="M92">
        <v>58.655920656787202</v>
      </c>
      <c r="N92">
        <v>41.344079343212798</v>
      </c>
      <c r="O92"/>
      <c r="P92"/>
      <c r="Q92"/>
      <c r="R92"/>
      <c r="S92"/>
      <c r="T92" s="126"/>
    </row>
    <row r="93" s="78" customFormat="true" ht="15.75" x14ac:dyDescent="0.25">
      <c r="A93" s="125" t="s">
        <v>180</v>
      </c>
      <c r="B93">
        <v>2011</v>
      </c>
      <c r="C93" s="127" t="s">
        <v>18</v>
      </c>
      <c r="D93">
        <v>2093429</v>
      </c>
      <c r="E93">
        <v>65.084917743859478</v>
      </c>
      <c r="F93">
        <v>51.808709642874419</v>
      </c>
      <c r="G93"/>
      <c r="H93"/>
      <c r="I93">
        <v>48.191290357125581</v>
      </c>
      <c r="J93">
        <v>61.446316061175821</v>
      </c>
      <c r="K93"/>
      <c r="L93"/>
      <c r="M93">
        <v>61.446316061175821</v>
      </c>
      <c r="N93">
        <v>38.553683938824179</v>
      </c>
      <c r="O93"/>
      <c r="P93"/>
      <c r="Q93"/>
      <c r="R93"/>
      <c r="S93"/>
      <c r="T93" s="126"/>
    </row>
    <row r="94" s="78" customFormat="true" ht="15.75" x14ac:dyDescent="0.25">
      <c r="A94" s="125" t="s">
        <v>180</v>
      </c>
      <c r="B94">
        <v>2012</v>
      </c>
      <c r="C94" s="127" t="s">
        <v>18</v>
      </c>
      <c r="D94">
        <v>2151648</v>
      </c>
      <c r="E94">
        <v>66.451567278476432</v>
      </c>
      <c r="F94">
        <v>54.537113941105417</v>
      </c>
      <c r="G94">
        <v>31.56</v>
      </c>
      <c r="H94">
        <v>22.977113941105419</v>
      </c>
      <c r="I94">
        <v>45.462886058894583</v>
      </c>
      <c r="J94">
        <v>64.23671146556444</v>
      </c>
      <c r="K94"/>
      <c r="L94"/>
      <c r="M94">
        <v>64.23671146556444</v>
      </c>
      <c r="N94">
        <v>35.76328853443556</v>
      </c>
      <c r="O94"/>
      <c r="P94"/>
      <c r="Q94">
        <v>25.39</v>
      </c>
      <c r="R94"/>
      <c r="S94"/>
      <c r="T94" s="126"/>
    </row>
    <row r="95" s="78" customFormat="true" ht="15.75" x14ac:dyDescent="0.25">
      <c r="A95" s="125" t="s">
        <v>180</v>
      </c>
      <c r="B95">
        <v>2013</v>
      </c>
      <c r="C95" s="127" t="s">
        <v>18</v>
      </c>
      <c r="D95">
        <v>2217313</v>
      </c>
      <c r="E95">
        <v>67.818216813092931</v>
      </c>
      <c r="F95">
        <v>57.265518239336416</v>
      </c>
      <c r="G95">
        <v>31.56</v>
      </c>
      <c r="H95">
        <v>25.705518239336417</v>
      </c>
      <c r="I95">
        <v>42.734481760663584</v>
      </c>
      <c r="J95">
        <v>67.027106869953059</v>
      </c>
      <c r="K95"/>
      <c r="L95"/>
      <c r="M95">
        <v>67.027106869953059</v>
      </c>
      <c r="N95">
        <v>32.972893130046941</v>
      </c>
      <c r="O95"/>
      <c r="P95"/>
      <c r="Q95">
        <v>25.39</v>
      </c>
      <c r="R95"/>
      <c r="S95"/>
      <c r="T95" s="126"/>
    </row>
    <row r="96" s="78" customFormat="true" ht="15.75" x14ac:dyDescent="0.25">
      <c r="A96" s="125" t="s">
        <v>180</v>
      </c>
      <c r="B96">
        <v>2014</v>
      </c>
      <c r="C96" s="127" t="s">
        <v>18</v>
      </c>
      <c r="D96">
        <v>2289641</v>
      </c>
      <c r="E96">
        <v>69.184866347709885</v>
      </c>
      <c r="F96">
        <v>59.993922537568324</v>
      </c>
      <c r="G96">
        <v>31.56</v>
      </c>
      <c r="H96">
        <v>28.433922537568325</v>
      </c>
      <c r="I96">
        <v>40.006077462431676</v>
      </c>
      <c r="J96">
        <v>69.817502274341678</v>
      </c>
      <c r="K96"/>
      <c r="L96"/>
      <c r="M96">
        <v>69.817502274341678</v>
      </c>
      <c r="N96">
        <v>30.182497725658322</v>
      </c>
      <c r="O96"/>
      <c r="P96"/>
      <c r="Q96">
        <v>25.39</v>
      </c>
      <c r="R96"/>
      <c r="S96"/>
      <c r="T96" s="126"/>
    </row>
    <row r="97" s="78" customFormat="true" ht="15.75" x14ac:dyDescent="0.25">
      <c r="A97" s="125" t="s">
        <v>180</v>
      </c>
      <c r="B97">
        <v>2015</v>
      </c>
      <c r="C97" s="127" t="s">
        <v>18</v>
      </c>
      <c r="D97">
        <v>2367518</v>
      </c>
      <c r="E97">
        <v>70.551515882326385</v>
      </c>
      <c r="F97">
        <v>62.722326835799322</v>
      </c>
      <c r="G97">
        <v>31.56</v>
      </c>
      <c r="H97">
        <v>31.162326835799323</v>
      </c>
      <c r="I97">
        <v>37.277673164200678</v>
      </c>
      <c r="J97">
        <v>72.607897678730296</v>
      </c>
      <c r="K97"/>
      <c r="L97"/>
      <c r="M97">
        <v>72.607897678730296</v>
      </c>
      <c r="N97">
        <v>27.392102321269704</v>
      </c>
      <c r="O97"/>
      <c r="P97"/>
      <c r="Q97">
        <v>25.39</v>
      </c>
      <c r="R97"/>
      <c r="S97"/>
      <c r="T97" s="126"/>
    </row>
    <row r="98" s="78" customFormat="true" ht="15.75" x14ac:dyDescent="0.25">
      <c r="A98" s="125" t="s">
        <v>180</v>
      </c>
      <c r="B98">
        <v>2016</v>
      </c>
      <c r="C98" s="127" t="s">
        <v>18</v>
      </c>
      <c r="D98">
        <v>2448502</v>
      </c>
      <c r="E98">
        <v>71.918165416943339</v>
      </c>
      <c r="F98">
        <v>65.45073113403032</v>
      </c>
      <c r="G98">
        <v>31.56</v>
      </c>
      <c r="H98">
        <v>33.890731134030318</v>
      </c>
      <c r="I98">
        <v>34.54926886596968</v>
      </c>
      <c r="J98">
        <v>75.398293083118915</v>
      </c>
      <c r="K98"/>
      <c r="L98"/>
      <c r="M98">
        <v>75.398293083118915</v>
      </c>
      <c r="N98">
        <v>24.601706916881085</v>
      </c>
      <c r="O98"/>
      <c r="P98"/>
      <c r="Q98">
        <v>25.39</v>
      </c>
      <c r="R98"/>
      <c r="S98"/>
      <c r="T98" s="126"/>
    </row>
    <row r="99" s="78" customFormat="true" ht="15.75" x14ac:dyDescent="0.25">
      <c r="A99" s="125" t="s">
        <v>180</v>
      </c>
      <c r="B99">
        <v>2000</v>
      </c>
      <c r="C99" s="127" t="s">
        <v>19</v>
      </c>
      <c r="D99">
        <v>1597861</v>
      </c>
      <c r="E99">
        <v>82.03799891334836</v>
      </c>
      <c r="F99">
        <v>52.190376912320062</v>
      </c>
      <c r="G99"/>
      <c r="H99">
        <v>52.190376912320062</v>
      </c>
      <c r="I99">
        <v>47.809623087679938</v>
      </c>
      <c r="J99">
        <v>58.73346815757759</v>
      </c>
      <c r="K99"/>
      <c r="L99"/>
      <c r="M99">
        <v>58.73346815757759</v>
      </c>
      <c r="N99">
        <v>41.26653184242241</v>
      </c>
      <c r="O99"/>
      <c r="P99"/>
      <c r="Q99"/>
      <c r="R99"/>
      <c r="S99"/>
      <c r="T99" s="126"/>
    </row>
    <row r="100" s="78" customFormat="true" ht="15.75" x14ac:dyDescent="0.25">
      <c r="A100" s="125" t="s">
        <v>180</v>
      </c>
      <c r="B100">
        <v>2001</v>
      </c>
      <c r="C100" s="127" t="s">
        <v>19</v>
      </c>
      <c r="D100">
        <v>1644057</v>
      </c>
      <c r="E100">
        <v>82.03799891334836</v>
      </c>
      <c r="F100">
        <v>52.190376912320062</v>
      </c>
      <c r="G100"/>
      <c r="H100">
        <v>52.190376912320062</v>
      </c>
      <c r="I100">
        <v>47.809623087679938</v>
      </c>
      <c r="J100">
        <v>58.73346815757759</v>
      </c>
      <c r="K100"/>
      <c r="L100"/>
      <c r="M100">
        <v>58.73346815757759</v>
      </c>
      <c r="N100">
        <v>41.26653184242241</v>
      </c>
      <c r="O100"/>
      <c r="P100"/>
      <c r="Q100"/>
      <c r="R100"/>
      <c r="S100"/>
      <c r="T100" s="126"/>
    </row>
    <row r="101" s="78" customFormat="true" ht="15.75" x14ac:dyDescent="0.25">
      <c r="A101" s="125" t="s">
        <v>180</v>
      </c>
      <c r="B101">
        <v>2002</v>
      </c>
      <c r="C101" s="127" t="s">
        <v>19</v>
      </c>
      <c r="D101">
        <v>1681037</v>
      </c>
      <c r="E101">
        <v>82.03799891334836</v>
      </c>
      <c r="F101">
        <v>52.190376912320062</v>
      </c>
      <c r="G101"/>
      <c r="H101">
        <v>52.190376912320062</v>
      </c>
      <c r="I101">
        <v>47.809623087679938</v>
      </c>
      <c r="J101">
        <v>58.73346815757759</v>
      </c>
      <c r="K101"/>
      <c r="L101"/>
      <c r="M101">
        <v>58.73346815757759</v>
      </c>
      <c r="N101">
        <v>41.26653184242241</v>
      </c>
      <c r="O101"/>
      <c r="P101"/>
      <c r="Q101"/>
      <c r="R101"/>
      <c r="S101"/>
      <c r="T101" s="126"/>
    </row>
    <row r="102" s="78" customFormat="true" ht="15.75" x14ac:dyDescent="0.25">
      <c r="A102" s="125" t="s">
        <v>180</v>
      </c>
      <c r="B102">
        <v>2003</v>
      </c>
      <c r="C102" s="127" t="s">
        <v>19</v>
      </c>
      <c r="D102">
        <v>1717735</v>
      </c>
      <c r="E102">
        <v>82.03799891334836</v>
      </c>
      <c r="F102">
        <v>52.190376912320062</v>
      </c>
      <c r="G102"/>
      <c r="H102">
        <v>52.190376912320062</v>
      </c>
      <c r="I102">
        <v>47.809623087679938</v>
      </c>
      <c r="J102">
        <v>58.73346815757759</v>
      </c>
      <c r="K102"/>
      <c r="L102"/>
      <c r="M102">
        <v>58.73346815757759</v>
      </c>
      <c r="N102">
        <v>41.26653184242241</v>
      </c>
      <c r="O102"/>
      <c r="P102"/>
      <c r="Q102"/>
      <c r="R102"/>
      <c r="S102"/>
      <c r="T102" s="126"/>
    </row>
    <row r="103" s="78" customFormat="true" ht="15.75" x14ac:dyDescent="0.25">
      <c r="A103" s="125" t="s">
        <v>180</v>
      </c>
      <c r="B103">
        <v>2004</v>
      </c>
      <c r="C103" s="127" t="s">
        <v>19</v>
      </c>
      <c r="D103">
        <v>1798914</v>
      </c>
      <c r="E103">
        <v>82.03799891334836</v>
      </c>
      <c r="F103">
        <v>52.190376912320062</v>
      </c>
      <c r="G103"/>
      <c r="H103">
        <v>52.190376912320062</v>
      </c>
      <c r="I103">
        <v>47.809623087679938</v>
      </c>
      <c r="J103">
        <v>58.73346815757759</v>
      </c>
      <c r="K103"/>
      <c r="L103"/>
      <c r="M103">
        <v>58.73346815757759</v>
      </c>
      <c r="N103">
        <v>41.26653184242241</v>
      </c>
      <c r="O103"/>
      <c r="P103"/>
      <c r="Q103"/>
      <c r="R103"/>
      <c r="S103"/>
      <c r="T103" s="126"/>
    </row>
    <row r="104" s="78" customFormat="true" ht="15.75" x14ac:dyDescent="0.25">
      <c r="A104" s="125" t="s">
        <v>180</v>
      </c>
      <c r="B104">
        <v>2005</v>
      </c>
      <c r="C104" s="127" t="s">
        <v>19</v>
      </c>
      <c r="D104">
        <v>1838600</v>
      </c>
      <c r="E104">
        <v>82.517880888441482</v>
      </c>
      <c r="F104">
        <v>55.008756147684835</v>
      </c>
      <c r="G104"/>
      <c r="H104">
        <v>55.008756147684835</v>
      </c>
      <c r="I104">
        <v>44.991243852315165</v>
      </c>
      <c r="J104">
        <v>60.872026507008741</v>
      </c>
      <c r="K104"/>
      <c r="L104"/>
      <c r="M104">
        <v>60.872026507008741</v>
      </c>
      <c r="N104">
        <v>39.127973492991259</v>
      </c>
      <c r="O104"/>
      <c r="P104"/>
      <c r="Q104"/>
      <c r="R104"/>
      <c r="S104"/>
      <c r="T104" s="126"/>
    </row>
    <row r="105" s="78" customFormat="true" ht="15.75" x14ac:dyDescent="0.25">
      <c r="A105" s="125" t="s">
        <v>180</v>
      </c>
      <c r="B105">
        <v>2006</v>
      </c>
      <c r="C105" s="127" t="s">
        <v>19</v>
      </c>
      <c r="D105">
        <v>1879635</v>
      </c>
      <c r="E105">
        <v>82.997762863534604</v>
      </c>
      <c r="F105">
        <v>57.827135383049608</v>
      </c>
      <c r="G105"/>
      <c r="H105">
        <v>57.827135383049608</v>
      </c>
      <c r="I105">
        <v>42.172864616950392</v>
      </c>
      <c r="J105">
        <v>63.010584856439891</v>
      </c>
      <c r="K105"/>
      <c r="L105"/>
      <c r="M105">
        <v>63.010584856439891</v>
      </c>
      <c r="N105">
        <v>36.989415143560109</v>
      </c>
      <c r="O105"/>
      <c r="P105"/>
      <c r="Q105"/>
      <c r="R105"/>
      <c r="S105"/>
      <c r="T105" s="126"/>
    </row>
    <row r="106" s="78" customFormat="true" ht="15.75" x14ac:dyDescent="0.25">
      <c r="A106" s="125" t="s">
        <v>180</v>
      </c>
      <c r="B106">
        <v>2007</v>
      </c>
      <c r="C106" s="127" t="s">
        <v>19</v>
      </c>
      <c r="D106">
        <v>1914204</v>
      </c>
      <c r="E106">
        <v>83.477644838627725</v>
      </c>
      <c r="F106">
        <v>60.645514618415291</v>
      </c>
      <c r="G106"/>
      <c r="H106">
        <v>60.645514618415291</v>
      </c>
      <c r="I106">
        <v>39.354485381584709</v>
      </c>
      <c r="J106">
        <v>65.149143205871042</v>
      </c>
      <c r="K106"/>
      <c r="L106"/>
      <c r="M106">
        <v>65.149143205871042</v>
      </c>
      <c r="N106">
        <v>34.850856794128958</v>
      </c>
      <c r="O106"/>
      <c r="P106"/>
      <c r="Q106"/>
      <c r="R106"/>
      <c r="S106"/>
      <c r="T106" s="126"/>
    </row>
    <row r="107" s="78" customFormat="true" ht="15.75" x14ac:dyDescent="0.25">
      <c r="A107" s="125" t="s">
        <v>180</v>
      </c>
      <c r="B107">
        <v>2008</v>
      </c>
      <c r="C107" s="127" t="s">
        <v>19</v>
      </c>
      <c r="D107">
        <v>1950482</v>
      </c>
      <c r="E107">
        <v>83.957526813720847</v>
      </c>
      <c r="F107">
        <v>63.463893853780064</v>
      </c>
      <c r="G107"/>
      <c r="H107">
        <v>63.463893853780064</v>
      </c>
      <c r="I107">
        <v>36.536106146219936</v>
      </c>
      <c r="J107">
        <v>67.287701555302192</v>
      </c>
      <c r="K107"/>
      <c r="L107"/>
      <c r="M107">
        <v>67.287701555302192</v>
      </c>
      <c r="N107">
        <v>32.712298444697808</v>
      </c>
      <c r="O107"/>
      <c r="P107"/>
      <c r="Q107"/>
      <c r="R107"/>
      <c r="S107"/>
      <c r="T107" s="126"/>
    </row>
    <row r="108" s="78" customFormat="true" ht="15.75" x14ac:dyDescent="0.25">
      <c r="A108" s="125" t="s">
        <v>180</v>
      </c>
      <c r="B108">
        <v>2009</v>
      </c>
      <c r="C108" s="127" t="s">
        <v>19</v>
      </c>
      <c r="D108">
        <v>1989029</v>
      </c>
      <c r="E108">
        <v>84.437408788813968</v>
      </c>
      <c r="F108">
        <v>66.282273089144837</v>
      </c>
      <c r="G108"/>
      <c r="H108">
        <v>66.282273089144837</v>
      </c>
      <c r="I108">
        <v>33.717726910855163</v>
      </c>
      <c r="J108">
        <v>69.426259904733342</v>
      </c>
      <c r="K108"/>
      <c r="L108"/>
      <c r="M108">
        <v>69.426259904733342</v>
      </c>
      <c r="N108">
        <v>30.573740095266658</v>
      </c>
      <c r="O108"/>
      <c r="P108"/>
      <c r="Q108"/>
      <c r="R108"/>
      <c r="S108"/>
      <c r="T108" s="126"/>
    </row>
    <row r="109" s="78" customFormat="true" ht="15.75" x14ac:dyDescent="0.25">
      <c r="A109" s="125" t="s">
        <v>180</v>
      </c>
      <c r="B109">
        <v>2010</v>
      </c>
      <c r="C109" s="127" t="s">
        <v>19</v>
      </c>
      <c r="D109">
        <v>2030283</v>
      </c>
      <c r="E109">
        <v>84.91729076390709</v>
      </c>
      <c r="F109">
        <v>69.10065232451052</v>
      </c>
      <c r="G109"/>
      <c r="H109">
        <v>69.10065232451052</v>
      </c>
      <c r="I109">
        <v>30.89934767548948</v>
      </c>
      <c r="J109">
        <v>71.564818254163583</v>
      </c>
      <c r="K109"/>
      <c r="L109"/>
      <c r="M109">
        <v>71.564818254163583</v>
      </c>
      <c r="N109">
        <v>28.435181745836417</v>
      </c>
      <c r="O109"/>
      <c r="P109"/>
      <c r="Q109"/>
      <c r="R109"/>
      <c r="S109"/>
      <c r="T109" s="126"/>
    </row>
    <row r="110" s="78" customFormat="true" ht="15.75" x14ac:dyDescent="0.25">
      <c r="A110" s="125" t="s">
        <v>180</v>
      </c>
      <c r="B110">
        <v>2011</v>
      </c>
      <c r="C110" s="77" t="s">
        <v>19</v>
      </c>
      <c r="D110">
        <v>2074321</v>
      </c>
      <c r="E110">
        <v>85.397172739000212</v>
      </c>
      <c r="F110">
        <v>71.919031559875293</v>
      </c>
      <c r="G110"/>
      <c r="H110">
        <v>71.919031559875293</v>
      </c>
      <c r="I110">
        <v>28.080968440124707</v>
      </c>
      <c r="J110">
        <v>73.703376603594734</v>
      </c>
      <c r="K110"/>
      <c r="L110"/>
      <c r="M110">
        <v>73.703376603594734</v>
      </c>
      <c r="N110">
        <v>26.296623396405266</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19</v>
      </c>
      <c r="D111">
        <v>2114792</v>
      </c>
      <c r="E111">
        <v>85.877054714093333</v>
      </c>
      <c r="F111">
        <v>74.737410795240066</v>
      </c>
      <c r="G111"/>
      <c r="H111">
        <v>74.737410795240066</v>
      </c>
      <c r="I111">
        <v>25.262589204759934</v>
      </c>
      <c r="J111">
        <v>75.841934953025884</v>
      </c>
      <c r="K111"/>
      <c r="L111"/>
      <c r="M111">
        <v>75.841934953025884</v>
      </c>
      <c r="N111">
        <v>24.158065046974116</v>
      </c>
      <c r="O111"/>
      <c r="P111"/>
      <c r="Q111">
        <v>10.24</v>
      </c>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19</v>
      </c>
      <c r="D112">
        <v>2159994</v>
      </c>
      <c r="E112">
        <v>86.356936689186455</v>
      </c>
      <c r="F112">
        <v>77.555790030605749</v>
      </c>
      <c r="G112"/>
      <c r="H112">
        <v>77.555790030605749</v>
      </c>
      <c r="I112">
        <v>22.444209969394251</v>
      </c>
      <c r="J112">
        <v>77.980493302457035</v>
      </c>
      <c r="K112"/>
      <c r="L112"/>
      <c r="M112">
        <v>77.980493302457035</v>
      </c>
      <c r="N112">
        <v>22.019506697542965</v>
      </c>
      <c r="O112"/>
      <c r="P112"/>
      <c r="Q112">
        <v>10.24</v>
      </c>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19</v>
      </c>
      <c r="D113">
        <v>2209914</v>
      </c>
      <c r="E113">
        <v>86.836818664279576</v>
      </c>
      <c r="F113">
        <v>80.374169265970522</v>
      </c>
      <c r="G113"/>
      <c r="H113">
        <v>80.374169265970522</v>
      </c>
      <c r="I113">
        <v>19.625830734029478</v>
      </c>
      <c r="J113">
        <v>80.119051651888185</v>
      </c>
      <c r="K113"/>
      <c r="L113"/>
      <c r="M113">
        <v>80.119051651888185</v>
      </c>
      <c r="N113">
        <v>19.880948348111815</v>
      </c>
      <c r="O113"/>
      <c r="P113"/>
      <c r="Q113">
        <v>10.24</v>
      </c>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19</v>
      </c>
      <c r="D114">
        <v>2263926</v>
      </c>
      <c r="E114">
        <v>87.316700639372698</v>
      </c>
      <c r="F114">
        <v>83.192548501335295</v>
      </c>
      <c r="G114"/>
      <c r="H114">
        <v>83.192548501335295</v>
      </c>
      <c r="I114">
        <v>16.807451498664705</v>
      </c>
      <c r="J114">
        <v>82.257610001319335</v>
      </c>
      <c r="K114"/>
      <c r="L114"/>
      <c r="M114">
        <v>82.257610001319335</v>
      </c>
      <c r="N114">
        <v>17.742389998680665</v>
      </c>
      <c r="O114"/>
      <c r="P114"/>
      <c r="Q114">
        <v>10.24</v>
      </c>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19</v>
      </c>
      <c r="D115">
        <v>2321970</v>
      </c>
      <c r="E115">
        <v>87.796582614465819</v>
      </c>
      <c r="F115">
        <v>86.010927736700978</v>
      </c>
      <c r="G115"/>
      <c r="H115">
        <v>86.010927736700978</v>
      </c>
      <c r="I115">
        <v>13.989072263299022</v>
      </c>
      <c r="J115">
        <v>84.396168350749576</v>
      </c>
      <c r="K115"/>
      <c r="L115"/>
      <c r="M115">
        <v>84.396168350749576</v>
      </c>
      <c r="N115">
        <v>15.603831649250424</v>
      </c>
      <c r="O115"/>
      <c r="P115"/>
      <c r="Q115">
        <v>10.24</v>
      </c>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39</v>
      </c>
      <c r="B2" s="50"/>
      <c r="C2" s="50"/>
      <c r="D2" s="312" t="s">
        <v>14</v>
      </c>
      <c r="E2" s="49"/>
      <c r="F2" s="49"/>
      <c r="G2" s="93"/>
      <c r="H2" s="49"/>
      <c r="I2" s="49"/>
      <c r="J2" s="93"/>
      <c r="K2" s="51"/>
      <c r="L2" s="51"/>
      <c r="M2" s="93"/>
      <c r="N2" s="51"/>
      <c r="O2" s="51"/>
      <c r="P2" s="93"/>
      <c r="Q2" s="51"/>
      <c r="R2" s="51"/>
      <c r="S2" s="93"/>
      <c r="T2" s="51"/>
      <c r="U2" s="51"/>
      <c r="V2" s="313"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4" t="s">
        <v>16</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x14ac:dyDescent="0.2">
      <c r="A4" s="56" t="s">
        <v>5</v>
      </c>
      <c r="B4" s="56" t="s">
        <v>6</v>
      </c>
      <c r="C4" s="56" t="s">
        <v>4</v>
      </c>
      <c r="D4" s="419" t="s">
        <v>26</v>
      </c>
      <c r="E4" s="420" t="s">
        <v>20</v>
      </c>
      <c r="F4" s="421" t="s">
        <v>207</v>
      </c>
      <c r="G4" s="419" t="s">
        <v>26</v>
      </c>
      <c r="H4" s="420" t="s">
        <v>20</v>
      </c>
      <c r="I4" s="421" t="s">
        <v>207</v>
      </c>
      <c r="J4" s="419" t="s">
        <v>26</v>
      </c>
      <c r="K4" s="420" t="s">
        <v>20</v>
      </c>
      <c r="L4" s="421" t="s">
        <v>207</v>
      </c>
      <c r="M4" s="419" t="s">
        <v>26</v>
      </c>
      <c r="N4" s="420" t="s">
        <v>20</v>
      </c>
      <c r="O4" s="421" t="s">
        <v>207</v>
      </c>
      <c r="P4" s="419" t="s">
        <v>26</v>
      </c>
      <c r="Q4" s="420" t="s">
        <v>20</v>
      </c>
      <c r="R4" s="421" t="s">
        <v>207</v>
      </c>
      <c r="S4" s="419" t="s">
        <v>26</v>
      </c>
      <c r="T4" s="420" t="s">
        <v>20</v>
      </c>
      <c r="U4" s="422" t="s">
        <v>207</v>
      </c>
      <c r="V4" s="423" t="s">
        <v>26</v>
      </c>
      <c r="W4" s="424" t="s">
        <v>20</v>
      </c>
      <c r="X4" s="425" t="s">
        <v>22</v>
      </c>
      <c r="Y4" s="425" t="s">
        <v>31</v>
      </c>
      <c r="Z4" s="426" t="s">
        <v>208</v>
      </c>
      <c r="AA4" s="423" t="s">
        <v>26</v>
      </c>
      <c r="AB4" s="424" t="s">
        <v>20</v>
      </c>
      <c r="AC4" s="425" t="s">
        <v>22</v>
      </c>
      <c r="AD4" s="425" t="s">
        <v>31</v>
      </c>
      <c r="AE4" s="426" t="s">
        <v>208</v>
      </c>
      <c r="AF4" s="423" t="s">
        <v>26</v>
      </c>
      <c r="AG4" s="424" t="s">
        <v>20</v>
      </c>
      <c r="AH4" s="425" t="s">
        <v>22</v>
      </c>
      <c r="AI4" s="425" t="s">
        <v>31</v>
      </c>
      <c r="AJ4" s="426" t="s">
        <v>208</v>
      </c>
      <c r="AK4" s="423" t="s">
        <v>26</v>
      </c>
      <c r="AL4" s="424" t="s">
        <v>20</v>
      </c>
      <c r="AM4" s="425" t="s">
        <v>22</v>
      </c>
      <c r="AN4" s="425" t="s">
        <v>31</v>
      </c>
      <c r="AO4" s="426" t="s">
        <v>208</v>
      </c>
      <c r="AP4" s="423" t="s">
        <v>26</v>
      </c>
      <c r="AQ4" s="424" t="s">
        <v>20</v>
      </c>
      <c r="AR4" s="425" t="s">
        <v>22</v>
      </c>
      <c r="AS4" s="425" t="s">
        <v>31</v>
      </c>
      <c r="AT4" s="426" t="s">
        <v>208</v>
      </c>
      <c r="AU4" s="423" t="s">
        <v>26</v>
      </c>
      <c r="AV4" s="424" t="s">
        <v>20</v>
      </c>
      <c r="AW4" s="425" t="s">
        <v>22</v>
      </c>
      <c r="AX4" s="425" t="s">
        <v>31</v>
      </c>
      <c r="AY4" s="427" t="s">
        <v>208</v>
      </c>
      <c r="AZ4" s="428" t="s">
        <v>145</v>
      </c>
      <c r="BA4" s="429" t="s">
        <v>144</v>
      </c>
      <c r="BB4" s="430" t="s">
        <v>209</v>
      </c>
      <c r="BC4" s="428" t="s">
        <v>145</v>
      </c>
      <c r="BD4" s="429" t="s">
        <v>144</v>
      </c>
      <c r="BE4" s="430" t="s">
        <v>209</v>
      </c>
      <c r="BF4" s="428" t="s">
        <v>145</v>
      </c>
      <c r="BG4" s="429" t="s">
        <v>144</v>
      </c>
      <c r="BH4" s="430" t="s">
        <v>209</v>
      </c>
      <c r="BI4" s="428" t="s">
        <v>145</v>
      </c>
      <c r="BJ4" s="429" t="s">
        <v>144</v>
      </c>
      <c r="BK4" s="430" t="s">
        <v>209</v>
      </c>
      <c r="BL4" s="428" t="s">
        <v>145</v>
      </c>
      <c r="BM4" s="429" t="s">
        <v>144</v>
      </c>
      <c r="BN4" s="430" t="s">
        <v>209</v>
      </c>
      <c r="BO4" s="428" t="s">
        <v>145</v>
      </c>
      <c r="BP4" s="429" t="s">
        <v>144</v>
      </c>
      <c r="BQ4" s="430" t="s">
        <v>209</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x14ac:dyDescent="0.2">
      <c r="A5" s="56" t="s">
        <v>41</v>
      </c>
      <c r="B5" s="56" t="s">
        <v>42</v>
      </c>
      <c r="C5" s="56" t="s">
        <v>43</v>
      </c>
      <c r="D5" s="315" t="s">
        <v>155</v>
      </c>
      <c r="E5" s="316" t="s">
        <v>44</v>
      </c>
      <c r="F5" s="317"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18" t="s">
        <v>149</v>
      </c>
      <c r="W5" s="319" t="s">
        <v>47</v>
      </c>
      <c r="X5" s="319" t="s">
        <v>70</v>
      </c>
      <c r="Y5" s="319" t="s">
        <v>71</v>
      </c>
      <c r="Z5" s="319"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x14ac:dyDescent="0.2">
      <c r="A6" s="57" t="str">
        <f>'Water Data'!B1</f>
        <v>EMIS06</v>
      </c>
      <c r="B6" s="57" t="str">
        <f>+'Water Data'!A3</f>
        <v>EMIS</v>
      </c>
      <c r="C6" s="57">
        <f>'Water Data'!C3</f>
        <v>2006</v>
      </c>
      <c r="D6" s="249">
        <f>+IF(AND(ISNUMBER('Water Data'!C5),BS6="Yes"),100-'Water Data'!C5,IF(AND(ISNUMBER('Water Data'!C5),BS6="No",ISNUMBER('Water Data'!C5)),CONCATENATE("[",ROUND(100-'Water Data'!C5,0),"]"),NA()))</f>
        <v>59.204487506374299</v>
      </c>
      <c r="E6" s="249">
        <f>+IF(AND(ISNUMBER('Water Data'!C7),BT6="Yes"),'Water Data'!C7,IF(AND(ISNUMBER('Water Data'!C7),BT6="No",ISNUMBER('Water Data'!C7)),CONCATENATE("[",ROUND('Water Data'!C7,0),"]"),NA()))</f>
        <v>38.806731259561445</v>
      </c>
      <c r="F6" s="249" t="e">
        <f>+IF(AND(ISNUMBER('Water Data'!C10),BU6="Yes"),'Water Data'!C10,IF(AND(ISNUMBER('Water Data'!C10),BU6="No",ISNUMBER('Water Data'!C10)),CONCATENATE("[",ROUND('Water Data'!C10,0),"]"),NA()))</f>
        <v>#N/A</v>
      </c>
      <c r="G6" s="249">
        <f>+IF(AND(ISNUMBER('Water Data'!D5),BV6="Yes"),100-'Water Data'!D5,IF(AND(ISNUMBER('Water Data'!D5),BV6="No",ISNUMBER('Water Data'!D5)),CONCATENATE("[",ROUND(100-'Water Data'!D5,0),"]"),NA()))</f>
        <v>92.718770875083493</v>
      </c>
      <c r="H6" s="249">
        <f>+IF(AND(ISNUMBER('Water Data'!D7),BW6="Yes"),'Water Data'!D7,IF(AND(ISNUMBER('Water Data'!D7),BW6="No",ISNUMBER('Water Data'!D7)),CONCATENATE("[",ROUND('Water Data'!D7,0),"]"),NA()))</f>
        <v>68.436873747495</v>
      </c>
      <c r="I6" s="249" t="e">
        <f>+IF(AND(ISNUMBER('Water Data'!D10),BX6="Yes"),'Water Data'!D10,IF(AND(ISNUMBER('Water Data'!D10),BX6="No",ISNUMBER('Water Data'!D10)),CONCATENATE("[",ROUND('Water Data'!D10,0),"]"),NA()))</f>
        <v>#N/A</v>
      </c>
      <c r="J6" s="249">
        <f>+IF(AND(ISNUMBER('Water Data'!E5),BY6="Yes"),100-'Water Data'!E5,IF(AND(ISNUMBER('Water Data'!E5),BY6="No",ISNUMBER('Water Data'!E5)),CONCATENATE("[",ROUND(100-'Water Data'!E5,0),"]"),NA()))</f>
        <v>46.10306253438474</v>
      </c>
      <c r="K6" s="249">
        <f>+IF(AND(ISNUMBER('Water Data'!E7),BZ6="Yes"),'Water Data'!E7,IF(AND(ISNUMBER('Water Data'!E7),BZ6="No",ISNUMBER('Water Data'!E7)),CONCATENATE("[",ROUND('Water Data'!E7,0),"]"),NA()))</f>
        <v>27.370254905556575</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f>+IF(AND(ISNUMBER('Water Data'!G5),CE6="Yes"),100-'Water Data'!G5,IF(AND(ISNUMBER('Water Data'!G5),CE6="No",ISNUMBER('Water Data'!G5)),CONCATENATE("[",ROUND(100-'Water Data'!G5,0),"]"),NA()))</f>
        <v>56.143884892086334</v>
      </c>
      <c r="Q6" s="249">
        <f>+IF(AND(ISNUMBER('Water Data'!G7),CF6="Yes"),'Water Data'!G7,IF(AND(ISNUMBER('Water Data'!G7),CF6="No",ISNUMBER('Water Data'!G7)),CONCATENATE("[",ROUND('Water Data'!G7,0),"]"),NA()))</f>
        <v>36.215827338129493</v>
      </c>
      <c r="R6" s="249" t="e">
        <f>+IF(AND(ISNUMBER('Water Data'!G10),CG6="Yes"),'Water Data'!G10,IF(AND(ISNUMBER('Water Data'!G10),CG6="No",ISNUMBER('Water Data'!G10)),CONCATENATE("[",ROUND('Water Data'!G10,0),"]"),NA()))</f>
        <v>#N/A</v>
      </c>
      <c r="S6" s="249">
        <f>+IF(AND(ISNUMBER('Water Data'!H5),CH6="Yes"),100-'Water Data'!H5,IF(AND(ISNUMBER('Water Data'!H5),CH6="No",ISNUMBER('Water Data'!H5)),CONCATENATE("[",ROUND(100-'Water Data'!H5,0),"]"),NA()))</f>
        <v>82.997762863534675</v>
      </c>
      <c r="T6" s="249">
        <f>+IF(AND(ISNUMBER('Water Data'!H7),CI6="Yes"),'Water Data'!H7,IF(AND(ISNUMBER('Water Data'!H7),CI6="No",ISNUMBER('Water Data'!H7)),CONCATENATE("[",ROUND('Water Data'!H7,0),"]"),NA()))</f>
        <v>58.948545861297539</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51.147373788883222</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f>+IF(AND(ISNUMBER('Sanitation Data'!D5),CP6="Yes"),100-'Sanitation Data'!D5,IF(AND(ISNUMBER('Sanitation Data'!D5),CP6="No",ISNUMBER('Sanitation Data'!D5)),CONCATENATE("[",ROUND(100-'Sanitation Data'!D5,0),"]"),NA()))</f>
        <v>66.399465597862388</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f>+IF(AND(ISNUMBER('Sanitation Data'!E5),CU6="Yes"),100-'Sanitation Data'!E5,IF(AND(ISNUMBER('Sanitation Data'!E5),CU6="No",ISNUMBER('Sanitation Data'!E5)),CONCATENATE("[",ROUND(100-'Sanitation Data'!E5,0),"]"),NA()))</f>
        <v>44.819365486887953</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49.467625899280577</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64.205816554809843</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t="str">
        <f>+'Water Data'!C28</f>
        <v>Yes</v>
      </c>
      <c r="BT6" s="34" t="str">
        <f>+'Water Data'!C29</f>
        <v>Yes</v>
      </c>
      <c r="BU6" s="34">
        <f>+'Water Data'!C30</f>
        <v>0</v>
      </c>
      <c r="BV6" s="34" t="str">
        <f>+'Water Data'!D28</f>
        <v>Yes</v>
      </c>
      <c r="BW6" s="34" t="str">
        <f>+'Water Data'!D29</f>
        <v>Yes</v>
      </c>
      <c r="BX6" s="34">
        <f>+'Water Data'!D30</f>
        <v>0</v>
      </c>
      <c r="BY6" s="34" t="str">
        <f>+'Water Data'!E28</f>
        <v>Yes</v>
      </c>
      <c r="BZ6" s="34" t="str">
        <f>+'Water Data'!E29</f>
        <v>Yes</v>
      </c>
      <c r="CA6" s="34">
        <f>+'Water Data'!E30</f>
        <v>0</v>
      </c>
      <c r="CB6" s="34">
        <f>+'Water Data'!F28</f>
        <v>0</v>
      </c>
      <c r="CC6" s="34">
        <f>+'Water Data'!F29</f>
        <v>0</v>
      </c>
      <c r="CD6" s="34">
        <f>+'Water Data'!F30</f>
        <v>0</v>
      </c>
      <c r="CE6" s="34" t="str">
        <f>+'Water Data'!G28</f>
        <v>Yes</v>
      </c>
      <c r="CF6" s="34" t="str">
        <f>+'Water Data'!G29</f>
        <v>Yes</v>
      </c>
      <c r="CG6" s="34">
        <f>+'Water Data'!G30</f>
        <v>0</v>
      </c>
      <c r="CH6" s="34" t="str">
        <f>+'Water Data'!H28</f>
        <v>Yes</v>
      </c>
      <c r="CI6" s="34" t="str">
        <f>+'Water Data'!H29</f>
        <v>Yes</v>
      </c>
      <c r="CJ6" s="34">
        <f>+'Water Data'!H30</f>
        <v>0</v>
      </c>
      <c r="CK6" s="34" t="str">
        <f>+'Sanitation Data'!C29</f>
        <v>Yes</v>
      </c>
      <c r="CL6" s="34">
        <f>+'Sanitation Data'!C30</f>
        <v>0</v>
      </c>
      <c r="CM6" s="34">
        <f>+'Sanitation Data'!C31</f>
        <v>0</v>
      </c>
      <c r="CN6" s="34">
        <f>+'Sanitation Data'!C32</f>
        <v>0</v>
      </c>
      <c r="CO6" s="34">
        <f>+'Sanitation Data'!C33</f>
        <v>0</v>
      </c>
      <c r="CP6" s="34" t="str">
        <f>+'Sanitation Data'!D29</f>
        <v>Yes</v>
      </c>
      <c r="CQ6" s="34">
        <f>+'Sanitation Data'!D30</f>
        <v>0</v>
      </c>
      <c r="CR6" s="34">
        <f>+'Sanitation Data'!D31</f>
        <v>0</v>
      </c>
      <c r="CS6" s="34">
        <f>+'Sanitation Data'!D32</f>
        <v>0</v>
      </c>
      <c r="CT6" s="34">
        <f>+'Sanitation Data'!D33</f>
        <v>0</v>
      </c>
      <c r="CU6" s="34" t="str">
        <f>+'Sanitation Data'!E29</f>
        <v>Yes</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Yes</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UIS10</v>
      </c>
      <c r="B7" s="57" t="str">
        <f ca="true">+IF(OFFSET('Water Data'!$A$3,0,10*ROW('Water Data'!A1))="","",OFFSET('Water Data'!$A$3,0,10*ROW('Water Data'!A1)))</f>
        <v>Other</v>
      </c>
      <c r="C7" s="57">
        <f ca="true">+IF(OFFSET('Water Data'!$C$3,0,10*ROW('Water Data'!C1))="","",OFFSET('Water Data'!$C$3,0,10*ROW('Water Data'!C1)))</f>
        <v>2010</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51.8</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51.8</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55.8</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55.8</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EMIS12</v>
      </c>
      <c r="B8" s="57" t="str">
        <f ca="true">+IF(OFFSET('Water Data'!$A$3,0,10*ROW('Water Data'!A2))="","",OFFSET('Water Data'!$A$3,0,10*ROW('Water Data'!A2)))</f>
        <v>EMIS</v>
      </c>
      <c r="C8" s="57">
        <f ca="true">+IF(OFFSET('Water Data'!$C$3,0,10*ROW('Water Data'!C2))="","",OFFSET('Water Data'!$C$3,0,10*ROW('Water Data'!C2)))</f>
        <v>2012</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53.6</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84.4</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47.6</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53.6</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60.8</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88.2</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55.4</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60.8</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Yes</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Yes</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Yes</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Yes</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UIS12</v>
      </c>
      <c r="B9" s="57" t="str">
        <f ca="true">+IF(OFFSET('Water Data'!$A$3,0,10*ROW('Water Data'!A3))="","",OFFSET('Water Data'!$A$3,0,10*ROW('Water Data'!A3)))</f>
        <v>Other</v>
      </c>
      <c r="C9" s="57">
        <f ca="true">+IF(OFFSET('Water Data'!$C$3,0,10*ROW('Water Data'!C3))="","",OFFSET('Water Data'!$C$3,0,10*ROW('Water Data'!C3)))</f>
        <v>2012</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55.986133032694475</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53.6</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68.900000000000006</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61.954077414505818</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60.8</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68.2</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EMIS13</v>
      </c>
      <c r="B10" s="57" t="str">
        <f ca="true">+IF(OFFSET('Water Data'!$A$3,0,10*ROW('Water Data'!A4))="","",OFFSET('Water Data'!$A$3,0,10*ROW('Water Data'!A4)))</f>
        <v>EMIS</v>
      </c>
      <c r="C10" s="57">
        <f ca="true">+IF(OFFSET('Water Data'!$C$3,0,10*ROW('Water Data'!C4))="","",OFFSET('Water Data'!$C$3,0,10*ROW('Water Data'!C4)))</f>
        <v>2013</v>
      </c>
      <c r="D10" s="249">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74.8</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62.373167981961664</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96.690203000882619</v>
      </c>
      <c r="H10" s="249">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93.315423514538566</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67.475439118785346</v>
      </c>
      <c r="K10" s="249">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49.405080213903744</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74.844167408726619</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58.264692787177204</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84.608433734939752</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75.046974821495681</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97.692793931731984</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63.350582147477361</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72.606856634016026</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88.253012048192772</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Yes</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Yes</v>
      </c>
      <c r="BW10" s="34" t="str">
        <f ca="true">+IF(OFFSET('Water Data'!$D$29,0,10*ROW('Water Data'!D4))="","",OFFSET('Water Data'!$D$29,0,10*ROW('Water Data'!D4)))</f>
        <v>Yes</v>
      </c>
      <c r="BX10" s="34" t="str">
        <f ca="true">+IF(OFFSET('Water Data'!$D$30,0,10*ROW('Water Data'!D4))="","",OFFSET('Water Data'!$D$30,0,10*ROW('Water Data'!D4)))</f>
        <v/>
      </c>
      <c r="BY10" s="34" t="str">
        <f ca="true">+IF(OFFSET('Water Data'!$E$28,0,10*ROW('Water Data'!E4))="","",OFFSET('Water Data'!$E$28,0,10*ROW('Water Data'!E4)))</f>
        <v>Yes</v>
      </c>
      <c r="BZ10" s="34" t="str">
        <f ca="true">+IF(OFFSET('Water Data'!$E$29,0,10*ROW('Water Data'!E4))="","",OFFSET('Water Data'!$E$29,0,10*ROW('Water Data'!E4)))</f>
        <v>Yes</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Yes</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Yes</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Yes</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UIS13</v>
      </c>
      <c r="B11" s="57" t="str">
        <f ca="true">+IF(OFFSET('Water Data'!$A$3,0,10*ROW('Water Data'!A5))="","",OFFSET('Water Data'!$A$3,0,10*ROW('Water Data'!A5)))</f>
        <v>Other</v>
      </c>
      <c r="C11" s="57">
        <f ca="true">+IF(OFFSET('Water Data'!$C$3,0,10*ROW('Water Data'!C5))="","",OFFSET('Water Data'!$C$3,0,10*ROW('Water Data'!C5)))</f>
        <v>2013</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75.599999999999994</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74.5</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Yes</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Yes</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UIS14</v>
      </c>
      <c r="B12" s="57" t="str">
        <f ca="true">+IF(OFFSET('Water Data'!$A$3,0,10*ROW('Water Data'!A6))="","",OFFSET('Water Data'!$A$3,0,10*ROW('Water Data'!A6)))</f>
        <v>Other</v>
      </c>
      <c r="C12" s="57">
        <f ca="true">+IF(OFFSET('Water Data'!$C$3,0,10*ROW('Water Data'!C6))="","",OFFSET('Water Data'!$C$3,0,10*ROW('Water Data'!C6)))</f>
        <v>2014</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64.770537391957902</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62.4</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77.599999999999994</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74.104547162720777</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73.2</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79</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Yes</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Yes</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EMIS15</v>
      </c>
      <c r="B13" s="57" t="str">
        <f ca="true">+IF(OFFSET('Water Data'!$A$3,0,10*ROW('Water Data'!A7))="","",OFFSET('Water Data'!$A$3,0,10*ROW('Water Data'!A7)))</f>
        <v>EMIS</v>
      </c>
      <c r="C13" s="57">
        <f ca="true">+IF(OFFSET('Water Data'!$C$3,0,10*ROW('Water Data'!C7))="","",OFFSET('Water Data'!$C$3,0,10*ROW('Water Data'!C7)))</f>
        <v>2015</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85.27841291190316</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83.692669804976461</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Yes</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Yes</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UIS15</v>
      </c>
      <c r="B14" s="57" t="str">
        <f ca="true">+IF(OFFSET('Water Data'!$A$3,0,10*ROW('Water Data'!A8))="","",OFFSET('Water Data'!$A$3,0,10*ROW('Water Data'!A8)))</f>
        <v>Other</v>
      </c>
      <c r="C14" s="57">
        <f ca="true">+IF(OFFSET('Water Data'!$C$3,0,10*ROW('Water Data'!C8))="","",OFFSET('Water Data'!$C$3,0,10*ROW('Water Data'!C8)))</f>
        <v>2015</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69.522806443699395</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65.599999999999994</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83.5</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75.138481773769257</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74</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81.3</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Yes</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Yes</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Yes</v>
      </c>
      <c r="CJ14" s="34" t="str">
        <f ca="true">+IF(OFFSET('Water Data'!$H$30,0,10*ROW('Water Data'!H8))="","",OFFSET('Water Data'!$H$30,0,10*ROW('Water Data'!H8)))</f>
        <v/>
      </c>
      <c r="CK14" s="34" t="str">
        <f ca="true">+IF(OFFSET('Sanitation Data'!$C$29,0,10*ROW('Sanitation Data'!C8))="","",OFFSET('Sanitation Data'!$C$29,0,10*ROW('Sanitation Data'!C8)))</f>
        <v>Yes</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Yes</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Yes</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EMIS16</v>
      </c>
      <c r="B15" s="57" t="str">
        <f ca="true">+IF(OFFSET('Water Data'!$A$3,0,10*ROW('Water Data'!A9))="","",OFFSET('Water Data'!$A$3,0,10*ROW('Water Data'!A9)))</f>
        <v>EMIS</v>
      </c>
      <c r="C15" s="57">
        <f ca="true">+IF(OFFSET('Water Data'!$C$3,0,10*ROW('Water Data'!C9))="","",OFFSET('Water Data'!$C$3,0,10*ROW('Water Data'!C9)))</f>
        <v>2016</v>
      </c>
      <c r="D15" s="249">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64.58039373870875</v>
      </c>
      <c r="E15" s="249">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60.273199999999996</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83.9</v>
      </c>
      <c r="H15" s="249">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80.971637145061308</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63.3</v>
      </c>
      <c r="K15" s="249">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46.347850690303197</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36.763840000000002</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67</v>
      </c>
      <c r="Q15" s="249">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60.273199999999996</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87.89316522893165</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67.960481211195926</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85.1</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70.099999999999994</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38.322069999999997</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72.8</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84.692448011674571</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Yes</v>
      </c>
      <c r="BT15" s="34" t="str">
        <f ca="true">+IF(OFFSET('Water Data'!$C$29,0,10*ROW('Water Data'!C9))="","",OFFSET('Water Data'!$C$29,0,10*ROW('Water Data'!C9)))</f>
        <v>Yes</v>
      </c>
      <c r="BU15" s="34" t="str">
        <f ca="true">+IF(OFFSET('Water Data'!$C$30,0,10*ROW('Water Data'!C9))="","",OFFSET('Water Data'!$C$30,0,10*ROW('Water Data'!C9)))</f>
        <v/>
      </c>
      <c r="BV15" s="34" t="str">
        <f ca="true">+IF(OFFSET('Water Data'!$D$28,0,10*ROW('Water Data'!D9))="","",OFFSET('Water Data'!$D$28,0,10*ROW('Water Data'!D9)))</f>
        <v>Yes</v>
      </c>
      <c r="BW15" s="34" t="str">
        <f ca="true">+IF(OFFSET('Water Data'!$D$29,0,10*ROW('Water Data'!D9))="","",OFFSET('Water Data'!$D$29,0,10*ROW('Water Data'!D9)))</f>
        <v>Yes</v>
      </c>
      <c r="BX15" s="34" t="str">
        <f ca="true">+IF(OFFSET('Water Data'!$D$30,0,10*ROW('Water Data'!D9))="","",OFFSET('Water Data'!$D$30,0,10*ROW('Water Data'!D9)))</f>
        <v/>
      </c>
      <c r="BY15" s="34" t="str">
        <f ca="true">+IF(OFFSET('Water Data'!$E$28,0,10*ROW('Water Data'!E9))="","",OFFSET('Water Data'!$E$28,0,10*ROW('Water Data'!E9)))</f>
        <v>Yes</v>
      </c>
      <c r="BZ15" s="34" t="str">
        <f ca="true">+IF(OFFSET('Water Data'!$E$29,0,10*ROW('Water Data'!E9))="","",OFFSET('Water Data'!$E$29,0,10*ROW('Water Data'!E9)))</f>
        <v>Yes</v>
      </c>
      <c r="CA15" s="34" t="str">
        <f ca="true">+IF(OFFSET('Water Data'!$E$30,0,10*ROW('Water Data'!E9))="","",OFFSET('Water Data'!$E$30,0,10*ROW('Water Data'!E9)))</f>
        <v/>
      </c>
      <c r="CB15" s="34" t="str">
        <f ca="true">+IF(OFFSET('Water Data'!$F$28,0,10*ROW('Water Data'!F9))="","",OFFSET('Water Data'!$F$28,0,10*ROW('Water Data'!F9)))</f>
        <v>Yes</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Yes</v>
      </c>
      <c r="CF15" s="34" t="str">
        <f ca="true">+IF(OFFSET('Water Data'!$G$29,0,10*ROW('Water Data'!G9))="","",OFFSET('Water Data'!$G$29,0,10*ROW('Water Data'!G9)))</f>
        <v>Yes</v>
      </c>
      <c r="CG15" s="34" t="str">
        <f ca="true">+IF(OFFSET('Water Data'!$G$30,0,10*ROW('Water Data'!G9))="","",OFFSET('Water Data'!$G$30,0,10*ROW('Water Data'!G9)))</f>
        <v/>
      </c>
      <c r="CH15" s="34" t="str">
        <f ca="true">+IF(OFFSET('Water Data'!$H$28,0,10*ROW('Water Data'!H9))="","",OFFSET('Water Data'!$H$28,0,10*ROW('Water Data'!H9)))</f>
        <v>Yes</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Yes</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Yes</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Yes</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Yes</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Yes</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Yes</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UIS16</v>
      </c>
      <c r="B16" s="57" t="str">
        <f ca="true">+IF(OFFSET('Water Data'!$A$3,0,10*ROW('Water Data'!A10))="","",OFFSET('Water Data'!$A$3,0,10*ROW('Water Data'!A10)))</f>
        <v>Other</v>
      </c>
      <c r="C16" s="57">
        <f ca="true">+IF(OFFSET('Water Data'!$C$3,0,10*ROW('Water Data'!C10))="","",OFFSET('Water Data'!$C$3,0,10*ROW('Water Data'!C10)))</f>
        <v>2016</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31.56</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31.56</v>
      </c>
      <c r="S16" s="249">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87.7</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22.085882399745383</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25.39</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10.24</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Yes</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Yes</v>
      </c>
      <c r="CH16" s="34" t="str">
        <f ca="true">+IF(OFFSET('Water Data'!$H$28,0,10*ROW('Water Data'!H10))="","",OFFSET('Water Data'!$H$28,0,10*ROW('Water Data'!H10)))</f>
        <v>Yes</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Yes</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Yes</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Yes</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G7:U207 D7:E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33" t="s">
        <v>30</v>
      </c>
      <c r="B1" s="431" t="s">
        <v>239</v>
      </c>
      <c r="C1" s="578" t="s">
        <v>180</v>
      </c>
      <c r="D1" s="587"/>
      <c r="E1" s="587"/>
      <c r="F1" s="587"/>
      <c r="G1" s="587"/>
      <c r="H1" s="588"/>
      <c r="I1" s="11"/>
      <c r="J1" s="11"/>
      <c r="K1" s="333" t="s">
        <v>30</v>
      </c>
      <c r="L1" s="431" t="s">
        <v>179</v>
      </c>
      <c r="M1" s="578" t="s">
        <v>180</v>
      </c>
      <c r="N1" s="587"/>
      <c r="O1" s="587"/>
      <c r="P1" s="587"/>
      <c r="Q1" s="587"/>
      <c r="R1" s="588"/>
      <c r="S1" s="11"/>
      <c r="T1" s="11"/>
      <c r="U1" s="333" t="s">
        <v>30</v>
      </c>
      <c r="V1" s="431" t="s">
        <v>236</v>
      </c>
      <c r="W1" s="578" t="str">
        <f>M1</f>
        <v>Senegal</v>
      </c>
      <c r="X1" s="578"/>
      <c r="Y1" s="578"/>
      <c r="Z1" s="578"/>
      <c r="AA1" s="578"/>
      <c r="AB1" s="579"/>
      <c r="AC1" s="11"/>
      <c r="AD1" s="11"/>
      <c r="AE1" s="333" t="s">
        <v>30</v>
      </c>
      <c r="AF1" s="431" t="s">
        <v>181</v>
      </c>
      <c r="AG1" s="578" t="str">
        <f>W1</f>
        <v>Senegal</v>
      </c>
      <c r="AH1" s="578"/>
      <c r="AI1" s="578"/>
      <c r="AJ1" s="578"/>
      <c r="AK1" s="578"/>
      <c r="AL1" s="579"/>
      <c r="AM1" s="11"/>
      <c r="AN1" s="11"/>
      <c r="AO1" s="333" t="s">
        <v>30</v>
      </c>
      <c r="AP1" s="431" t="s">
        <v>216</v>
      </c>
      <c r="AQ1" s="578" t="str">
        <f>AG1</f>
        <v>Senegal</v>
      </c>
      <c r="AR1" s="578"/>
      <c r="AS1" s="578"/>
      <c r="AT1" s="578"/>
      <c r="AU1" s="578"/>
      <c r="AV1" s="579"/>
      <c r="AW1" s="11"/>
      <c r="AX1" s="11"/>
      <c r="AY1" s="333" t="s">
        <v>30</v>
      </c>
      <c r="AZ1" s="431" t="s">
        <v>182</v>
      </c>
      <c r="BA1" s="578" t="str">
        <f>AQ1</f>
        <v>Senegal</v>
      </c>
      <c r="BB1" s="578"/>
      <c r="BC1" s="578"/>
      <c r="BD1" s="578"/>
      <c r="BE1" s="578"/>
      <c r="BF1" s="579"/>
      <c r="BG1" s="11"/>
      <c r="BH1" s="11"/>
      <c r="BI1" s="333" t="s">
        <v>30</v>
      </c>
      <c r="BJ1" s="431" t="s">
        <v>183</v>
      </c>
      <c r="BK1" s="578" t="str">
        <f>BA1</f>
        <v>Senegal</v>
      </c>
      <c r="BL1" s="578"/>
      <c r="BM1" s="578"/>
      <c r="BN1" s="578"/>
      <c r="BO1" s="578"/>
      <c r="BP1" s="579"/>
      <c r="BQ1" s="11"/>
      <c r="BR1" s="11"/>
      <c r="BS1" s="333" t="s">
        <v>30</v>
      </c>
      <c r="BT1" s="431" t="s">
        <v>244</v>
      </c>
      <c r="BU1" s="578" t="str">
        <f>BK1</f>
        <v>Senegal</v>
      </c>
      <c r="BV1" s="578"/>
      <c r="BW1" s="578"/>
      <c r="BX1" s="578"/>
      <c r="BY1" s="578"/>
      <c r="BZ1" s="579"/>
      <c r="CA1" s="11"/>
      <c r="CB1" s="11"/>
      <c r="CC1" s="333" t="s">
        <v>30</v>
      </c>
      <c r="CD1" s="442" t="s">
        <v>184</v>
      </c>
      <c r="CE1" s="578" t="str">
        <f>BU1</f>
        <v>Senegal</v>
      </c>
      <c r="CF1" s="578"/>
      <c r="CG1" s="578"/>
      <c r="CH1" s="578"/>
      <c r="CI1" s="578"/>
      <c r="CJ1" s="579"/>
      <c r="CK1" s="11"/>
      <c r="CL1" s="11"/>
      <c r="CM1" s="333" t="s">
        <v>30</v>
      </c>
      <c r="CN1" s="442" t="s">
        <v>230</v>
      </c>
      <c r="CO1" s="578" t="str">
        <f>CE1</f>
        <v>Senegal</v>
      </c>
      <c r="CP1" s="578"/>
      <c r="CQ1" s="578"/>
      <c r="CR1" s="578"/>
      <c r="CS1" s="578"/>
      <c r="CT1" s="579"/>
      <c r="CU1" s="11"/>
      <c r="CV1" s="11"/>
      <c r="CW1" s="333" t="s">
        <v>30</v>
      </c>
      <c r="CX1" s="442" t="s">
        <v>211</v>
      </c>
      <c r="CY1" s="578" t="str">
        <f>CO1</f>
        <v>Senegal</v>
      </c>
      <c r="CZ1" s="578"/>
      <c r="DA1" s="578"/>
      <c r="DB1" s="578"/>
      <c r="DC1" s="578"/>
      <c r="DD1" s="579"/>
      <c r="DE1" s="11"/>
      <c r="DF1" s="11"/>
    </row>
    <row r="2" x14ac:dyDescent="0.25">
      <c r="A2" s="334" t="s">
        <v>240</v>
      </c>
      <c r="B2" s="335"/>
      <c r="C2" s="589"/>
      <c r="D2" s="589"/>
      <c r="E2" s="589"/>
      <c r="F2" s="589"/>
      <c r="G2" s="589"/>
      <c r="H2" s="590"/>
      <c r="I2" s="11"/>
      <c r="J2" s="11"/>
      <c r="K2" s="334" t="s">
        <v>185</v>
      </c>
      <c r="L2" s="335"/>
      <c r="M2" s="589"/>
      <c r="N2" s="589"/>
      <c r="O2" s="589"/>
      <c r="P2" s="589"/>
      <c r="Q2" s="589"/>
      <c r="R2" s="590"/>
      <c r="S2" s="11"/>
      <c r="T2" s="11"/>
      <c r="U2" s="334" t="s">
        <v>229</v>
      </c>
      <c r="V2" s="335"/>
      <c r="W2" s="580"/>
      <c r="X2" s="580"/>
      <c r="Y2" s="580"/>
      <c r="Z2" s="580"/>
      <c r="AA2" s="580"/>
      <c r="AB2" s="581"/>
      <c r="AC2" s="11"/>
      <c r="AD2" s="11"/>
      <c r="AE2" s="334" t="s">
        <v>185</v>
      </c>
      <c r="AF2" s="335"/>
      <c r="AG2" s="580"/>
      <c r="AH2" s="580"/>
      <c r="AI2" s="580"/>
      <c r="AJ2" s="580"/>
      <c r="AK2" s="580"/>
      <c r="AL2" s="581"/>
      <c r="AM2" s="11"/>
      <c r="AN2" s="11"/>
      <c r="AO2" s="334" t="s">
        <v>217</v>
      </c>
      <c r="AP2" s="335"/>
      <c r="AQ2" s="580"/>
      <c r="AR2" s="580"/>
      <c r="AS2" s="580"/>
      <c r="AT2" s="580"/>
      <c r="AU2" s="580"/>
      <c r="AV2" s="581"/>
      <c r="AW2" s="11"/>
      <c r="AX2" s="11"/>
      <c r="AY2" s="334" t="s">
        <v>185</v>
      </c>
      <c r="AZ2" s="335"/>
      <c r="BA2" s="580"/>
      <c r="BB2" s="580"/>
      <c r="BC2" s="580"/>
      <c r="BD2" s="580"/>
      <c r="BE2" s="580"/>
      <c r="BF2" s="581"/>
      <c r="BG2" s="11"/>
      <c r="BH2" s="11"/>
      <c r="BI2" s="334" t="s">
        <v>185</v>
      </c>
      <c r="BJ2" s="335"/>
      <c r="BK2" s="580"/>
      <c r="BL2" s="580"/>
      <c r="BM2" s="580"/>
      <c r="BN2" s="580"/>
      <c r="BO2" s="580"/>
      <c r="BP2" s="581"/>
      <c r="BQ2" s="11"/>
      <c r="BR2" s="11"/>
      <c r="BS2" s="334" t="s">
        <v>229</v>
      </c>
      <c r="BT2" s="335"/>
      <c r="BU2" s="580"/>
      <c r="BV2" s="580"/>
      <c r="BW2" s="580"/>
      <c r="BX2" s="580"/>
      <c r="BY2" s="580"/>
      <c r="BZ2" s="581"/>
      <c r="CA2" s="11"/>
      <c r="CB2" s="11"/>
      <c r="CC2" s="334" t="s">
        <v>185</v>
      </c>
      <c r="CD2" s="335"/>
      <c r="CE2" s="580"/>
      <c r="CF2" s="580"/>
      <c r="CG2" s="580"/>
      <c r="CH2" s="580"/>
      <c r="CI2" s="580"/>
      <c r="CJ2" s="581"/>
      <c r="CK2" s="11"/>
      <c r="CL2" s="11"/>
      <c r="CM2" s="334" t="s">
        <v>229</v>
      </c>
      <c r="CN2" s="335"/>
      <c r="CO2" s="580"/>
      <c r="CP2" s="580"/>
      <c r="CQ2" s="580"/>
      <c r="CR2" s="580"/>
      <c r="CS2" s="580"/>
      <c r="CT2" s="581"/>
      <c r="CU2" s="11"/>
      <c r="CV2" s="11"/>
      <c r="CW2" s="334" t="s">
        <v>185</v>
      </c>
      <c r="CX2" s="335"/>
      <c r="CY2" s="580"/>
      <c r="CZ2" s="580"/>
      <c r="DA2" s="580"/>
      <c r="DB2" s="580"/>
      <c r="DC2" s="580"/>
      <c r="DD2" s="581"/>
      <c r="DE2" s="11"/>
      <c r="DF2" s="11"/>
    </row>
    <row r="3" x14ac:dyDescent="0.25">
      <c r="A3" s="336" t="s">
        <v>218</v>
      </c>
      <c r="B3" s="337"/>
      <c r="C3" s="582">
        <v>2006</v>
      </c>
      <c r="D3" s="593"/>
      <c r="E3" s="593"/>
      <c r="F3" s="593"/>
      <c r="G3" s="593"/>
      <c r="H3" s="594"/>
      <c r="I3" s="11"/>
      <c r="J3" s="11"/>
      <c r="K3" s="336" t="s">
        <v>210</v>
      </c>
      <c r="L3" s="337"/>
      <c r="M3" s="582">
        <v>2010</v>
      </c>
      <c r="N3" s="593"/>
      <c r="O3" s="593"/>
      <c r="P3" s="593"/>
      <c r="Q3" s="593"/>
      <c r="R3" s="594"/>
      <c r="S3" s="11"/>
      <c r="T3" s="11"/>
      <c r="U3" s="336" t="s">
        <v>218</v>
      </c>
      <c r="V3" s="337"/>
      <c r="W3" s="582">
        <v>2012</v>
      </c>
      <c r="X3" s="582"/>
      <c r="Y3" s="582"/>
      <c r="Z3" s="582"/>
      <c r="AA3" s="582"/>
      <c r="AB3" s="583"/>
      <c r="AC3" s="11"/>
      <c r="AD3" s="11"/>
      <c r="AE3" s="336" t="s">
        <v>210</v>
      </c>
      <c r="AF3" s="337"/>
      <c r="AG3" s="582">
        <v>2012</v>
      </c>
      <c r="AH3" s="582"/>
      <c r="AI3" s="582"/>
      <c r="AJ3" s="582"/>
      <c r="AK3" s="582"/>
      <c r="AL3" s="583"/>
      <c r="AM3" s="11"/>
      <c r="AN3" s="11"/>
      <c r="AO3" s="336" t="s">
        <v>218</v>
      </c>
      <c r="AP3" s="337"/>
      <c r="AQ3" s="582">
        <v>2013</v>
      </c>
      <c r="AR3" s="582"/>
      <c r="AS3" s="582"/>
      <c r="AT3" s="582"/>
      <c r="AU3" s="582"/>
      <c r="AV3" s="583"/>
      <c r="AW3" s="11"/>
      <c r="AX3" s="11"/>
      <c r="AY3" s="336" t="s">
        <v>210</v>
      </c>
      <c r="AZ3" s="337"/>
      <c r="BA3" s="582">
        <v>2013</v>
      </c>
      <c r="BB3" s="582"/>
      <c r="BC3" s="582"/>
      <c r="BD3" s="582"/>
      <c r="BE3" s="582"/>
      <c r="BF3" s="583"/>
      <c r="BG3" s="11"/>
      <c r="BH3" s="11"/>
      <c r="BI3" s="336" t="s">
        <v>210</v>
      </c>
      <c r="BJ3" s="337"/>
      <c r="BK3" s="582">
        <v>2014</v>
      </c>
      <c r="BL3" s="582"/>
      <c r="BM3" s="582"/>
      <c r="BN3" s="582"/>
      <c r="BO3" s="582"/>
      <c r="BP3" s="583"/>
      <c r="BQ3" s="11"/>
      <c r="BR3" s="11"/>
      <c r="BS3" s="336" t="s">
        <v>218</v>
      </c>
      <c r="BT3" s="337"/>
      <c r="BU3" s="582">
        <v>2015</v>
      </c>
      <c r="BV3" s="582"/>
      <c r="BW3" s="582"/>
      <c r="BX3" s="582"/>
      <c r="BY3" s="582"/>
      <c r="BZ3" s="583"/>
      <c r="CA3" s="11"/>
      <c r="CB3" s="11"/>
      <c r="CC3" s="336" t="s">
        <v>210</v>
      </c>
      <c r="CD3" s="337"/>
      <c r="CE3" s="582">
        <v>2015</v>
      </c>
      <c r="CF3" s="582"/>
      <c r="CG3" s="582"/>
      <c r="CH3" s="582"/>
      <c r="CI3" s="582"/>
      <c r="CJ3" s="583"/>
      <c r="CK3" s="11"/>
      <c r="CL3" s="11"/>
      <c r="CM3" s="336" t="s">
        <v>218</v>
      </c>
      <c r="CN3" s="337"/>
      <c r="CO3" s="582">
        <v>2016</v>
      </c>
      <c r="CP3" s="582"/>
      <c r="CQ3" s="582"/>
      <c r="CR3" s="582"/>
      <c r="CS3" s="582"/>
      <c r="CT3" s="583"/>
      <c r="CU3" s="11"/>
      <c r="CV3" s="11"/>
      <c r="CW3" s="336" t="s">
        <v>210</v>
      </c>
      <c r="CX3" s="337"/>
      <c r="CY3" s="582">
        <v>2016</v>
      </c>
      <c r="CZ3" s="582"/>
      <c r="DA3" s="582"/>
      <c r="DB3" s="582"/>
      <c r="DC3" s="582"/>
      <c r="DD3" s="583"/>
      <c r="DE3" s="11"/>
      <c r="DF3" s="11"/>
    </row>
    <row r="4" s="4" customFormat="true" ht="18" customHeight="true" x14ac:dyDescent="0.25">
      <c r="A4" s="338" t="s">
        <v>202</v>
      </c>
      <c r="B4" s="339" t="s">
        <v>186</v>
      </c>
      <c r="C4" s="340" t="s">
        <v>7</v>
      </c>
      <c r="D4" s="341" t="s">
        <v>1</v>
      </c>
      <c r="E4" s="341" t="s">
        <v>2</v>
      </c>
      <c r="F4" s="341" t="s">
        <v>17</v>
      </c>
      <c r="G4" s="341" t="s">
        <v>18</v>
      </c>
      <c r="H4" s="342" t="s">
        <v>19</v>
      </c>
      <c r="I4" s="26"/>
      <c r="J4" s="26"/>
      <c r="K4" s="338" t="s">
        <v>202</v>
      </c>
      <c r="L4" s="339" t="s">
        <v>186</v>
      </c>
      <c r="M4" s="340" t="s">
        <v>7</v>
      </c>
      <c r="N4" s="341" t="s">
        <v>1</v>
      </c>
      <c r="O4" s="341" t="s">
        <v>2</v>
      </c>
      <c r="P4" s="341" t="s">
        <v>17</v>
      </c>
      <c r="Q4" s="341" t="s">
        <v>18</v>
      </c>
      <c r="R4" s="342" t="s">
        <v>19</v>
      </c>
      <c r="S4" s="26"/>
      <c r="T4" s="26"/>
      <c r="U4" s="338" t="s">
        <v>202</v>
      </c>
      <c r="V4" s="339" t="s">
        <v>58</v>
      </c>
      <c r="W4" s="340" t="s">
        <v>7</v>
      </c>
      <c r="X4" s="341" t="s">
        <v>1</v>
      </c>
      <c r="Y4" s="341" t="s">
        <v>2</v>
      </c>
      <c r="Z4" s="341" t="s">
        <v>17</v>
      </c>
      <c r="AA4" s="341" t="s">
        <v>18</v>
      </c>
      <c r="AB4" s="342" t="s">
        <v>19</v>
      </c>
      <c r="AC4" s="26"/>
      <c r="AD4" s="26"/>
      <c r="AE4" s="338" t="s">
        <v>202</v>
      </c>
      <c r="AF4" s="339" t="s">
        <v>58</v>
      </c>
      <c r="AG4" s="340" t="s">
        <v>7</v>
      </c>
      <c r="AH4" s="341" t="s">
        <v>1</v>
      </c>
      <c r="AI4" s="341" t="s">
        <v>2</v>
      </c>
      <c r="AJ4" s="341" t="s">
        <v>17</v>
      </c>
      <c r="AK4" s="341" t="s">
        <v>18</v>
      </c>
      <c r="AL4" s="342" t="s">
        <v>19</v>
      </c>
      <c r="AM4" s="26"/>
      <c r="AN4" s="26"/>
      <c r="AO4" s="338" t="s">
        <v>202</v>
      </c>
      <c r="AP4" s="339" t="s">
        <v>58</v>
      </c>
      <c r="AQ4" s="340" t="s">
        <v>7</v>
      </c>
      <c r="AR4" s="341" t="s">
        <v>1</v>
      </c>
      <c r="AS4" s="341" t="s">
        <v>2</v>
      </c>
      <c r="AT4" s="341" t="s">
        <v>17</v>
      </c>
      <c r="AU4" s="341" t="s">
        <v>18</v>
      </c>
      <c r="AV4" s="342" t="s">
        <v>19</v>
      </c>
      <c r="AW4" s="26"/>
      <c r="AX4" s="26"/>
      <c r="AY4" s="338" t="s">
        <v>202</v>
      </c>
      <c r="AZ4" s="339" t="s">
        <v>58</v>
      </c>
      <c r="BA4" s="340" t="s">
        <v>7</v>
      </c>
      <c r="BB4" s="341" t="s">
        <v>1</v>
      </c>
      <c r="BC4" s="341" t="s">
        <v>2</v>
      </c>
      <c r="BD4" s="341" t="s">
        <v>17</v>
      </c>
      <c r="BE4" s="341" t="s">
        <v>18</v>
      </c>
      <c r="BF4" s="342" t="s">
        <v>19</v>
      </c>
      <c r="BG4" s="26"/>
      <c r="BH4" s="26"/>
      <c r="BI4" s="338" t="s">
        <v>202</v>
      </c>
      <c r="BJ4" s="339" t="s">
        <v>58</v>
      </c>
      <c r="BK4" s="340" t="s">
        <v>7</v>
      </c>
      <c r="BL4" s="341" t="s">
        <v>1</v>
      </c>
      <c r="BM4" s="341" t="s">
        <v>2</v>
      </c>
      <c r="BN4" s="341" t="s">
        <v>17</v>
      </c>
      <c r="BO4" s="341" t="s">
        <v>18</v>
      </c>
      <c r="BP4" s="342" t="s">
        <v>19</v>
      </c>
      <c r="BQ4" s="26"/>
      <c r="BR4" s="26"/>
      <c r="BS4" s="338" t="s">
        <v>202</v>
      </c>
      <c r="BT4" s="339" t="s">
        <v>58</v>
      </c>
      <c r="BU4" s="340" t="s">
        <v>7</v>
      </c>
      <c r="BV4" s="341" t="s">
        <v>1</v>
      </c>
      <c r="BW4" s="341" t="s">
        <v>2</v>
      </c>
      <c r="BX4" s="341" t="s">
        <v>17</v>
      </c>
      <c r="BY4" s="341" t="s">
        <v>18</v>
      </c>
      <c r="BZ4" s="342" t="s">
        <v>19</v>
      </c>
      <c r="CA4" s="26"/>
      <c r="CB4" s="26"/>
      <c r="CC4" s="338" t="s">
        <v>202</v>
      </c>
      <c r="CD4" s="339" t="s">
        <v>58</v>
      </c>
      <c r="CE4" s="340" t="s">
        <v>7</v>
      </c>
      <c r="CF4" s="341" t="s">
        <v>1</v>
      </c>
      <c r="CG4" s="341" t="s">
        <v>2</v>
      </c>
      <c r="CH4" s="341" t="s">
        <v>17</v>
      </c>
      <c r="CI4" s="341" t="s">
        <v>18</v>
      </c>
      <c r="CJ4" s="342" t="s">
        <v>19</v>
      </c>
      <c r="CK4" s="26"/>
      <c r="CL4" s="26"/>
      <c r="CM4" s="338" t="s">
        <v>202</v>
      </c>
      <c r="CN4" s="339" t="s">
        <v>58</v>
      </c>
      <c r="CO4" s="340" t="s">
        <v>7</v>
      </c>
      <c r="CP4" s="341" t="s">
        <v>1</v>
      </c>
      <c r="CQ4" s="341" t="s">
        <v>2</v>
      </c>
      <c r="CR4" s="341" t="s">
        <v>17</v>
      </c>
      <c r="CS4" s="341" t="s">
        <v>18</v>
      </c>
      <c r="CT4" s="342" t="s">
        <v>19</v>
      </c>
      <c r="CU4" s="26"/>
      <c r="CV4" s="26"/>
      <c r="CW4" s="338" t="s">
        <v>202</v>
      </c>
      <c r="CX4" s="339" t="s">
        <v>58</v>
      </c>
      <c r="CY4" s="340" t="s">
        <v>7</v>
      </c>
      <c r="CZ4" s="341" t="s">
        <v>1</v>
      </c>
      <c r="DA4" s="341" t="s">
        <v>2</v>
      </c>
      <c r="DB4" s="341" t="s">
        <v>17</v>
      </c>
      <c r="DC4" s="341" t="s">
        <v>18</v>
      </c>
      <c r="DD4" s="342" t="s">
        <v>19</v>
      </c>
      <c r="DE4" s="26"/>
      <c r="DF4" s="26"/>
      <c r="DG4" s="328"/>
      <c r="DQ4" s="328"/>
      <c r="EA4" s="328"/>
      <c r="EK4" s="328"/>
      <c r="EU4" s="328"/>
      <c r="FE4" s="328"/>
      <c r="FO4" s="328"/>
      <c r="FY4" s="328"/>
      <c r="GI4" s="328"/>
      <c r="GS4" s="328"/>
      <c r="HC4" s="328"/>
      <c r="HM4" s="328"/>
      <c r="HW4" s="328"/>
    </row>
    <row r="5" s="4" customFormat="true" x14ac:dyDescent="0.25">
      <c r="A5" s="320"/>
      <c r="B5" s="138" t="s">
        <v>25</v>
      </c>
      <c r="C5" s="9">
        <f>IF(COUNTA(C14)=0,"",C14)</f>
        <v>40.795512493625701</v>
      </c>
      <c r="D5" s="9">
        <f t="shared" ref="D5:H5" si="0">IF(COUNTA(D14)=0,"",D14)</f>
        <v>7.2812291249165</v>
      </c>
      <c r="E5" s="9">
        <f t="shared" si="0"/>
        <v>53.89693746561526</v>
      </c>
      <c r="F5" s="9" t="str">
        <f t="shared" si="0"/>
        <v/>
      </c>
      <c r="G5" s="9">
        <f t="shared" si="0"/>
        <v>43.856115107913666</v>
      </c>
      <c r="H5" s="31">
        <f t="shared" si="0"/>
        <v>17.002237136465325</v>
      </c>
      <c r="I5" s="26"/>
      <c r="J5" s="26"/>
      <c r="K5" s="320"/>
      <c r="L5" s="138" t="s">
        <v>25</v>
      </c>
      <c r="M5" s="9" t="str">
        <f>IF(COUNTA(M14)=0,"",M14)</f>
        <v/>
      </c>
      <c r="N5" s="9" t="str">
        <f t="shared" ref="N5:R5" si="1">IF(COUNTA(N14)=0,"",N14)</f>
        <v/>
      </c>
      <c r="O5" s="9" t="str">
        <f t="shared" si="1"/>
        <v/>
      </c>
      <c r="P5" s="9" t="str">
        <f t="shared" si="1"/>
        <v/>
      </c>
      <c r="Q5" s="9" t="str">
        <f t="shared" si="1"/>
        <v/>
      </c>
      <c r="R5" s="31" t="str">
        <f t="shared" si="1"/>
        <v/>
      </c>
      <c r="S5" s="26"/>
      <c r="T5" s="26"/>
      <c r="U5" s="320"/>
      <c r="V5" s="15" t="s">
        <v>25</v>
      </c>
      <c r="W5" s="9" t="str">
        <f t="shared" ref="W5:AB5" si="2">IF(COUNTA(W14)=0,"",W14)</f>
        <v/>
      </c>
      <c r="X5" s="9" t="str">
        <f t="shared" si="2"/>
        <v/>
      </c>
      <c r="Y5" s="9" t="str">
        <f t="shared" si="2"/>
        <v/>
      </c>
      <c r="Z5" s="9" t="str">
        <f t="shared" si="2"/>
        <v/>
      </c>
      <c r="AA5" s="9" t="str">
        <f t="shared" si="2"/>
        <v/>
      </c>
      <c r="AB5" s="31" t="str">
        <f t="shared" si="2"/>
        <v/>
      </c>
      <c r="AC5" s="26"/>
      <c r="AD5" s="26"/>
      <c r="AE5" s="320"/>
      <c r="AF5" s="15" t="s">
        <v>25</v>
      </c>
      <c r="AG5" s="9" t="str">
        <f t="shared" ref="AG5:AL5" si="3">IF(COUNTA(AG14)=0,"",AG14)</f>
        <v/>
      </c>
      <c r="AH5" s="9" t="str">
        <f t="shared" si="3"/>
        <v/>
      </c>
      <c r="AI5" s="9" t="str">
        <f t="shared" si="3"/>
        <v/>
      </c>
      <c r="AJ5" s="9" t="str">
        <f t="shared" si="3"/>
        <v/>
      </c>
      <c r="AK5" s="9" t="str">
        <f t="shared" si="3"/>
        <v/>
      </c>
      <c r="AL5" s="31" t="str">
        <f t="shared" si="3"/>
        <v/>
      </c>
      <c r="AM5" s="26"/>
      <c r="AN5" s="26"/>
      <c r="AO5" s="320"/>
      <c r="AP5" s="15" t="s">
        <v>25</v>
      </c>
      <c r="AQ5" s="9">
        <f t="shared" ref="AQ5:AV5" si="4">IF(COUNTA(AQ14)=0,"",AQ14)</f>
        <v>25.2</v>
      </c>
      <c r="AR5" s="9">
        <f t="shared" si="4"/>
        <v>3.3097969991173812</v>
      </c>
      <c r="AS5" s="9">
        <f t="shared" si="4"/>
        <v>32.524560881214654</v>
      </c>
      <c r="AT5" s="9" t="str">
        <f t="shared" si="4"/>
        <v/>
      </c>
      <c r="AU5" s="9">
        <f t="shared" si="4"/>
        <v>25.155832591273381</v>
      </c>
      <c r="AV5" s="31" t="str">
        <f t="shared" si="4"/>
        <v/>
      </c>
      <c r="AW5" s="26"/>
      <c r="AX5" s="26"/>
      <c r="AY5" s="320"/>
      <c r="AZ5" s="15" t="s">
        <v>25</v>
      </c>
      <c r="BA5" s="9" t="str">
        <f t="shared" ref="BA5:BF5" si="5">IF(COUNTA(BA14)=0,"",BA14)</f>
        <v/>
      </c>
      <c r="BB5" s="9" t="str">
        <f t="shared" si="5"/>
        <v/>
      </c>
      <c r="BC5" s="9" t="str">
        <f t="shared" si="5"/>
        <v/>
      </c>
      <c r="BD5" s="9" t="str">
        <f t="shared" si="5"/>
        <v/>
      </c>
      <c r="BE5" s="9" t="str">
        <f t="shared" si="5"/>
        <v/>
      </c>
      <c r="BF5" s="31" t="str">
        <f t="shared" si="5"/>
        <v/>
      </c>
      <c r="BG5" s="26"/>
      <c r="BH5" s="26"/>
      <c r="BI5" s="320"/>
      <c r="BJ5" s="15" t="s">
        <v>25</v>
      </c>
      <c r="BK5" s="9" t="str">
        <f t="shared" ref="BK5:BP5" si="6">IF(COUNTA(BK14)=0,"",BK14)</f>
        <v/>
      </c>
      <c r="BL5" s="9" t="str">
        <f t="shared" si="6"/>
        <v/>
      </c>
      <c r="BM5" s="9" t="str">
        <f t="shared" si="6"/>
        <v/>
      </c>
      <c r="BN5" s="9" t="str">
        <f t="shared" si="6"/>
        <v/>
      </c>
      <c r="BO5" s="9" t="str">
        <f t="shared" si="6"/>
        <v/>
      </c>
      <c r="BP5" s="31" t="str">
        <f t="shared" si="6"/>
        <v/>
      </c>
      <c r="BQ5" s="26"/>
      <c r="BR5" s="26"/>
      <c r="BS5" s="320"/>
      <c r="BT5" s="15" t="s">
        <v>25</v>
      </c>
      <c r="BU5" s="9" t="str">
        <f t="shared" ref="BU5:BZ5" si="7">IF(COUNTA(BU14)=0,"",BU14)</f>
        <v/>
      </c>
      <c r="BV5" s="9" t="str">
        <f t="shared" si="7"/>
        <v/>
      </c>
      <c r="BW5" s="9" t="str">
        <f t="shared" si="7"/>
        <v/>
      </c>
      <c r="BX5" s="9" t="str">
        <f t="shared" si="7"/>
        <v/>
      </c>
      <c r="BY5" s="9" t="str">
        <f t="shared" si="7"/>
        <v/>
      </c>
      <c r="BZ5" s="31" t="str">
        <f t="shared" si="7"/>
        <v/>
      </c>
      <c r="CA5" s="26"/>
      <c r="CB5" s="26"/>
      <c r="CC5" s="320"/>
      <c r="CD5" s="15" t="s">
        <v>25</v>
      </c>
      <c r="CE5" s="9" t="str">
        <f t="shared" ref="CE5:CJ5" si="8">IF(COUNTA(CE14)=0,"",CE14)</f>
        <v/>
      </c>
      <c r="CF5" s="9" t="str">
        <f t="shared" si="8"/>
        <v/>
      </c>
      <c r="CG5" s="9" t="str">
        <f t="shared" si="8"/>
        <v/>
      </c>
      <c r="CH5" s="9" t="str">
        <f t="shared" si="8"/>
        <v/>
      </c>
      <c r="CI5" s="9" t="str">
        <f t="shared" si="8"/>
        <v/>
      </c>
      <c r="CJ5" s="31" t="str">
        <f t="shared" si="8"/>
        <v/>
      </c>
      <c r="CK5" s="26"/>
      <c r="CL5" s="26"/>
      <c r="CM5" s="320"/>
      <c r="CN5" s="15" t="s">
        <v>25</v>
      </c>
      <c r="CO5" s="9">
        <f t="shared" ref="CO5:CT5" si="9">IF(COUNTA(CO14)=0,"",CO14)</f>
        <v>35.419606261291243</v>
      </c>
      <c r="CP5" s="9">
        <f t="shared" si="9"/>
        <v>16.100000000000001</v>
      </c>
      <c r="CQ5" s="9">
        <f t="shared" si="9"/>
        <v>36.700000000000003</v>
      </c>
      <c r="CR5" s="9">
        <f t="shared" si="9"/>
        <v>63.236159999999998</v>
      </c>
      <c r="CS5" s="9">
        <f t="shared" si="9"/>
        <v>33</v>
      </c>
      <c r="CT5" s="31">
        <f t="shared" si="9"/>
        <v>12.10683477106835</v>
      </c>
      <c r="CU5" s="26"/>
      <c r="CV5" s="26"/>
      <c r="CW5" s="320"/>
      <c r="CX5" s="15" t="s">
        <v>25</v>
      </c>
      <c r="CY5" s="9" t="str">
        <f t="shared" ref="CY5:DD5" si="10">IF(COUNTA(CY14)=0,"",CY14)</f>
        <v/>
      </c>
      <c r="CZ5" s="9" t="str">
        <f t="shared" si="10"/>
        <v/>
      </c>
      <c r="DA5" s="9" t="str">
        <f t="shared" si="10"/>
        <v/>
      </c>
      <c r="DB5" s="9" t="str">
        <f t="shared" si="10"/>
        <v/>
      </c>
      <c r="DC5" s="9" t="str">
        <f t="shared" si="10"/>
        <v/>
      </c>
      <c r="DD5" s="31">
        <f t="shared" si="10"/>
        <v>12.299999999999997</v>
      </c>
      <c r="DE5" s="26"/>
      <c r="DF5" s="26"/>
      <c r="DG5" s="328"/>
      <c r="DQ5" s="328"/>
      <c r="EA5" s="328"/>
      <c r="EK5" s="328"/>
      <c r="EU5" s="328"/>
      <c r="FE5" s="328"/>
      <c r="FO5" s="328"/>
      <c r="FY5" s="328"/>
      <c r="GI5" s="328"/>
      <c r="GS5" s="328"/>
      <c r="HC5" s="328"/>
      <c r="HM5" s="328"/>
      <c r="HW5" s="328"/>
    </row>
    <row r="6" s="4" customFormat="true" x14ac:dyDescent="0.25">
      <c r="A6" s="320"/>
      <c r="B6" s="138" t="s">
        <v>0</v>
      </c>
      <c r="C6" s="9">
        <f>IF((COUNTA(C15:C26)=0)+(COUNTA(C14)=0),"",100-C14-SUMPRODUCT(B15:B26,C15:C26))</f>
        <v>20.397756246812854</v>
      </c>
      <c r="D6" s="9">
        <f>IF((COUNTA(D15:D26)=0)+(COUNTA(D14)=0),"",100-D14-SUMPRODUCT(B15:B26,D15:D26))</f>
        <v>24.281897127588493</v>
      </c>
      <c r="E6" s="9">
        <f>IF((COUNTA(E15:E26)=0)+(COUNTA(E14)=0),"",100-E14-SUMPRODUCT(B15:B26,E15:E26))</f>
        <v>18.732807628828166</v>
      </c>
      <c r="F6" s="9" t="str">
        <f>IF((COUNTA(F15:F26)=0)+(COUNTA(F14)=0),"",100-F14-SUMPRODUCT(B15:B26,F15:F26))</f>
        <v/>
      </c>
      <c r="G6" s="9">
        <f>IF((COUNTA(G15:G26)=0)+(COUNTA(G14)=0),"",100-G14-SUMPRODUCT(B15:B26,G15:G26))</f>
        <v>19.92805755395684</v>
      </c>
      <c r="H6" s="31">
        <f>IF((COUNTA(H15:H26)=0)+(COUNTA(H14)=0),"",100-H14-SUMPRODUCT(B15:B26,H15:H26))</f>
        <v>24.049217002237135</v>
      </c>
      <c r="I6" s="26"/>
      <c r="J6" s="26"/>
      <c r="K6" s="320"/>
      <c r="L6" s="138"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1"/>
      <c r="S6" s="26"/>
      <c r="T6" s="26"/>
      <c r="U6" s="320"/>
      <c r="V6" s="15" t="s">
        <v>0</v>
      </c>
      <c r="W6" s="9"/>
      <c r="X6" s="9"/>
      <c r="Y6" s="9"/>
      <c r="Z6" s="9" t="str">
        <f>IF(COUNTA(Z15:Z20)=0,"",Z15*(1-V15)+Z16*(1-V16)+Z17*(1-V17)+Z18*(1-V18)+Z19*(1-V19)+Z20*(1-V20)+Z21*(1-V21)+Z22*(1-V22))</f>
        <v/>
      </c>
      <c r="AA6" s="9"/>
      <c r="AB6" s="31"/>
      <c r="AC6" s="26"/>
      <c r="AD6" s="26"/>
      <c r="AE6" s="320"/>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20"/>
      <c r="AP6" s="15" t="s">
        <v>0</v>
      </c>
      <c r="AQ6" s="9">
        <f>IF((COUNTA(AQ15:AQ26)=0)+(COUNTA(AQ14)=0),"",100-AQ14-SUMPRODUCT(AP15:AP26,AQ15:AQ26))</f>
        <v>12.426832018038333</v>
      </c>
      <c r="AR6" s="9">
        <f>IF((COUNTA(AR15:AR26)=0)+(COUNTA(AR14)=0),"",100-AR14-SUMPRODUCT(AP15:AP26,AR15:AR26))</f>
        <v>3.3747794863440532</v>
      </c>
      <c r="AS6" s="9">
        <f>IF((COUNTA(AS15:AS26)=0)+(COUNTA(AS14)=0),"",100-AS14-SUMPRODUCT(AP15:AP26,AS15:AS26))</f>
        <v>18.070358904881601</v>
      </c>
      <c r="AT6" s="9" t="str">
        <f>IF((COUNTA(AT15:AT26)=0)+(COUNTA(AT14)=0),"",100-AT14-SUMPRODUCT(AP15:AP26,AT15:AT26))</f>
        <v/>
      </c>
      <c r="AU6" s="9">
        <f>IF((COUNTA(AU15:AU26)=0)+(COUNTA(AU14)=0),"",100-AU14-SUMPRODUCT(AP15:AP26,AU15:AU26))</f>
        <v>16.579474621549416</v>
      </c>
      <c r="AV6" s="31" t="str">
        <f>IF((COUNTA(AV15:AV26)=0)+(COUNTA(AV14)=0),"",100-AV14-SUMPRODUCT(AP15:AP26,AV15:AV26))</f>
        <v/>
      </c>
      <c r="AW6" s="26"/>
      <c r="AX6" s="26"/>
      <c r="AY6" s="320"/>
      <c r="AZ6" s="15" t="s">
        <v>0</v>
      </c>
      <c r="BA6" s="9"/>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c r="BF6" s="31"/>
      <c r="BG6" s="26"/>
      <c r="BH6" s="26"/>
      <c r="BI6" s="320"/>
      <c r="BJ6" s="15" t="s">
        <v>0</v>
      </c>
      <c r="BK6" s="9"/>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c r="BP6" s="31"/>
      <c r="BQ6" s="26"/>
      <c r="BR6" s="26"/>
      <c r="BS6" s="320"/>
      <c r="BT6" s="15" t="s">
        <v>0</v>
      </c>
      <c r="BU6" s="9"/>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c r="BZ6" s="31"/>
      <c r="CA6" s="26"/>
      <c r="CB6" s="26"/>
      <c r="CC6" s="320"/>
      <c r="CD6" s="15" t="s">
        <v>0</v>
      </c>
      <c r="CE6" s="9"/>
      <c r="CF6" s="9" t="str">
        <f>IF(COUNTA(CF15:CF20)=0,"",CF15*(1-CD15)+CF16*(1-CD16)+CF17*(1-CD17)+CF18*(1-CD18)+CF19*(1-CD19)+CF20*(1-CD20)+CF21*(1-CD21)+CF22*(1-CD22))</f>
        <v/>
      </c>
      <c r="CG6" s="9" t="str">
        <f>IF(COUNTA(CG15:CG20)=0,"",CG15*(1-CD15)+CG16*(1-CD16)+CG17*(1-CD17)+CG18*(1-CD18)+CG19*(1-CD19)+CG20*(1-CD20)+CG21*(1-CD21)+CG22*(1-CD22))</f>
        <v/>
      </c>
      <c r="CH6" s="9" t="str">
        <f>IF(COUNTA(CH15:CH20)=0,"",CH15*(1-CD15)+CH16*(1-CD16)+CH17*(1-CD17)+CH18*(1-CD18)+CH19*(1-CD19)+CH20*(1-CD20)+CH21*(1-CD21)+CH22*(1-CD22))</f>
        <v/>
      </c>
      <c r="CI6" s="9"/>
      <c r="CJ6" s="31"/>
      <c r="CK6" s="26"/>
      <c r="CL6" s="26"/>
      <c r="CM6" s="320"/>
      <c r="CN6" s="15" t="s">
        <v>0</v>
      </c>
      <c r="CO6" s="9"/>
      <c r="CP6" s="9" t="str">
        <f>IF(COUNTA(CP15:CP20)=0,"",CP15*(1-CN15)+CP16*(1-CN16)+CP17*(1-CN17)+CP18*(1-CN18)+CP19*(1-CN19)+CP20*(1-CN20)+CP21*(1-CN21)+CP22*(1-CN22))</f>
        <v/>
      </c>
      <c r="CQ6" s="9" t="str">
        <f>IF(COUNTA(CQ15:CQ20)=0,"",CQ15*(1-CN15)+CQ16*(1-CN16)+CQ17*(1-CN17)+CQ18*(1-CN18)+CQ19*(1-CN19)+CQ20*(1-CN20)+CQ21*(1-CN21)+CQ22*(1-CN22))</f>
        <v/>
      </c>
      <c r="CR6" s="9"/>
      <c r="CS6" s="9"/>
      <c r="CT6" s="31"/>
      <c r="CU6" s="26"/>
      <c r="CV6" s="26"/>
      <c r="CW6" s="320"/>
      <c r="CX6" s="15" t="s">
        <v>0</v>
      </c>
      <c r="CY6" s="9"/>
      <c r="CZ6" s="9" t="str">
        <f>IF(COUNTA(CZ15:CZ20)=0,"",CZ15*(1-CX15)+CZ16*(1-CX16)+CZ17*(1-CX17)+CZ18*(1-CX18)+CZ19*(1-CX19)+CZ20*(1-CX20)+CZ21*(1-CX21)+CZ22*(1-CX22))</f>
        <v/>
      </c>
      <c r="DA6" s="9" t="str">
        <f>IF(COUNTA(DA15:DA20)=0,"",DA15*(1-CX15)+DA16*(1-CX16)+DA17*(1-CX17)+DA18*(1-CX18)+DA19*(1-CX19)+DA20*(1-CX20)+DA21*(1-CX21)+DA22*(1-CX22))</f>
        <v/>
      </c>
      <c r="DB6" s="9"/>
      <c r="DC6" s="9"/>
      <c r="DD6" s="31"/>
      <c r="DE6" s="26"/>
      <c r="DF6" s="26"/>
      <c r="DG6" s="328"/>
      <c r="DQ6" s="328"/>
      <c r="EA6" s="328"/>
      <c r="EK6" s="328"/>
      <c r="EU6" s="328"/>
      <c r="FE6" s="328"/>
      <c r="FO6" s="328"/>
      <c r="FY6" s="328"/>
      <c r="GI6" s="328"/>
      <c r="GS6" s="328"/>
      <c r="HC6" s="328"/>
      <c r="HM6" s="328"/>
      <c r="HW6" s="328"/>
    </row>
    <row r="7" s="4" customFormat="true" x14ac:dyDescent="0.25">
      <c r="A7" s="320"/>
      <c r="B7" s="138" t="s">
        <v>20</v>
      </c>
      <c r="C7" s="9">
        <f>IF(COUNTA(C15:C26)=0,"",SUMPRODUCT(C15:C26,B15:B26))</f>
        <v>38.806731259561445</v>
      </c>
      <c r="D7" s="9">
        <f>IF(COUNTA(D15:D26)=0,"",SUMPRODUCT(D15:D26,B15:B26))</f>
        <v>68.436873747495</v>
      </c>
      <c r="E7" s="9">
        <f>IF(COUNTA(E15:E26)=0,"",SUMPRODUCT(E15:E26,B15:B26))</f>
        <v>27.370254905556575</v>
      </c>
      <c r="F7" s="9" t="str">
        <f>IF(COUNTA(F15:F26)=0,"",SUMPRODUCT(F15:F26,B15:B26))</f>
        <v/>
      </c>
      <c r="G7" s="9">
        <f>IF(COUNTA(G15:G26)=0,"",SUMPRODUCT(G15:G26,B15:B26))</f>
        <v>36.215827338129493</v>
      </c>
      <c r="H7" s="31">
        <f>IF(COUNTA(H14:H20)=0,"",H15*B15+H16*B16+H17*B17+H18*B18+H19*B19+H20*B20+H21*B21+H22*B22)</f>
        <v>58.948545861297539</v>
      </c>
      <c r="I7" s="26"/>
      <c r="J7" s="26"/>
      <c r="K7" s="320"/>
      <c r="L7" s="138" t="s">
        <v>20</v>
      </c>
      <c r="M7" s="9">
        <f>IF(COUNTA(M15:M26)=0,"",SUMPRODUCT(M15:M26,L15:L26))</f>
        <v>51.8</v>
      </c>
      <c r="N7" s="9" t="str">
        <f>IF(COUNTA(N15:N26)=0,"",SUMPRODUCT(N15:N26,L15:L26))</f>
        <v/>
      </c>
      <c r="O7" s="9" t="str">
        <f>IF(COUNTA(O15:O26)=0,"",SUMPRODUCT(O15:O26,L15:L26))</f>
        <v/>
      </c>
      <c r="P7" s="9" t="str">
        <f>IF(COUNTA(P15:P26)=0,"",SUMPRODUCT(P15:P26,L15:L26))</f>
        <v/>
      </c>
      <c r="Q7" s="9">
        <f>IF(COUNTA(Q15:Q26)=0,"",SUMPRODUCT(Q15:Q26,L15:L26))</f>
        <v>51.8</v>
      </c>
      <c r="R7" s="31" t="str">
        <f>IF(COUNTA(R14:R20)=0,"",R15*L15+R16*L16+R17*L17+R18*L18+R19*L19+R20*L20+R21*L21+R22*L22)</f>
        <v/>
      </c>
      <c r="S7" s="26"/>
      <c r="T7" s="26"/>
      <c r="U7" s="320"/>
      <c r="V7" s="15" t="s">
        <v>20</v>
      </c>
      <c r="W7" s="9">
        <f>IF(COUNTA(W14:W20)=0,"",W15*V15+W16*V16+W17*V17+W18*V18+W19*V19+W20*V20+W21*V21+W22*V22)</f>
        <v>53.6</v>
      </c>
      <c r="X7" s="9">
        <f>IF(COUNTA(X14:X20)=0,"",X15*V15+X16*V16+X17*V17+X18*V18+X19*V19+X20*V20+X21*V21+X22*V22)</f>
        <v>84.4</v>
      </c>
      <c r="Y7" s="9">
        <f>IF(COUNTA(Y14:Y20)=0,"",Y15*V15+Y16*V16+Y17*V17+Y18*V18+Y19*V19+Y20*V20+Y21*V21+Y22*V22)</f>
        <v>47.6</v>
      </c>
      <c r="Z7" s="9" t="str">
        <f>IF(COUNTA(Z14:Z20)=0,"",Z15*V15+Z16*V16+Z17*V17+Z18*V18+Z19*V19+Z20*V20+Z21*V21+Z22*V22)</f>
        <v/>
      </c>
      <c r="AA7" s="9">
        <f>IF(COUNTA(AA14:AA20)=0,"",AA15*V15+AA16*V16+AA17*V17+AA18*V18+AA19*V19+AA20*V20+AA21*V21+AA22*V22)</f>
        <v>53.6</v>
      </c>
      <c r="AB7" s="31" t="str">
        <f>IF(COUNTA(AB14:AB20)=0,"",AB15*V15+AB16*V16+AB17*V17+AB18*V18+AB19*V19+AB20*V20+AB21*V21+AB22*V22)</f>
        <v/>
      </c>
      <c r="AC7" s="26"/>
      <c r="AD7" s="26"/>
      <c r="AE7" s="320"/>
      <c r="AF7" s="15" t="s">
        <v>20</v>
      </c>
      <c r="AG7" s="9">
        <f>IF(COUNTA(AG14:AG20)=0,"",AG15*AF15+AG16*AF16+AG17*AF17+AG18*AF18+AG19*AF19+AG20*AF20+AG21*AF21+AG22*AF22)</f>
        <v>55.986133032694475</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53.6</v>
      </c>
      <c r="AL7" s="31">
        <f>IF(COUNTA(AL14:AL20)=0,"",AL15*AF15+AL16*AF16+AL17*AF17+AL18*AF18+AL19*AF19+AL20*AF20+AL21*AF21+AL22*AF22)</f>
        <v>68.900000000000006</v>
      </c>
      <c r="AM7" s="26"/>
      <c r="AN7" s="26"/>
      <c r="AO7" s="320"/>
      <c r="AP7" s="15" t="s">
        <v>20</v>
      </c>
      <c r="AQ7" s="9">
        <f>IF(COUNTA(AQ14:AQ20)=0,"",AQ15*AP15+AQ16*AP16+AQ17*AP17+AQ18*AP18+AQ19*AP19+AQ20*AP20+AQ21*AP21+AQ22*AP22)</f>
        <v>62.373167981961664</v>
      </c>
      <c r="AR7" s="9">
        <f>IF(COUNTA(AR14:AR20)=0,"",AR15*AP15+AR16*AP16+AR17*AP17+AR18*AP18+AR19*AP19+AR20*AP20+AR21*AP21+AR22*AP22)</f>
        <v>93.315423514538566</v>
      </c>
      <c r="AS7" s="9">
        <f>IF(COUNTA(AS14:AS20)=0,"",AS15*AP15+AS16*AP16+AS17*AP17+AS18*AP18+AS19*AP19+AS20*AP20+AS21*AP21+AS22*AP22)</f>
        <v>49.405080213903744</v>
      </c>
      <c r="AT7" s="9" t="str">
        <f>IF(COUNTA(AT14:AT20)=0,"",AT15*AP15+AT16*AP16+AT17*AP17+AT18*AP18+AT19*AP19+AT20*AP20+AT21*AP21+AT22*AP22)</f>
        <v/>
      </c>
      <c r="AU7" s="9">
        <f>IF(COUNTA(AU14:AU20)=0,"",AU15*AP15+AU16*AP16+AU17*AP17+AU18*AP18+AU19*AP19+AU20*AP20+AU21*AP21+AU22*AP22)</f>
        <v>58.264692787177204</v>
      </c>
      <c r="AV7" s="31">
        <f>IF(COUNTA(AV14:AV20)=0,"",AV15*AP15+AV16*AP16+AV17*AP17+AV18*AP18+AV19*AP19+AV20*AP20+AV21*AP21+AV22*AP22)</f>
        <v>84.608433734939752</v>
      </c>
      <c r="AW7" s="26"/>
      <c r="AX7" s="26"/>
      <c r="AY7" s="320"/>
      <c r="AZ7" s="15" t="s">
        <v>20</v>
      </c>
      <c r="BA7" s="9" t="str">
        <f>IF(COUNTA(BA14:BA20)=0,"",BA15*AZ15+BA16*AZ16+BA17*AZ17+BA18*AZ18+BA19*AZ19+BA20*AZ20+BA21*AZ21+BA22*AZ22)</f>
        <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t="str">
        <f>IF(COUNTA(BE14:BE20)=0,"",BE15*AZ15+BE16*AZ16+BE17*AZ17+BE18*AZ18+BE19*AZ19+BE20*AZ20+BE21*AZ21+BE22*AZ22)</f>
        <v/>
      </c>
      <c r="BF7" s="31">
        <f>IF(COUNTA(BF14:BF20)=0,"",BF15*AZ15+BF16*AZ16+BF17*AZ17+BF18*AZ18+BF19*AZ19+BF20*AZ20+BF21*AZ21+BF22*AZ22)</f>
        <v>75.599999999999994</v>
      </c>
      <c r="BG7" s="26"/>
      <c r="BH7" s="26"/>
      <c r="BI7" s="320"/>
      <c r="BJ7" s="15" t="s">
        <v>20</v>
      </c>
      <c r="BK7" s="9">
        <f>IF(COUNTA(BK14:BK20)=0,"",BK15*BJ15+BK16*BJ16+BK17*BJ17+BK18*BJ18+BK19*BJ19+BK20*BJ20+BK21*BJ21+BK22*BJ22)</f>
        <v>64.770537391957902</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f>IF(COUNTA(BO14:BO20)=0,"",BO15*BJ15+BO16*BJ16+BO17*BJ17+BO18*BJ18+BO19*BJ19+BO20*BJ20+BO21*BJ21+BO22*BJ22)</f>
        <v>62.4</v>
      </c>
      <c r="BP7" s="31">
        <f>IF(COUNTA(BP14:BP20)=0,"",BP15*BJ15+BP16*BJ16+BP17*BJ17+BP18*BJ18+BP19*BJ19+BP20*BJ20+BP21*BJ21+BP22*BJ22)</f>
        <v>77.599999999999994</v>
      </c>
      <c r="BQ7" s="26"/>
      <c r="BR7" s="26"/>
      <c r="BS7" s="320"/>
      <c r="BT7" s="15" t="s">
        <v>20</v>
      </c>
      <c r="BU7" s="9" t="str">
        <f>IF(COUNTA(BU14:BU20)=0,"",BU15*BT15+BU16*BT16+BU17*BT17+BU18*BT18+BU19*BT19+BU20*BT20+BU21*BT21+BU22*BT22)</f>
        <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t="str">
        <f>IF(COUNTA(BY14:BY20)=0,"",BY15*BT15+BY16*BT16+BY17*BT17+BY18*BT18+BY19*BT19+BY20*BT20+BY21*BT21+BY22*BT22)</f>
        <v/>
      </c>
      <c r="BZ7" s="31">
        <f>IF(COUNTA(BZ14:BZ20)=0,"",BZ15*BT15+BZ16*BT16+BZ17*BT17+BZ18*BT18+BZ19*BT19+BZ20*BT20+BZ21*BT21+BZ22*BT22)</f>
        <v>85.27841291190316</v>
      </c>
      <c r="CA7" s="26"/>
      <c r="CB7" s="26"/>
      <c r="CC7" s="320"/>
      <c r="CD7" s="15" t="s">
        <v>20</v>
      </c>
      <c r="CE7" s="9">
        <f>IF(COUNTA(CE14:CE20)=0,"",CE15*CD15+CE16*CD16+CE17*CD17+CE18*CD18+CE19*CD19+CE20*CD20+CE21*CD21+CE22*CD22)</f>
        <v>69.522806443699395</v>
      </c>
      <c r="CF7" s="9" t="str">
        <f>IF(COUNTA(CF14:CF20)=0,"",CF15*CD15+CF16*CD16+CF17*CD17+CF18*CD18+CF19*CD19+CF20*CD20+CF21*CD21+CF22*CD22)</f>
        <v/>
      </c>
      <c r="CG7" s="9" t="str">
        <f>IF(COUNTA(CG14:CG20)=0,"",CG15*CD15+CG16*CD16+CG17*CD17+CG18*CD18+CG19*CD19+CG20*CD20+CG21*CD21+CG22*CD22)</f>
        <v/>
      </c>
      <c r="CH7" s="9" t="str">
        <f>IF(COUNTA(CH14:CH20)=0,"",CH15*CD15+CH16*CD16+CH17*CD17+CH18*CD18+CH19*CD19+CH20*CD20+CH21*CD21+CH22*CD22)</f>
        <v/>
      </c>
      <c r="CI7" s="9">
        <f>IF(COUNTA(CI14:CI20)=0,"",CI15*CD15+CI16*CD16+CI17*CD17+CI18*CD18+CI19*CD19+CI20*CD20+CI21*CD21+CI22*CD22)</f>
        <v>65.599999999999994</v>
      </c>
      <c r="CJ7" s="31">
        <f>IF(COUNTA(CJ14:CJ20)=0,"",CJ15*CD15+CJ16*CD16+CJ17*CD17+CJ18*CD18+CJ19*CD19+CJ20*CD20+CJ21*CD21+CJ22*CD22)</f>
        <v>83.5</v>
      </c>
      <c r="CK7" s="26"/>
      <c r="CL7" s="26"/>
      <c r="CM7" s="320"/>
      <c r="CN7" s="15" t="s">
        <v>20</v>
      </c>
      <c r="CO7" s="20">
        <f>IF(COUNTA(CO14:CO20)=0,"",CO15*CN15+CO16*CN16+CO17*CN17+CO18*CN18+CO19*CN19+CO20*CN20+CO21*CN21+CO22*CN22)</f>
        <v>60.273199999999996</v>
      </c>
      <c r="CP7" s="8">
        <f>(100-CP14)*(AR7/(100-AR14))</f>
        <v>80.971637145061308</v>
      </c>
      <c r="CQ7" s="8">
        <f>(100-CQ14)*(AS7/(100-AS14))</f>
        <v>46.347850690303197</v>
      </c>
      <c r="CR7" s="8"/>
      <c r="CS7" s="20">
        <f>IF(COUNTA(CS14:CS20)=0,"",CS15*CN15+CS16*CN16+CS17*CN17+CS18*CN18+CS19*CN19+CS20*CN20+CS21*CN21+CS22*CN22)</f>
        <v>60.273199999999996</v>
      </c>
      <c r="CT7" s="435"/>
      <c r="CU7" s="26"/>
      <c r="CV7" s="26"/>
      <c r="CW7" s="320"/>
      <c r="CX7" s="15" t="s">
        <v>20</v>
      </c>
      <c r="CY7" s="9" t="str">
        <f>IF(COUNTA(CY14:CY20)=0,"",CY15*CX15+CY16*CX16+CY17*CX17+CY18*CX18+CY19*CX19+CY20*CX20+CY21*CX21+CY22*CX22)</f>
        <v/>
      </c>
      <c r="CZ7" s="9" t="str">
        <f>IF(COUNTA(CZ14:CZ20)=0,"",CZ15*CX15+CZ16*CX16+CZ17*CX17+CZ18*CX18+CZ19*CX19+CZ20*CX20+CZ21*CX21+CZ22*CX22)</f>
        <v/>
      </c>
      <c r="DA7" s="9" t="str">
        <f>IF(COUNTA(DA14:DA20)=0,"",DA15*CX15+DA16*CX16+DA17*CX17+DA18*CX18+DA19*CX19+DA20*CX20+DA21*CX21+DA22*CX22)</f>
        <v/>
      </c>
      <c r="DB7" s="9" t="str">
        <f>IF(COUNTA(DB14:DB20)=0,"",DB15*CX15+DB16*CX16+DB17*CX17+DB18*CX18+DB19*CX19+DB20*CX20+DB21*CX21+DB22*CX22)</f>
        <v/>
      </c>
      <c r="DC7" s="9" t="str">
        <f>IF(COUNTA(DC14:DC20)=0,"",DC15*CX15+DC16*CX16+DC17*CX17+DC18*CX18+DC19*CX19+DC20*CX20+DC21*CX21+DC22*CX22)</f>
        <v/>
      </c>
      <c r="DD7" s="31"/>
      <c r="DE7" s="26"/>
      <c r="DF7" s="26"/>
      <c r="DG7" s="328"/>
      <c r="DQ7" s="328"/>
      <c r="EA7" s="328"/>
      <c r="EK7" s="328"/>
      <c r="EU7" s="328"/>
      <c r="FE7" s="328"/>
      <c r="FO7" s="328"/>
      <c r="FY7" s="328"/>
      <c r="GI7" s="328"/>
      <c r="GS7" s="328"/>
      <c r="HC7" s="328"/>
      <c r="HM7" s="328"/>
      <c r="HW7" s="328"/>
    </row>
    <row r="8" s="4" customFormat="true" x14ac:dyDescent="0.25">
      <c r="A8" s="320"/>
      <c r="B8" s="263" t="s">
        <v>40</v>
      </c>
      <c r="C8" s="8"/>
      <c r="D8" s="8"/>
      <c r="E8" s="8"/>
      <c r="F8" s="8"/>
      <c r="G8" s="8"/>
      <c r="H8" s="31"/>
      <c r="I8" s="26"/>
      <c r="J8" s="26"/>
      <c r="K8" s="320"/>
      <c r="L8" s="263" t="s">
        <v>40</v>
      </c>
      <c r="M8" s="8"/>
      <c r="N8" s="8"/>
      <c r="O8" s="8"/>
      <c r="P8" s="8"/>
      <c r="Q8" s="8"/>
      <c r="R8" s="31"/>
      <c r="S8" s="26"/>
      <c r="T8" s="26"/>
      <c r="U8" s="320"/>
      <c r="V8" s="83" t="s">
        <v>40</v>
      </c>
      <c r="W8" s="8"/>
      <c r="X8" s="8"/>
      <c r="Y8" s="8"/>
      <c r="Z8" s="8"/>
      <c r="AA8" s="8"/>
      <c r="AB8" s="31"/>
      <c r="AC8" s="26"/>
      <c r="AD8" s="26"/>
      <c r="AE8" s="320"/>
      <c r="AF8" s="83" t="s">
        <v>40</v>
      </c>
      <c r="AG8" s="8"/>
      <c r="AH8" s="8"/>
      <c r="AI8" s="8"/>
      <c r="AJ8" s="8"/>
      <c r="AK8" s="8"/>
      <c r="AL8" s="31"/>
      <c r="AM8" s="26"/>
      <c r="AN8" s="26"/>
      <c r="AO8" s="320"/>
      <c r="AP8" s="83" t="s">
        <v>40</v>
      </c>
      <c r="AQ8" s="8"/>
      <c r="AR8" s="8"/>
      <c r="AS8" s="8"/>
      <c r="AT8" s="8"/>
      <c r="AU8" s="8"/>
      <c r="AV8" s="31"/>
      <c r="AW8" s="26"/>
      <c r="AX8" s="26"/>
      <c r="AY8" s="320"/>
      <c r="AZ8" s="83" t="s">
        <v>40</v>
      </c>
      <c r="BA8" s="8"/>
      <c r="BB8" s="8"/>
      <c r="BC8" s="8"/>
      <c r="BD8" s="8"/>
      <c r="BE8" s="8"/>
      <c r="BF8" s="31"/>
      <c r="BG8" s="26"/>
      <c r="BH8" s="26"/>
      <c r="BI8" s="320"/>
      <c r="BJ8" s="83" t="s">
        <v>40</v>
      </c>
      <c r="BK8" s="8"/>
      <c r="BL8" s="8"/>
      <c r="BM8" s="8"/>
      <c r="BN8" s="8"/>
      <c r="BO8" s="8"/>
      <c r="BP8" s="31"/>
      <c r="BQ8" s="26"/>
      <c r="BR8" s="26"/>
      <c r="BS8" s="320"/>
      <c r="BT8" s="83" t="s">
        <v>40</v>
      </c>
      <c r="BU8" s="8"/>
      <c r="BV8" s="8"/>
      <c r="BW8" s="8"/>
      <c r="BX8" s="8"/>
      <c r="BY8" s="8"/>
      <c r="BZ8" s="31"/>
      <c r="CA8" s="26"/>
      <c r="CB8" s="26"/>
      <c r="CC8" s="320"/>
      <c r="CD8" s="83" t="s">
        <v>40</v>
      </c>
      <c r="CE8" s="8"/>
      <c r="CF8" s="8"/>
      <c r="CG8" s="8"/>
      <c r="CH8" s="8"/>
      <c r="CI8" s="8"/>
      <c r="CJ8" s="31"/>
      <c r="CK8" s="26"/>
      <c r="CL8" s="26"/>
      <c r="CM8" s="320"/>
      <c r="CN8" s="83" t="s">
        <v>40</v>
      </c>
      <c r="CO8" s="8"/>
      <c r="CP8" s="8"/>
      <c r="CQ8" s="8"/>
      <c r="CR8" s="8"/>
      <c r="CS8" s="8"/>
      <c r="CT8" s="31"/>
      <c r="CU8" s="26"/>
      <c r="CV8" s="26"/>
      <c r="CW8" s="320"/>
      <c r="CX8" s="83" t="s">
        <v>40</v>
      </c>
      <c r="CY8" s="8"/>
      <c r="CZ8" s="8"/>
      <c r="DA8" s="8"/>
      <c r="DB8" s="8"/>
      <c r="DC8" s="8"/>
      <c r="DD8" s="31"/>
      <c r="DE8" s="26"/>
      <c r="DF8" s="26"/>
      <c r="DG8" s="328"/>
      <c r="DQ8" s="328"/>
      <c r="EA8" s="328"/>
      <c r="EK8" s="328"/>
      <c r="EU8" s="328"/>
      <c r="FE8" s="328"/>
      <c r="FO8" s="328"/>
      <c r="FY8" s="328"/>
      <c r="GI8" s="328"/>
      <c r="GS8" s="328"/>
      <c r="HC8" s="328"/>
      <c r="HM8" s="328"/>
      <c r="HW8" s="328"/>
    </row>
    <row r="9" s="4" customFormat="true" ht="15.6" hidden="true" customHeight="true" x14ac:dyDescent="0.25">
      <c r="A9" s="320"/>
      <c r="B9" s="263" t="s">
        <v>120</v>
      </c>
      <c r="C9" s="264"/>
      <c r="D9" s="9"/>
      <c r="E9" s="9"/>
      <c r="F9" s="9"/>
      <c r="G9" s="9"/>
      <c r="H9" s="31"/>
      <c r="I9" s="26"/>
      <c r="J9" s="26"/>
      <c r="K9" s="320"/>
      <c r="L9" s="263" t="s">
        <v>120</v>
      </c>
      <c r="M9" s="264"/>
      <c r="N9" s="9"/>
      <c r="O9" s="9"/>
      <c r="P9" s="9"/>
      <c r="Q9" s="9"/>
      <c r="R9" s="31"/>
      <c r="S9" s="26"/>
      <c r="T9" s="26"/>
      <c r="U9" s="320"/>
      <c r="V9" s="83" t="s">
        <v>120</v>
      </c>
      <c r="W9" s="9"/>
      <c r="X9" s="9"/>
      <c r="Y9" s="9"/>
      <c r="Z9" s="9"/>
      <c r="AA9" s="9"/>
      <c r="AB9" s="31"/>
      <c r="AC9" s="26"/>
      <c r="AD9" s="26"/>
      <c r="AE9" s="320"/>
      <c r="AF9" s="83" t="s">
        <v>120</v>
      </c>
      <c r="AG9" s="9"/>
      <c r="AH9" s="9"/>
      <c r="AI9" s="9"/>
      <c r="AJ9" s="9"/>
      <c r="AK9" s="9"/>
      <c r="AL9" s="31"/>
      <c r="AM9" s="26"/>
      <c r="AN9" s="26"/>
      <c r="AO9" s="320"/>
      <c r="AP9" s="83" t="s">
        <v>120</v>
      </c>
      <c r="AQ9" s="9"/>
      <c r="AR9" s="9"/>
      <c r="AS9" s="9"/>
      <c r="AT9" s="9"/>
      <c r="AU9" s="9"/>
      <c r="AV9" s="31"/>
      <c r="AW9" s="26"/>
      <c r="AX9" s="26"/>
      <c r="AY9" s="320"/>
      <c r="AZ9" s="83" t="s">
        <v>120</v>
      </c>
      <c r="BA9" s="9"/>
      <c r="BB9" s="9"/>
      <c r="BC9" s="9"/>
      <c r="BD9" s="9"/>
      <c r="BE9" s="9"/>
      <c r="BF9" s="31"/>
      <c r="BG9" s="26"/>
      <c r="BH9" s="26"/>
      <c r="BI9" s="320"/>
      <c r="BJ9" s="83" t="s">
        <v>120</v>
      </c>
      <c r="BK9" s="9"/>
      <c r="BL9" s="9"/>
      <c r="BM9" s="9"/>
      <c r="BN9" s="9"/>
      <c r="BO9" s="9"/>
      <c r="BP9" s="31"/>
      <c r="BQ9" s="26"/>
      <c r="BR9" s="26"/>
      <c r="BS9" s="320"/>
      <c r="BT9" s="83" t="s">
        <v>120</v>
      </c>
      <c r="BU9" s="9"/>
      <c r="BV9" s="9"/>
      <c r="BW9" s="9"/>
      <c r="BX9" s="9"/>
      <c r="BY9" s="9"/>
      <c r="BZ9" s="31"/>
      <c r="CA9" s="26"/>
      <c r="CB9" s="26"/>
      <c r="CC9" s="320"/>
      <c r="CD9" s="83" t="s">
        <v>120</v>
      </c>
      <c r="CE9" s="9"/>
      <c r="CF9" s="9"/>
      <c r="CG9" s="9"/>
      <c r="CH9" s="9"/>
      <c r="CI9" s="9"/>
      <c r="CJ9" s="31"/>
      <c r="CK9" s="26"/>
      <c r="CL9" s="26"/>
      <c r="CM9" s="320"/>
      <c r="CN9" s="83" t="s">
        <v>120</v>
      </c>
      <c r="CO9" s="9"/>
      <c r="CP9" s="9"/>
      <c r="CQ9" s="9"/>
      <c r="CR9" s="9"/>
      <c r="CS9" s="9"/>
      <c r="CT9" s="31"/>
      <c r="CU9" s="26"/>
      <c r="CV9" s="26"/>
      <c r="CW9" s="320"/>
      <c r="CX9" s="83" t="s">
        <v>120</v>
      </c>
      <c r="CY9" s="9"/>
      <c r="CZ9" s="9"/>
      <c r="DA9" s="9"/>
      <c r="DB9" s="9"/>
      <c r="DC9" s="9"/>
      <c r="DD9" s="31"/>
      <c r="DE9" s="26"/>
      <c r="DF9" s="26"/>
      <c r="DG9" s="328"/>
      <c r="DQ9" s="328"/>
      <c r="EA9" s="328"/>
      <c r="EK9" s="328"/>
      <c r="EU9" s="328"/>
      <c r="FE9" s="328"/>
      <c r="FO9" s="328"/>
      <c r="FY9" s="328"/>
      <c r="GI9" s="328"/>
      <c r="GS9" s="328"/>
      <c r="HC9" s="328"/>
      <c r="HM9" s="328"/>
      <c r="HW9" s="328"/>
    </row>
    <row r="10" s="4" customFormat="true" x14ac:dyDescent="0.25">
      <c r="A10" s="320"/>
      <c r="B10" s="138" t="s">
        <v>203</v>
      </c>
      <c r="C10" s="265"/>
      <c r="D10" s="7"/>
      <c r="E10" s="7"/>
      <c r="F10" s="7"/>
      <c r="G10" s="7"/>
      <c r="H10" s="28"/>
      <c r="I10" s="26"/>
      <c r="J10" s="26"/>
      <c r="K10" s="320"/>
      <c r="L10" s="138" t="s">
        <v>203</v>
      </c>
      <c r="M10" s="265"/>
      <c r="N10" s="7"/>
      <c r="O10" s="7"/>
      <c r="P10" s="7"/>
      <c r="Q10" s="7"/>
      <c r="R10" s="28"/>
      <c r="S10" s="26"/>
      <c r="T10" s="26"/>
      <c r="U10" s="320"/>
      <c r="V10" s="138" t="s">
        <v>203</v>
      </c>
      <c r="W10" s="8"/>
      <c r="X10" s="8"/>
      <c r="Y10" s="8"/>
      <c r="Z10" s="8"/>
      <c r="AA10" s="8"/>
      <c r="AB10" s="28"/>
      <c r="AC10" s="26"/>
      <c r="AD10" s="26"/>
      <c r="AE10" s="320"/>
      <c r="AF10" s="138" t="s">
        <v>203</v>
      </c>
      <c r="AG10" s="8"/>
      <c r="AH10" s="8"/>
      <c r="AI10" s="8"/>
      <c r="AJ10" s="8"/>
      <c r="AK10" s="8"/>
      <c r="AL10" s="28"/>
      <c r="AM10" s="26"/>
      <c r="AN10" s="26"/>
      <c r="AO10" s="320"/>
      <c r="AP10" s="138" t="s">
        <v>203</v>
      </c>
      <c r="AQ10" s="8"/>
      <c r="AR10" s="8"/>
      <c r="AS10" s="8"/>
      <c r="AT10" s="8"/>
      <c r="AU10" s="8"/>
      <c r="AV10" s="28"/>
      <c r="AW10" s="26"/>
      <c r="AX10" s="26"/>
      <c r="AY10" s="320"/>
      <c r="AZ10" s="138" t="s">
        <v>203</v>
      </c>
      <c r="BA10" s="8"/>
      <c r="BB10" s="8"/>
      <c r="BC10" s="8"/>
      <c r="BD10" s="8"/>
      <c r="BE10" s="8"/>
      <c r="BF10" s="28"/>
      <c r="BG10" s="26"/>
      <c r="BH10" s="26"/>
      <c r="BI10" s="320"/>
      <c r="BJ10" s="138" t="s">
        <v>203</v>
      </c>
      <c r="BK10" s="8"/>
      <c r="BL10" s="8"/>
      <c r="BM10" s="8"/>
      <c r="BN10" s="8"/>
      <c r="BO10" s="8"/>
      <c r="BP10" s="28"/>
      <c r="BQ10" s="26"/>
      <c r="BR10" s="26"/>
      <c r="BS10" s="320"/>
      <c r="BT10" s="138" t="s">
        <v>203</v>
      </c>
      <c r="BU10" s="8"/>
      <c r="BV10" s="7"/>
      <c r="BW10" s="7"/>
      <c r="BX10" s="7"/>
      <c r="BY10" s="7"/>
      <c r="BZ10" s="28"/>
      <c r="CA10" s="26"/>
      <c r="CB10" s="26"/>
      <c r="CC10" s="320"/>
      <c r="CD10" s="138" t="s">
        <v>203</v>
      </c>
      <c r="CE10" s="8"/>
      <c r="CF10" s="7"/>
      <c r="CG10" s="7"/>
      <c r="CH10" s="7"/>
      <c r="CI10" s="7"/>
      <c r="CJ10" s="28"/>
      <c r="CK10" s="26"/>
      <c r="CL10" s="26"/>
      <c r="CM10" s="320"/>
      <c r="CN10" s="138" t="s">
        <v>203</v>
      </c>
      <c r="CO10" s="82"/>
      <c r="CP10" s="8"/>
      <c r="CQ10" s="8"/>
      <c r="CR10" s="8"/>
      <c r="CS10" s="8"/>
      <c r="CT10" s="28"/>
      <c r="CU10" s="26"/>
      <c r="CV10" s="26"/>
      <c r="CW10" s="320" t="s">
        <v>212</v>
      </c>
      <c r="CX10" s="138" t="s">
        <v>203</v>
      </c>
      <c r="CY10" s="82">
        <f>DC10</f>
        <v>31.56</v>
      </c>
      <c r="CZ10" s="8"/>
      <c r="DA10" s="8"/>
      <c r="DB10" s="8"/>
      <c r="DC10" s="8">
        <v>31.56</v>
      </c>
      <c r="DD10" s="28"/>
      <c r="DE10" s="26"/>
      <c r="DF10" s="26"/>
      <c r="DG10" s="328"/>
      <c r="DQ10" s="328"/>
      <c r="EA10" s="328"/>
      <c r="EK10" s="328"/>
      <c r="EU10" s="328"/>
      <c r="FE10" s="328"/>
      <c r="FO10" s="328"/>
      <c r="FY10" s="328"/>
      <c r="GI10" s="328"/>
      <c r="GS10" s="328"/>
      <c r="HC10" s="328"/>
      <c r="HM10" s="328"/>
      <c r="HW10" s="328"/>
    </row>
    <row r="11" s="4" customFormat="true" ht="15.6" hidden="true" customHeight="true" x14ac:dyDescent="0.25">
      <c r="A11" s="320"/>
      <c r="B11" s="138" t="s">
        <v>121</v>
      </c>
      <c r="C11" s="266"/>
      <c r="D11" s="7"/>
      <c r="E11" s="7"/>
      <c r="F11" s="7"/>
      <c r="G11" s="7"/>
      <c r="H11" s="28"/>
      <c r="I11" s="26"/>
      <c r="J11" s="26"/>
      <c r="K11" s="320"/>
      <c r="L11" s="138" t="s">
        <v>121</v>
      </c>
      <c r="M11" s="266"/>
      <c r="N11" s="7"/>
      <c r="O11" s="7"/>
      <c r="P11" s="7"/>
      <c r="Q11" s="7"/>
      <c r="R11" s="28"/>
      <c r="S11" s="26"/>
      <c r="T11" s="26"/>
      <c r="U11" s="320"/>
      <c r="V11" s="138" t="s">
        <v>121</v>
      </c>
      <c r="W11" s="20"/>
      <c r="X11" s="7"/>
      <c r="Y11" s="7"/>
      <c r="Z11" s="7"/>
      <c r="AA11" s="7"/>
      <c r="AB11" s="28"/>
      <c r="AC11" s="26"/>
      <c r="AD11" s="26"/>
      <c r="AE11" s="320"/>
      <c r="AF11" s="138" t="s">
        <v>121</v>
      </c>
      <c r="AG11" s="20"/>
      <c r="AH11" s="7"/>
      <c r="AI11" s="7"/>
      <c r="AJ11" s="7"/>
      <c r="AK11" s="7"/>
      <c r="AL11" s="28"/>
      <c r="AM11" s="26"/>
      <c r="AN11" s="26"/>
      <c r="AO11" s="320"/>
      <c r="AP11" s="138" t="s">
        <v>121</v>
      </c>
      <c r="AQ11" s="20"/>
      <c r="AR11" s="7"/>
      <c r="AS11" s="7"/>
      <c r="AT11" s="7"/>
      <c r="AU11" s="7"/>
      <c r="AV11" s="28"/>
      <c r="AW11" s="26"/>
      <c r="AX11" s="26"/>
      <c r="AY11" s="320"/>
      <c r="AZ11" s="138" t="s">
        <v>121</v>
      </c>
      <c r="BA11" s="20"/>
      <c r="BB11" s="7"/>
      <c r="BC11" s="7"/>
      <c r="BD11" s="7"/>
      <c r="BE11" s="7"/>
      <c r="BF11" s="28"/>
      <c r="BG11" s="26"/>
      <c r="BH11" s="26"/>
      <c r="BI11" s="320"/>
      <c r="BJ11" s="138" t="s">
        <v>121</v>
      </c>
      <c r="BK11" s="20"/>
      <c r="BL11" s="7"/>
      <c r="BM11" s="7"/>
      <c r="BN11" s="7"/>
      <c r="BO11" s="7"/>
      <c r="BP11" s="28"/>
      <c r="BQ11" s="26"/>
      <c r="BR11" s="26"/>
      <c r="BS11" s="320"/>
      <c r="BT11" s="138" t="s">
        <v>121</v>
      </c>
      <c r="BU11" s="20"/>
      <c r="BV11" s="7"/>
      <c r="BW11" s="7"/>
      <c r="BX11" s="7"/>
      <c r="BY11" s="7"/>
      <c r="BZ11" s="28"/>
      <c r="CA11" s="26"/>
      <c r="CB11" s="26"/>
      <c r="CC11" s="320"/>
      <c r="CD11" s="138" t="s">
        <v>121</v>
      </c>
      <c r="CE11" s="20"/>
      <c r="CF11" s="7"/>
      <c r="CG11" s="7"/>
      <c r="CH11" s="7"/>
      <c r="CI11" s="7"/>
      <c r="CJ11" s="28"/>
      <c r="CK11" s="26"/>
      <c r="CL11" s="26"/>
      <c r="CM11" s="320"/>
      <c r="CN11" s="138" t="s">
        <v>121</v>
      </c>
      <c r="CO11" s="20"/>
      <c r="CP11" s="7"/>
      <c r="CQ11" s="7"/>
      <c r="CR11" s="7"/>
      <c r="CS11" s="7"/>
      <c r="CT11" s="28"/>
      <c r="CU11" s="26"/>
      <c r="CV11" s="26"/>
      <c r="CW11" s="320"/>
      <c r="CX11" s="138" t="s">
        <v>121</v>
      </c>
      <c r="CY11" s="20"/>
      <c r="CZ11" s="7"/>
      <c r="DA11" s="7"/>
      <c r="DB11" s="7"/>
      <c r="DC11" s="7"/>
      <c r="DD11" s="28"/>
      <c r="DE11" s="26"/>
      <c r="DF11" s="26"/>
      <c r="DG11" s="328"/>
      <c r="DQ11" s="328"/>
      <c r="EA11" s="328"/>
      <c r="EK11" s="328"/>
      <c r="EU11" s="328"/>
      <c r="FE11" s="328"/>
      <c r="FO11" s="328"/>
      <c r="FY11" s="328"/>
      <c r="GI11" s="328"/>
      <c r="GS11" s="328"/>
      <c r="HC11" s="328"/>
      <c r="HM11" s="328"/>
      <c r="HW11" s="328"/>
    </row>
    <row r="12" s="4" customFormat="true" ht="15.6" hidden="true" customHeight="true" x14ac:dyDescent="0.25">
      <c r="A12" s="320"/>
      <c r="B12" s="138" t="s">
        <v>122</v>
      </c>
      <c r="C12" s="266"/>
      <c r="D12" s="7"/>
      <c r="E12" s="7"/>
      <c r="F12" s="7"/>
      <c r="G12" s="7"/>
      <c r="H12" s="28"/>
      <c r="I12" s="26"/>
      <c r="J12" s="26"/>
      <c r="K12" s="320"/>
      <c r="L12" s="138" t="s">
        <v>122</v>
      </c>
      <c r="M12" s="266"/>
      <c r="N12" s="7"/>
      <c r="O12" s="7"/>
      <c r="P12" s="7"/>
      <c r="Q12" s="7"/>
      <c r="R12" s="28"/>
      <c r="S12" s="26"/>
      <c r="T12" s="26"/>
      <c r="U12" s="320"/>
      <c r="V12" s="138" t="s">
        <v>122</v>
      </c>
      <c r="W12" s="20"/>
      <c r="X12" s="7"/>
      <c r="Y12" s="7"/>
      <c r="Z12" s="7"/>
      <c r="AA12" s="7"/>
      <c r="AB12" s="28"/>
      <c r="AC12" s="26"/>
      <c r="AD12" s="26"/>
      <c r="AE12" s="320"/>
      <c r="AF12" s="138" t="s">
        <v>122</v>
      </c>
      <c r="AG12" s="20"/>
      <c r="AH12" s="7"/>
      <c r="AI12" s="7"/>
      <c r="AJ12" s="7"/>
      <c r="AK12" s="7"/>
      <c r="AL12" s="28"/>
      <c r="AM12" s="26"/>
      <c r="AN12" s="26"/>
      <c r="AO12" s="320"/>
      <c r="AP12" s="138" t="s">
        <v>122</v>
      </c>
      <c r="AQ12" s="20"/>
      <c r="AR12" s="7"/>
      <c r="AS12" s="7"/>
      <c r="AT12" s="7"/>
      <c r="AU12" s="7"/>
      <c r="AV12" s="28"/>
      <c r="AW12" s="26"/>
      <c r="AX12" s="26"/>
      <c r="AY12" s="320"/>
      <c r="AZ12" s="138" t="s">
        <v>122</v>
      </c>
      <c r="BA12" s="20"/>
      <c r="BB12" s="7"/>
      <c r="BC12" s="7"/>
      <c r="BD12" s="7"/>
      <c r="BE12" s="7"/>
      <c r="BF12" s="28"/>
      <c r="BG12" s="26"/>
      <c r="BH12" s="26"/>
      <c r="BI12" s="320"/>
      <c r="BJ12" s="138" t="s">
        <v>122</v>
      </c>
      <c r="BK12" s="20"/>
      <c r="BL12" s="7"/>
      <c r="BM12" s="7"/>
      <c r="BN12" s="7"/>
      <c r="BO12" s="7"/>
      <c r="BP12" s="28"/>
      <c r="BQ12" s="26"/>
      <c r="BR12" s="26"/>
      <c r="BS12" s="320"/>
      <c r="BT12" s="138" t="s">
        <v>122</v>
      </c>
      <c r="BU12" s="20"/>
      <c r="BV12" s="7"/>
      <c r="BW12" s="7"/>
      <c r="BX12" s="7"/>
      <c r="BY12" s="7"/>
      <c r="BZ12" s="28"/>
      <c r="CA12" s="26"/>
      <c r="CB12" s="26"/>
      <c r="CC12" s="320"/>
      <c r="CD12" s="138" t="s">
        <v>122</v>
      </c>
      <c r="CE12" s="20"/>
      <c r="CF12" s="7"/>
      <c r="CG12" s="7"/>
      <c r="CH12" s="7"/>
      <c r="CI12" s="7"/>
      <c r="CJ12" s="28"/>
      <c r="CK12" s="26"/>
      <c r="CL12" s="26"/>
      <c r="CM12" s="320"/>
      <c r="CN12" s="138" t="s">
        <v>122</v>
      </c>
      <c r="CO12" s="20"/>
      <c r="CP12" s="7"/>
      <c r="CQ12" s="7"/>
      <c r="CR12" s="7"/>
      <c r="CS12" s="7"/>
      <c r="CT12" s="28"/>
      <c r="CU12" s="26"/>
      <c r="CV12" s="26"/>
      <c r="CW12" s="320"/>
      <c r="CX12" s="138" t="s">
        <v>122</v>
      </c>
      <c r="CY12" s="20"/>
      <c r="CZ12" s="7"/>
      <c r="DA12" s="7"/>
      <c r="DB12" s="7"/>
      <c r="DC12" s="7"/>
      <c r="DD12" s="28"/>
      <c r="DE12" s="26"/>
      <c r="DF12" s="26"/>
      <c r="DG12" s="328"/>
      <c r="DQ12" s="328"/>
      <c r="EA12" s="328"/>
      <c r="EK12" s="328"/>
      <c r="EU12" s="328"/>
      <c r="FE12" s="328"/>
      <c r="FO12" s="328"/>
      <c r="FY12" s="328"/>
      <c r="GI12" s="328"/>
      <c r="GS12" s="328"/>
      <c r="HC12" s="328"/>
      <c r="HM12" s="328"/>
      <c r="HW12" s="328"/>
    </row>
    <row r="13" s="1" customFormat="true" ht="18" customHeight="true" x14ac:dyDescent="0.2">
      <c r="A13" s="343" t="s">
        <v>59</v>
      </c>
      <c r="B13" s="344" t="s">
        <v>28</v>
      </c>
      <c r="C13" s="345"/>
      <c r="D13" s="346"/>
      <c r="E13" s="346"/>
      <c r="F13" s="346"/>
      <c r="G13" s="346"/>
      <c r="H13" s="347"/>
      <c r="I13" s="26"/>
      <c r="J13" s="26"/>
      <c r="K13" s="343" t="s">
        <v>59</v>
      </c>
      <c r="L13" s="344" t="s">
        <v>28</v>
      </c>
      <c r="M13" s="345"/>
      <c r="N13" s="346"/>
      <c r="O13" s="346"/>
      <c r="P13" s="346"/>
      <c r="Q13" s="346"/>
      <c r="R13" s="347"/>
      <c r="S13" s="26"/>
      <c r="T13" s="26"/>
      <c r="U13" s="343" t="s">
        <v>59</v>
      </c>
      <c r="V13" s="344" t="s">
        <v>28</v>
      </c>
      <c r="W13" s="346"/>
      <c r="X13" s="346"/>
      <c r="Y13" s="346"/>
      <c r="Z13" s="346"/>
      <c r="AA13" s="346"/>
      <c r="AB13" s="347"/>
      <c r="AC13" s="26"/>
      <c r="AD13" s="26"/>
      <c r="AE13" s="343" t="s">
        <v>59</v>
      </c>
      <c r="AF13" s="344" t="s">
        <v>28</v>
      </c>
      <c r="AG13" s="346"/>
      <c r="AH13" s="346"/>
      <c r="AI13" s="346"/>
      <c r="AJ13" s="346"/>
      <c r="AK13" s="346"/>
      <c r="AL13" s="347"/>
      <c r="AM13" s="26"/>
      <c r="AN13" s="26"/>
      <c r="AO13" s="343" t="s">
        <v>59</v>
      </c>
      <c r="AP13" s="344" t="s">
        <v>28</v>
      </c>
      <c r="AQ13" s="346"/>
      <c r="AR13" s="346"/>
      <c r="AS13" s="346"/>
      <c r="AT13" s="346"/>
      <c r="AU13" s="346"/>
      <c r="AV13" s="347"/>
      <c r="AW13" s="26"/>
      <c r="AX13" s="26"/>
      <c r="AY13" s="343" t="s">
        <v>59</v>
      </c>
      <c r="AZ13" s="344" t="s">
        <v>28</v>
      </c>
      <c r="BA13" s="346"/>
      <c r="BB13" s="346"/>
      <c r="BC13" s="346"/>
      <c r="BD13" s="346"/>
      <c r="BE13" s="346"/>
      <c r="BF13" s="347"/>
      <c r="BG13" s="26"/>
      <c r="BH13" s="26"/>
      <c r="BI13" s="343" t="s">
        <v>59</v>
      </c>
      <c r="BJ13" s="344" t="s">
        <v>28</v>
      </c>
      <c r="BK13" s="346"/>
      <c r="BL13" s="346"/>
      <c r="BM13" s="346"/>
      <c r="BN13" s="346"/>
      <c r="BO13" s="346"/>
      <c r="BP13" s="347"/>
      <c r="BQ13" s="26"/>
      <c r="BR13" s="26"/>
      <c r="BS13" s="343" t="s">
        <v>59</v>
      </c>
      <c r="BT13" s="344" t="s">
        <v>28</v>
      </c>
      <c r="BU13" s="346"/>
      <c r="BV13" s="346"/>
      <c r="BW13" s="346"/>
      <c r="BX13" s="346"/>
      <c r="BY13" s="346"/>
      <c r="BZ13" s="347"/>
      <c r="CA13" s="26"/>
      <c r="CB13" s="26"/>
      <c r="CC13" s="343" t="s">
        <v>59</v>
      </c>
      <c r="CD13" s="344" t="s">
        <v>28</v>
      </c>
      <c r="CE13" s="346"/>
      <c r="CF13" s="346"/>
      <c r="CG13" s="346"/>
      <c r="CH13" s="346"/>
      <c r="CI13" s="346"/>
      <c r="CJ13" s="347"/>
      <c r="CK13" s="26"/>
      <c r="CL13" s="26"/>
      <c r="CM13" s="343" t="s">
        <v>59</v>
      </c>
      <c r="CN13" s="344" t="s">
        <v>28</v>
      </c>
      <c r="CO13" s="346"/>
      <c r="CP13" s="346"/>
      <c r="CQ13" s="346"/>
      <c r="CR13" s="346"/>
      <c r="CS13" s="346"/>
      <c r="CT13" s="347"/>
      <c r="CU13" s="26"/>
      <c r="CV13" s="26"/>
      <c r="CW13" s="343" t="s">
        <v>59</v>
      </c>
      <c r="CX13" s="344" t="s">
        <v>28</v>
      </c>
      <c r="CY13" s="346"/>
      <c r="CZ13" s="346"/>
      <c r="DA13" s="346"/>
      <c r="DB13" s="346"/>
      <c r="DC13" s="346"/>
      <c r="DD13" s="347"/>
      <c r="DE13" s="26"/>
      <c r="DF13" s="26"/>
      <c r="DG13" s="329"/>
      <c r="DQ13" s="329"/>
      <c r="EA13" s="329"/>
      <c r="EK13" s="329"/>
      <c r="EU13" s="329"/>
      <c r="FE13" s="329"/>
      <c r="FO13" s="329"/>
      <c r="FY13" s="329"/>
      <c r="GI13" s="329"/>
      <c r="GS13" s="329"/>
      <c r="HC13" s="329"/>
      <c r="HM13" s="329"/>
      <c r="HW13" s="329"/>
    </row>
    <row r="14" s="14" customFormat="true" ht="14.25" customHeight="true" x14ac:dyDescent="0.2">
      <c r="A14" s="321" t="s">
        <v>57</v>
      </c>
      <c r="B14" s="5">
        <v>0</v>
      </c>
      <c r="C14" s="82">
        <f>SUMPRODUCT(G14:H14,G$32:H$32)/SUM(G$32:H$32)</f>
        <v>40.795512493625701</v>
      </c>
      <c r="D14" s="82">
        <f>109/D32*100</f>
        <v>7.2812291249165</v>
      </c>
      <c r="E14" s="82">
        <f>2939/E32*100</f>
        <v>53.89693746561526</v>
      </c>
      <c r="F14" s="82"/>
      <c r="G14" s="82">
        <f>3048/G32*100</f>
        <v>43.856115107913666</v>
      </c>
      <c r="H14" s="139">
        <f>152/H32*100</f>
        <v>17.002237136465325</v>
      </c>
      <c r="I14" s="11"/>
      <c r="J14" s="11"/>
      <c r="K14" s="321" t="s">
        <v>57</v>
      </c>
      <c r="L14" s="5">
        <v>0</v>
      </c>
      <c r="M14" s="82"/>
      <c r="N14" s="82"/>
      <c r="O14" s="82"/>
      <c r="P14" s="82"/>
      <c r="Q14" s="82"/>
      <c r="R14" s="139"/>
      <c r="S14" s="11"/>
      <c r="T14" s="11"/>
      <c r="U14" s="321" t="s">
        <v>57</v>
      </c>
      <c r="V14" s="5">
        <v>0</v>
      </c>
      <c r="W14" s="82"/>
      <c r="X14" s="82"/>
      <c r="Y14" s="82"/>
      <c r="Z14" s="82"/>
      <c r="AA14" s="82"/>
      <c r="AB14" s="139"/>
      <c r="AC14" s="11"/>
      <c r="AD14" s="11"/>
      <c r="AE14" s="321" t="s">
        <v>57</v>
      </c>
      <c r="AF14" s="5">
        <v>0</v>
      </c>
      <c r="AG14" s="82"/>
      <c r="AH14" s="82"/>
      <c r="AI14" s="82"/>
      <c r="AJ14" s="82"/>
      <c r="AK14" s="82"/>
      <c r="AL14" s="139"/>
      <c r="AM14" s="11"/>
      <c r="AN14" s="11"/>
      <c r="AO14" s="321" t="s">
        <v>57</v>
      </c>
      <c r="AP14" s="5">
        <v>0</v>
      </c>
      <c r="AQ14" s="82">
        <v>25.2</v>
      </c>
      <c r="AR14" s="82">
        <f>100-2191/2266*100</f>
        <v>3.3097969991173812</v>
      </c>
      <c r="AS14" s="82">
        <f>100-4533/6718*100</f>
        <v>32.524560881214654</v>
      </c>
      <c r="AT14" s="82"/>
      <c r="AU14" s="82">
        <f>100-6724/AU32*100</f>
        <v>25.155832591273381</v>
      </c>
      <c r="AV14" s="139"/>
      <c r="AW14" s="11"/>
      <c r="AX14" s="11"/>
      <c r="AY14" s="321" t="s">
        <v>57</v>
      </c>
      <c r="AZ14" s="5">
        <v>0</v>
      </c>
      <c r="BA14" s="82"/>
      <c r="BB14" s="82"/>
      <c r="BC14" s="82"/>
      <c r="BD14" s="82"/>
      <c r="BE14" s="82"/>
      <c r="BF14" s="139"/>
      <c r="BG14" s="11"/>
      <c r="BH14" s="11"/>
      <c r="BI14" s="321" t="s">
        <v>57</v>
      </c>
      <c r="BJ14" s="5">
        <v>0</v>
      </c>
      <c r="BK14" s="82"/>
      <c r="BL14" s="82"/>
      <c r="BM14" s="82"/>
      <c r="BN14" s="82"/>
      <c r="BO14" s="82"/>
      <c r="BP14" s="139"/>
      <c r="BQ14" s="11"/>
      <c r="BR14" s="11"/>
      <c r="BS14" s="321" t="s">
        <v>57</v>
      </c>
      <c r="BT14" s="5">
        <v>0</v>
      </c>
      <c r="BU14" s="82"/>
      <c r="BV14" s="82"/>
      <c r="BW14" s="82"/>
      <c r="BX14" s="82"/>
      <c r="BY14" s="82"/>
      <c r="BZ14" s="139"/>
      <c r="CA14" s="11"/>
      <c r="CB14" s="11"/>
      <c r="CC14" s="321" t="s">
        <v>57</v>
      </c>
      <c r="CD14" s="5">
        <v>0</v>
      </c>
      <c r="CE14" s="82"/>
      <c r="CF14" s="82"/>
      <c r="CG14" s="82"/>
      <c r="CH14" s="82"/>
      <c r="CI14" s="82"/>
      <c r="CJ14" s="139"/>
      <c r="CK14" s="11"/>
      <c r="CL14" s="11"/>
      <c r="CM14" s="321" t="s">
        <v>57</v>
      </c>
      <c r="CN14" s="5">
        <v>0</v>
      </c>
      <c r="CO14" s="438">
        <f>SUMPRODUCT(CR14:CT14,CR31:CT31)/SUM(CR31:CT31)</f>
        <v>35.419606261291243</v>
      </c>
      <c r="CP14" s="82">
        <v>16.100000000000001</v>
      </c>
      <c r="CQ14" s="82">
        <v>36.700000000000003</v>
      </c>
      <c r="CR14" s="82">
        <f>100-(33.7*0.348+47.53*0.445+18.77*0.207)</f>
        <v>63.236159999999998</v>
      </c>
      <c r="CS14" s="82">
        <v>33</v>
      </c>
      <c r="CT14" s="139">
        <f>100-(0.86*1190/CT32+0.95*317/CT32)*100</f>
        <v>12.10683477106835</v>
      </c>
      <c r="CU14" s="11"/>
      <c r="CV14" s="11"/>
      <c r="CW14" s="321" t="s">
        <v>57</v>
      </c>
      <c r="CX14" s="5">
        <v>0</v>
      </c>
      <c r="CY14" s="82"/>
      <c r="CZ14" s="82"/>
      <c r="DA14" s="82"/>
      <c r="DB14" s="82"/>
      <c r="DC14" s="82"/>
      <c r="DD14" s="139">
        <f>100-87.7</f>
        <v>12.299999999999997</v>
      </c>
      <c r="DE14" s="11"/>
      <c r="DF14" s="11"/>
      <c r="DG14" s="330"/>
      <c r="DQ14" s="330"/>
      <c r="EA14" s="330"/>
      <c r="EK14" s="330"/>
      <c r="EU14" s="330"/>
      <c r="FE14" s="330"/>
      <c r="FO14" s="330"/>
      <c r="FY14" s="330"/>
      <c r="GI14" s="330"/>
      <c r="GS14" s="330"/>
      <c r="HC14" s="330"/>
      <c r="HM14" s="330"/>
      <c r="HW14" s="330"/>
    </row>
    <row r="15" x14ac:dyDescent="0.25">
      <c r="A15" s="322" t="s">
        <v>119</v>
      </c>
      <c r="B15" s="23">
        <v>0</v>
      </c>
      <c r="C15" s="82"/>
      <c r="D15" s="82"/>
      <c r="E15" s="82"/>
      <c r="F15" s="82"/>
      <c r="G15" s="82"/>
      <c r="H15" s="139"/>
      <c r="I15" s="11"/>
      <c r="J15" s="11"/>
      <c r="K15" s="322" t="s">
        <v>119</v>
      </c>
      <c r="L15" s="23">
        <v>0</v>
      </c>
      <c r="M15" s="82"/>
      <c r="N15" s="82"/>
      <c r="O15" s="82"/>
      <c r="P15" s="82"/>
      <c r="Q15" s="82"/>
      <c r="R15" s="139"/>
      <c r="S15" s="11"/>
      <c r="T15" s="11"/>
      <c r="U15" s="322" t="s">
        <v>119</v>
      </c>
      <c r="V15" s="23">
        <v>0</v>
      </c>
      <c r="W15" s="82"/>
      <c r="X15" s="82"/>
      <c r="Y15" s="82"/>
      <c r="Z15" s="82"/>
      <c r="AA15" s="82"/>
      <c r="AB15" s="139"/>
      <c r="AC15" s="11"/>
      <c r="AD15" s="11"/>
      <c r="AE15" s="322" t="s">
        <v>119</v>
      </c>
      <c r="AF15" s="23">
        <v>0</v>
      </c>
      <c r="AG15" s="82"/>
      <c r="AH15" s="82"/>
      <c r="AI15" s="82"/>
      <c r="AJ15" s="82"/>
      <c r="AK15" s="82">
        <v>0</v>
      </c>
      <c r="AL15" s="139">
        <v>0</v>
      </c>
      <c r="AM15" s="11"/>
      <c r="AN15" s="11"/>
      <c r="AO15" s="322" t="s">
        <v>119</v>
      </c>
      <c r="AP15" s="23">
        <v>0</v>
      </c>
      <c r="AQ15" s="82"/>
      <c r="AR15" s="82"/>
      <c r="AS15" s="82"/>
      <c r="AT15" s="82"/>
      <c r="AU15" s="82"/>
      <c r="AV15" s="139"/>
      <c r="AW15" s="11"/>
      <c r="AX15" s="11"/>
      <c r="AY15" s="322" t="s">
        <v>119</v>
      </c>
      <c r="AZ15" s="23">
        <v>0</v>
      </c>
      <c r="BA15" s="82"/>
      <c r="BB15" s="82"/>
      <c r="BC15" s="82"/>
      <c r="BD15" s="82"/>
      <c r="BE15" s="82"/>
      <c r="BF15" s="139">
        <v>0</v>
      </c>
      <c r="BG15" s="11"/>
      <c r="BH15" s="11"/>
      <c r="BI15" s="322" t="s">
        <v>119</v>
      </c>
      <c r="BJ15" s="23">
        <v>0</v>
      </c>
      <c r="BK15" s="82"/>
      <c r="BL15" s="82"/>
      <c r="BM15" s="82"/>
      <c r="BN15" s="82"/>
      <c r="BO15" s="82">
        <v>0</v>
      </c>
      <c r="BP15" s="139">
        <v>0</v>
      </c>
      <c r="BQ15" s="11"/>
      <c r="BR15" s="11"/>
      <c r="BS15" s="322" t="s">
        <v>119</v>
      </c>
      <c r="BT15" s="23">
        <v>0</v>
      </c>
      <c r="BU15" s="82"/>
      <c r="BV15" s="82"/>
      <c r="BW15" s="82"/>
      <c r="BX15" s="82"/>
      <c r="BY15" s="82"/>
      <c r="BZ15" s="139"/>
      <c r="CA15" s="11"/>
      <c r="CB15" s="11"/>
      <c r="CC15" s="322" t="s">
        <v>119</v>
      </c>
      <c r="CD15" s="23">
        <v>0</v>
      </c>
      <c r="CE15" s="82"/>
      <c r="CF15" s="82"/>
      <c r="CG15" s="82"/>
      <c r="CH15" s="82"/>
      <c r="CI15" s="82">
        <v>0</v>
      </c>
      <c r="CJ15" s="139">
        <v>0</v>
      </c>
      <c r="CK15" s="11"/>
      <c r="CL15" s="11"/>
      <c r="CM15" s="322" t="s">
        <v>119</v>
      </c>
      <c r="CN15" s="23">
        <v>0</v>
      </c>
      <c r="CO15" s="82"/>
      <c r="CP15" s="82"/>
      <c r="CQ15" s="82"/>
      <c r="CR15" s="82"/>
      <c r="CS15" s="82"/>
      <c r="CT15" s="139"/>
      <c r="CU15" s="11"/>
      <c r="CV15" s="11"/>
      <c r="CW15" s="322" t="s">
        <v>119</v>
      </c>
      <c r="CX15" s="23">
        <v>0</v>
      </c>
      <c r="CY15" s="82"/>
      <c r="CZ15" s="82"/>
      <c r="DA15" s="82"/>
      <c r="DB15" s="82"/>
      <c r="DC15" s="82"/>
      <c r="DD15" s="139"/>
      <c r="DE15" s="11"/>
      <c r="DF15" s="11"/>
    </row>
    <row r="16" s="2" customFormat="true" x14ac:dyDescent="0.25">
      <c r="A16" s="322" t="s">
        <v>219</v>
      </c>
      <c r="B16" s="6">
        <v>1</v>
      </c>
      <c r="C16" s="82">
        <f t="shared" ref="C16:C18" si="11">SUMPRODUCT(G16:H16,G$32:H$32)/SUM(G$32:H$32)</f>
        <v>28.799082100968892</v>
      </c>
      <c r="D16" s="7">
        <f>973/D32*100</f>
        <v>64.996659986639955</v>
      </c>
      <c r="E16" s="7">
        <f>834/E32*100</f>
        <v>15.294333394461765</v>
      </c>
      <c r="F16" s="7"/>
      <c r="G16" s="82">
        <f>1807/G32*100</f>
        <v>26</v>
      </c>
      <c r="H16" s="139">
        <f>452/H32*100</f>
        <v>50.559284116331092</v>
      </c>
      <c r="I16" s="11"/>
      <c r="J16" s="11"/>
      <c r="K16" s="322" t="s">
        <v>187</v>
      </c>
      <c r="L16" s="6">
        <v>1</v>
      </c>
      <c r="M16" s="82">
        <f>Q16</f>
        <v>51.8</v>
      </c>
      <c r="N16" s="7"/>
      <c r="O16" s="7"/>
      <c r="P16" s="7"/>
      <c r="Q16" s="82">
        <v>51.8</v>
      </c>
      <c r="R16" s="139"/>
      <c r="S16" s="11"/>
      <c r="T16" s="11"/>
      <c r="U16" s="322" t="s">
        <v>9</v>
      </c>
      <c r="V16" s="6">
        <v>1</v>
      </c>
      <c r="W16" s="82"/>
      <c r="X16" s="7"/>
      <c r="Y16" s="7"/>
      <c r="Z16" s="7"/>
      <c r="AA16" s="82"/>
      <c r="AB16" s="139"/>
      <c r="AC16" s="11"/>
      <c r="AD16" s="11"/>
      <c r="AE16" s="322" t="s">
        <v>9</v>
      </c>
      <c r="AF16" s="6">
        <v>1</v>
      </c>
      <c r="AG16" s="82">
        <f>SUMPRODUCT(AK16:AL16,$AU$32:$AV$32)/SUM($AU$32:$AV$32)</f>
        <v>55.986133032694475</v>
      </c>
      <c r="AH16" s="7"/>
      <c r="AI16" s="7"/>
      <c r="AJ16" s="7"/>
      <c r="AK16" s="82">
        <v>53.6</v>
      </c>
      <c r="AL16" s="139">
        <v>68.900000000000006</v>
      </c>
      <c r="AM16" s="11"/>
      <c r="AN16" s="11"/>
      <c r="AO16" s="322" t="s">
        <v>219</v>
      </c>
      <c r="AP16" s="6">
        <v>1</v>
      </c>
      <c r="AQ16" s="82">
        <f>SUMPRODUCT(AU16:AV16,$AU$32:$AV$32)/SUM($AU$32:$AV$32)</f>
        <v>44.193912063134157</v>
      </c>
      <c r="AR16" s="7">
        <f>(979/1005*1005+943/1261*1261+852/(523+375)*(523+375))/(1005+1261+523+375)*100</f>
        <v>87.673830594184579</v>
      </c>
      <c r="AS16" s="7">
        <f>(112/184*184+1572/6534*6534+246/(637+125)*(637+125))/(184+6534+637+125)*100</f>
        <v>25.802139037433154</v>
      </c>
      <c r="AT16" s="7"/>
      <c r="AU16" s="82">
        <f>(1091/1189*1189+2515/7795*7795)/(1189+7795)*100</f>
        <v>40.138023152270705</v>
      </c>
      <c r="AV16" s="139">
        <f>1098/AV32*100</f>
        <v>66.144578313253007</v>
      </c>
      <c r="AW16" s="11"/>
      <c r="AX16" s="11"/>
      <c r="AY16" s="322" t="s">
        <v>187</v>
      </c>
      <c r="AZ16" s="6">
        <v>1</v>
      </c>
      <c r="BA16" s="82"/>
      <c r="BB16" s="7"/>
      <c r="BC16" s="7"/>
      <c r="BD16" s="7"/>
      <c r="BE16" s="82"/>
      <c r="BF16" s="139">
        <v>75.599999999999994</v>
      </c>
      <c r="BG16" s="11"/>
      <c r="BH16" s="11"/>
      <c r="BI16" s="322" t="s">
        <v>187</v>
      </c>
      <c r="BJ16" s="6">
        <v>1</v>
      </c>
      <c r="BK16" s="82">
        <f>SUMPRODUCT(BO16:BP16,$AU$32:$AV$32)/SUM($AU$32:$AV$32)</f>
        <v>64.770537391957902</v>
      </c>
      <c r="BL16" s="7"/>
      <c r="BM16" s="7"/>
      <c r="BN16" s="7"/>
      <c r="BO16" s="82">
        <v>62.4</v>
      </c>
      <c r="BP16" s="139">
        <v>77.599999999999994</v>
      </c>
      <c r="BQ16" s="11"/>
      <c r="BR16" s="11"/>
      <c r="BS16" s="322" t="s">
        <v>219</v>
      </c>
      <c r="BT16" s="6">
        <v>1</v>
      </c>
      <c r="BU16" s="82"/>
      <c r="BV16" s="7"/>
      <c r="BW16" s="7"/>
      <c r="BX16" s="7"/>
      <c r="BY16" s="82"/>
      <c r="BZ16" s="139">
        <f>(0.83*1179+0.94*308)/(1179+308)*100</f>
        <v>85.27841291190316</v>
      </c>
      <c r="CA16" s="11"/>
      <c r="CB16" s="11"/>
      <c r="CC16" s="322" t="s">
        <v>187</v>
      </c>
      <c r="CD16" s="6">
        <v>1</v>
      </c>
      <c r="CE16" s="82">
        <f>SUMPRODUCT(CI16:CJ16,$BY$31:$BZ$31)/SUM($BY$31:$BZ$31)</f>
        <v>69.522806443699395</v>
      </c>
      <c r="CF16" s="7"/>
      <c r="CG16" s="7"/>
      <c r="CH16" s="7"/>
      <c r="CI16" s="82">
        <v>65.599999999999994</v>
      </c>
      <c r="CJ16" s="139">
        <v>83.5</v>
      </c>
      <c r="CK16" s="11"/>
      <c r="CL16" s="11"/>
      <c r="CM16" s="322" t="s">
        <v>233</v>
      </c>
      <c r="CN16" s="6">
        <v>1</v>
      </c>
      <c r="CO16" s="82">
        <f>CS16</f>
        <v>35.114699999999999</v>
      </c>
      <c r="CP16" s="7"/>
      <c r="CQ16" s="7"/>
      <c r="CR16" s="7"/>
      <c r="CS16" s="82">
        <f>0.5241*67</f>
        <v>35.114699999999999</v>
      </c>
      <c r="CT16" s="436"/>
      <c r="CU16" s="11"/>
      <c r="CV16" s="11"/>
      <c r="CW16" s="322"/>
      <c r="CX16" s="6"/>
      <c r="CY16" s="82"/>
      <c r="CZ16" s="7"/>
      <c r="DA16" s="7"/>
      <c r="DB16" s="7"/>
      <c r="DC16" s="82"/>
      <c r="DD16" s="139"/>
      <c r="DE16" s="11"/>
      <c r="DF16" s="11"/>
      <c r="DG16" s="331"/>
      <c r="DQ16" s="331"/>
      <c r="EA16" s="331"/>
      <c r="EK16" s="331"/>
      <c r="EU16" s="331"/>
      <c r="FE16" s="331"/>
      <c r="FO16" s="331"/>
      <c r="FY16" s="331"/>
      <c r="GI16" s="331"/>
      <c r="GS16" s="331"/>
      <c r="HC16" s="331"/>
      <c r="HM16" s="331"/>
      <c r="HW16" s="331"/>
    </row>
    <row r="17" s="2" customFormat="true" x14ac:dyDescent="0.25">
      <c r="A17" s="322" t="s">
        <v>221</v>
      </c>
      <c r="B17" s="13">
        <v>0.5</v>
      </c>
      <c r="C17" s="82">
        <f t="shared" si="11"/>
        <v>12.595614482406933</v>
      </c>
      <c r="D17" s="7">
        <f>83/D32*100</f>
        <v>5.5444221776887108</v>
      </c>
      <c r="E17" s="7">
        <f>851/E32*100</f>
        <v>15.606088391710985</v>
      </c>
      <c r="F17" s="7"/>
      <c r="G17" s="82">
        <f>934/G32*100</f>
        <v>13.438848920863308</v>
      </c>
      <c r="H17" s="139">
        <f>54/H32*100</f>
        <v>6.0402684563758395</v>
      </c>
      <c r="I17" s="11"/>
      <c r="J17" s="11"/>
      <c r="K17" s="323"/>
      <c r="L17" s="267"/>
      <c r="M17" s="82"/>
      <c r="N17" s="7"/>
      <c r="O17" s="7"/>
      <c r="P17" s="7"/>
      <c r="Q17" s="82"/>
      <c r="R17" s="139"/>
      <c r="S17" s="11"/>
      <c r="T17" s="11"/>
      <c r="U17" s="322" t="s">
        <v>237</v>
      </c>
      <c r="V17" s="13">
        <v>1</v>
      </c>
      <c r="W17" s="82">
        <f>AA17</f>
        <v>53.6</v>
      </c>
      <c r="X17" s="7">
        <v>84.4</v>
      </c>
      <c r="Y17" s="7">
        <v>47.6</v>
      </c>
      <c r="Z17" s="7"/>
      <c r="AA17" s="82">
        <v>53.6</v>
      </c>
      <c r="AB17" s="139"/>
      <c r="AC17" s="11"/>
      <c r="AD17" s="11"/>
      <c r="AE17" s="322"/>
      <c r="AF17" s="13"/>
      <c r="AG17" s="82"/>
      <c r="AH17" s="7"/>
      <c r="AI17" s="7"/>
      <c r="AJ17" s="7"/>
      <c r="AK17" s="82"/>
      <c r="AL17" s="139"/>
      <c r="AM17" s="11"/>
      <c r="AN17" s="11"/>
      <c r="AO17" s="322" t="s">
        <v>220</v>
      </c>
      <c r="AP17" s="13">
        <v>1</v>
      </c>
      <c r="AQ17" s="82">
        <f t="shared" ref="AQ17:AQ18" si="12">SUMPRODUCT(AU17:AV17,AU$32:AV$32)/SUM(AU$32:AV$32)</f>
        <v>12.767756482525366</v>
      </c>
      <c r="AR17" s="7">
        <f>(7/1005*1005+65/1261*1261+46/(523+375)*(523+375))/(1005+1261+523+375)*100</f>
        <v>3.7294563843236408</v>
      </c>
      <c r="AS17" s="7">
        <f>(23/184*184+1033/6534*6534+194/(637+125)*(637+125))/(184+6534+637+125)*100</f>
        <v>16.711229946524064</v>
      </c>
      <c r="AT17" s="7"/>
      <c r="AU17" s="82">
        <f>(30/1189*1189+1089/7795*7795)/(1189+7795)*100</f>
        <v>12.455476402493321</v>
      </c>
      <c r="AV17" s="139">
        <f>240/AV32*100</f>
        <v>14.457831325301203</v>
      </c>
      <c r="AW17" s="11"/>
      <c r="AX17" s="11"/>
      <c r="AY17" s="322"/>
      <c r="AZ17" s="13"/>
      <c r="BA17" s="82"/>
      <c r="BB17" s="7"/>
      <c r="BC17" s="7"/>
      <c r="BD17" s="7"/>
      <c r="BE17" s="82"/>
      <c r="BF17" s="139"/>
      <c r="BG17" s="11"/>
      <c r="BH17" s="11"/>
      <c r="BI17" s="322"/>
      <c r="BJ17" s="13"/>
      <c r="BK17" s="82"/>
      <c r="BL17" s="7"/>
      <c r="BM17" s="7"/>
      <c r="BN17" s="7"/>
      <c r="BO17" s="82"/>
      <c r="BP17" s="139"/>
      <c r="BQ17" s="11"/>
      <c r="BR17" s="11"/>
      <c r="BS17" s="322"/>
      <c r="BT17" s="13"/>
      <c r="BU17" s="82"/>
      <c r="BV17" s="7"/>
      <c r="BW17" s="7"/>
      <c r="BX17" s="7"/>
      <c r="BY17" s="82"/>
      <c r="BZ17" s="139"/>
      <c r="CA17" s="11"/>
      <c r="CB17" s="11"/>
      <c r="CC17" s="322"/>
      <c r="CD17" s="13"/>
      <c r="CE17" s="82"/>
      <c r="CF17" s="7"/>
      <c r="CG17" s="7"/>
      <c r="CH17" s="7"/>
      <c r="CI17" s="82"/>
      <c r="CJ17" s="139"/>
      <c r="CK17" s="11"/>
      <c r="CL17" s="11"/>
      <c r="CM17" s="322" t="s">
        <v>234</v>
      </c>
      <c r="CN17" s="13">
        <v>1</v>
      </c>
      <c r="CO17" s="82">
        <f>CS17</f>
        <v>18.425000000000001</v>
      </c>
      <c r="CP17" s="7"/>
      <c r="CQ17" s="7"/>
      <c r="CR17" s="7"/>
      <c r="CS17" s="82">
        <f>0.275*67</f>
        <v>18.425000000000001</v>
      </c>
      <c r="CT17" s="139"/>
      <c r="CU17" s="11"/>
      <c r="CV17" s="11"/>
      <c r="CW17" s="322"/>
      <c r="CX17" s="13"/>
      <c r="CY17" s="82"/>
      <c r="CZ17" s="7"/>
      <c r="DA17" s="7"/>
      <c r="DB17" s="7"/>
      <c r="DC17" s="82"/>
      <c r="DD17" s="139"/>
      <c r="DE17" s="11"/>
      <c r="DF17" s="11"/>
      <c r="DG17" s="331"/>
      <c r="DQ17" s="331"/>
      <c r="EA17" s="331"/>
      <c r="EK17" s="331"/>
      <c r="EU17" s="331"/>
      <c r="FE17" s="331"/>
      <c r="FO17" s="331"/>
      <c r="FY17" s="331"/>
      <c r="GI17" s="331"/>
      <c r="GS17" s="331"/>
      <c r="HC17" s="331"/>
      <c r="HM17" s="331"/>
      <c r="HW17" s="331"/>
    </row>
    <row r="18" s="2" customFormat="true" x14ac:dyDescent="0.25">
      <c r="A18" s="322" t="s">
        <v>220</v>
      </c>
      <c r="B18" s="13">
        <v>1</v>
      </c>
      <c r="C18" s="82">
        <f t="shared" si="11"/>
        <v>3.7098419173890878</v>
      </c>
      <c r="D18" s="7">
        <f>10/D32*100</f>
        <v>0.66800267201068808</v>
      </c>
      <c r="E18" s="7">
        <f>233/E32*100</f>
        <v>4.2728773152393176</v>
      </c>
      <c r="F18" s="7"/>
      <c r="G18" s="82">
        <f>243/G32*100</f>
        <v>3.4964028776978422</v>
      </c>
      <c r="H18" s="28">
        <f>48/H32*100</f>
        <v>5.3691275167785237</v>
      </c>
      <c r="I18" s="11"/>
      <c r="J18" s="11"/>
      <c r="K18" s="323"/>
      <c r="L18" s="267"/>
      <c r="M18" s="82"/>
      <c r="N18" s="7"/>
      <c r="O18" s="7"/>
      <c r="P18" s="7"/>
      <c r="Q18" s="82"/>
      <c r="R18" s="28"/>
      <c r="S18" s="11"/>
      <c r="T18" s="11"/>
      <c r="U18" s="322"/>
      <c r="V18" s="13"/>
      <c r="W18" s="82"/>
      <c r="X18" s="7"/>
      <c r="Y18" s="7"/>
      <c r="Z18" s="7"/>
      <c r="AA18" s="7"/>
      <c r="AB18" s="28"/>
      <c r="AC18" s="11"/>
      <c r="AD18" s="11"/>
      <c r="AE18" s="322"/>
      <c r="AF18" s="13"/>
      <c r="AG18" s="82"/>
      <c r="AH18" s="7"/>
      <c r="AI18" s="7"/>
      <c r="AJ18" s="7"/>
      <c r="AK18" s="7"/>
      <c r="AL18" s="28"/>
      <c r="AM18" s="11"/>
      <c r="AN18" s="11"/>
      <c r="AO18" s="322" t="s">
        <v>221</v>
      </c>
      <c r="AP18" s="13">
        <v>0.5</v>
      </c>
      <c r="AQ18" s="82">
        <f t="shared" si="12"/>
        <v>10.822998872604282</v>
      </c>
      <c r="AR18" s="7">
        <f>(8/1005*1005+84/1261*1261+29/(523+375)*(523+375))/(1005+1261+523+375)*100</f>
        <v>3.8242730720606826</v>
      </c>
      <c r="AS18" s="7">
        <f>(22/184*184+905/6534*6534+104/(637+125)*(637+125))/(184+6534+637+125)*100</f>
        <v>13.78342245989305</v>
      </c>
      <c r="AT18" s="7"/>
      <c r="AU18" s="7">
        <f>(30/1189*1189+989/7795*7795)/(1189+7795)*100</f>
        <v>11.342386464826356</v>
      </c>
      <c r="AV18" s="28">
        <f>133/AV32*100</f>
        <v>8.0120481927710845</v>
      </c>
      <c r="AW18" s="11"/>
      <c r="AX18" s="11"/>
      <c r="AY18" s="322"/>
      <c r="AZ18" s="13"/>
      <c r="BA18" s="82"/>
      <c r="BB18" s="7"/>
      <c r="BC18" s="7"/>
      <c r="BD18" s="7"/>
      <c r="BE18" s="7"/>
      <c r="BF18" s="28"/>
      <c r="BG18" s="11"/>
      <c r="BH18" s="11"/>
      <c r="BI18" s="322"/>
      <c r="BJ18" s="13"/>
      <c r="BK18" s="82"/>
      <c r="BL18" s="7"/>
      <c r="BM18" s="7"/>
      <c r="BN18" s="7"/>
      <c r="BO18" s="7"/>
      <c r="BP18" s="28"/>
      <c r="BQ18" s="11"/>
      <c r="BR18" s="11"/>
      <c r="BS18" s="322"/>
      <c r="BT18" s="13"/>
      <c r="BU18" s="82"/>
      <c r="BV18" s="7"/>
      <c r="BW18" s="7"/>
      <c r="BX18" s="7"/>
      <c r="BY18" s="7"/>
      <c r="BZ18" s="28"/>
      <c r="CA18" s="11"/>
      <c r="CB18" s="11"/>
      <c r="CC18" s="322"/>
      <c r="CD18" s="13"/>
      <c r="CE18" s="82"/>
      <c r="CF18" s="7"/>
      <c r="CG18" s="7"/>
      <c r="CH18" s="7"/>
      <c r="CI18" s="7"/>
      <c r="CJ18" s="28"/>
      <c r="CK18" s="11"/>
      <c r="CL18" s="11"/>
      <c r="CM18" s="322" t="s">
        <v>235</v>
      </c>
      <c r="CN18" s="13">
        <v>0.5</v>
      </c>
      <c r="CO18" s="82">
        <f>CS18</f>
        <v>13.467000000000001</v>
      </c>
      <c r="CP18" s="7"/>
      <c r="CQ18" s="7"/>
      <c r="CR18" s="7"/>
      <c r="CS18" s="7">
        <f>0.201*67</f>
        <v>13.467000000000001</v>
      </c>
      <c r="CT18" s="28"/>
      <c r="CU18" s="11"/>
      <c r="CV18" s="11"/>
      <c r="CW18" s="322"/>
      <c r="CX18" s="13"/>
      <c r="CY18" s="82"/>
      <c r="CZ18" s="7"/>
      <c r="DA18" s="7"/>
      <c r="DB18" s="7"/>
      <c r="DC18" s="7"/>
      <c r="DD18" s="28"/>
      <c r="DE18" s="11"/>
      <c r="DF18" s="11"/>
      <c r="DG18" s="331"/>
      <c r="DQ18" s="331"/>
      <c r="EA18" s="331"/>
      <c r="EK18" s="331"/>
      <c r="EU18" s="331"/>
      <c r="FE18" s="331"/>
      <c r="FO18" s="331"/>
      <c r="FY18" s="331"/>
      <c r="GI18" s="331"/>
      <c r="GS18" s="331"/>
      <c r="HC18" s="331"/>
      <c r="HM18" s="331"/>
      <c r="HW18" s="331"/>
    </row>
    <row r="19" s="2" customFormat="true" x14ac:dyDescent="0.25">
      <c r="A19" s="322"/>
      <c r="B19" s="13"/>
      <c r="C19" s="82"/>
      <c r="D19" s="140"/>
      <c r="E19" s="140"/>
      <c r="F19" s="7"/>
      <c r="G19" s="82"/>
      <c r="H19" s="28"/>
      <c r="I19" s="11"/>
      <c r="J19" s="11"/>
      <c r="K19" s="322"/>
      <c r="L19" s="13"/>
      <c r="M19" s="82"/>
      <c r="N19" s="140"/>
      <c r="O19" s="140"/>
      <c r="P19" s="7"/>
      <c r="Q19" s="82"/>
      <c r="R19" s="28"/>
      <c r="S19" s="11"/>
      <c r="T19" s="11"/>
      <c r="U19" s="322"/>
      <c r="V19" s="13"/>
      <c r="W19" s="82"/>
      <c r="X19" s="140"/>
      <c r="Y19" s="140"/>
      <c r="Z19" s="7"/>
      <c r="AA19" s="7"/>
      <c r="AB19" s="28"/>
      <c r="AC19" s="11"/>
      <c r="AD19" s="11"/>
      <c r="AE19" s="322"/>
      <c r="AF19" s="13"/>
      <c r="AG19" s="82"/>
      <c r="AH19" s="140"/>
      <c r="AI19" s="140"/>
      <c r="AJ19" s="7"/>
      <c r="AK19" s="7"/>
      <c r="AL19" s="28"/>
      <c r="AM19" s="11"/>
      <c r="AN19" s="11"/>
      <c r="AO19" s="322"/>
      <c r="AP19" s="13"/>
      <c r="AQ19" s="82"/>
      <c r="AR19" s="140"/>
      <c r="AS19" s="140"/>
      <c r="AT19" s="7"/>
      <c r="AU19" s="7"/>
      <c r="AV19" s="28"/>
      <c r="AW19" s="11"/>
      <c r="AX19" s="11"/>
      <c r="AY19" s="322"/>
      <c r="AZ19" s="13"/>
      <c r="BA19" s="82"/>
      <c r="BB19" s="140"/>
      <c r="BC19" s="140"/>
      <c r="BD19" s="7"/>
      <c r="BE19" s="7"/>
      <c r="BF19" s="28"/>
      <c r="BG19" s="11"/>
      <c r="BH19" s="11"/>
      <c r="BI19" s="322"/>
      <c r="BJ19" s="13"/>
      <c r="BK19" s="82"/>
      <c r="BL19" s="140"/>
      <c r="BM19" s="140"/>
      <c r="BN19" s="7"/>
      <c r="BO19" s="7"/>
      <c r="BP19" s="28"/>
      <c r="BQ19" s="11"/>
      <c r="BR19" s="11"/>
      <c r="BS19" s="322"/>
      <c r="BT19" s="13"/>
      <c r="BU19" s="82"/>
      <c r="BV19" s="140"/>
      <c r="BW19" s="140"/>
      <c r="BX19" s="7"/>
      <c r="BY19" s="7"/>
      <c r="BZ19" s="28"/>
      <c r="CA19" s="11"/>
      <c r="CB19" s="11"/>
      <c r="CC19" s="322"/>
      <c r="CD19" s="13"/>
      <c r="CE19" s="82"/>
      <c r="CF19" s="140"/>
      <c r="CG19" s="140"/>
      <c r="CH19" s="7"/>
      <c r="CI19" s="7"/>
      <c r="CJ19" s="28"/>
      <c r="CK19" s="11"/>
      <c r="CL19" s="11"/>
      <c r="CM19" s="322"/>
      <c r="CN19" s="13"/>
      <c r="CO19" s="82"/>
      <c r="CP19" s="140"/>
      <c r="CQ19" s="140"/>
      <c r="CR19" s="7"/>
      <c r="CS19" s="7"/>
      <c r="CT19" s="28"/>
      <c r="CU19" s="11"/>
      <c r="CV19" s="11"/>
      <c r="CW19" s="322"/>
      <c r="CX19" s="13"/>
      <c r="CY19" s="82"/>
      <c r="CZ19" s="140"/>
      <c r="DA19" s="140"/>
      <c r="DB19" s="7"/>
      <c r="DC19" s="7"/>
      <c r="DD19" s="28"/>
      <c r="DE19" s="11"/>
      <c r="DF19" s="11"/>
      <c r="DG19" s="331"/>
      <c r="DQ19" s="331"/>
      <c r="EA19" s="331"/>
      <c r="EK19" s="331"/>
      <c r="EU19" s="331"/>
      <c r="FE19" s="331"/>
      <c r="FO19" s="331"/>
      <c r="FY19" s="331"/>
      <c r="GI19" s="331"/>
      <c r="GS19" s="331"/>
      <c r="HC19" s="331"/>
      <c r="HM19" s="331"/>
      <c r="HW19" s="331"/>
    </row>
    <row r="20" s="2" customFormat="true" x14ac:dyDescent="0.25">
      <c r="A20" s="322"/>
      <c r="B20" s="6"/>
      <c r="C20" s="268"/>
      <c r="D20" s="140"/>
      <c r="E20" s="140"/>
      <c r="F20" s="140"/>
      <c r="G20" s="82"/>
      <c r="H20" s="141"/>
      <c r="I20" s="11"/>
      <c r="J20" s="11"/>
      <c r="K20" s="322"/>
      <c r="L20" s="6"/>
      <c r="M20" s="268"/>
      <c r="N20" s="140"/>
      <c r="O20" s="140"/>
      <c r="P20" s="140"/>
      <c r="Q20" s="82"/>
      <c r="R20" s="141"/>
      <c r="S20" s="11"/>
      <c r="T20" s="11"/>
      <c r="U20" s="322"/>
      <c r="V20" s="6"/>
      <c r="W20" s="82"/>
      <c r="X20" s="140"/>
      <c r="Y20" s="140"/>
      <c r="Z20" s="140"/>
      <c r="AA20" s="140"/>
      <c r="AB20" s="141"/>
      <c r="AC20" s="11"/>
      <c r="AD20" s="11"/>
      <c r="AE20" s="322"/>
      <c r="AF20" s="6"/>
      <c r="AG20" s="82"/>
      <c r="AH20" s="140"/>
      <c r="AI20" s="140"/>
      <c r="AJ20" s="140"/>
      <c r="AK20" s="140"/>
      <c r="AL20" s="141"/>
      <c r="AM20" s="11"/>
      <c r="AN20" s="11"/>
      <c r="AO20" s="322"/>
      <c r="AP20" s="6"/>
      <c r="AQ20" s="82"/>
      <c r="AR20" s="140"/>
      <c r="AS20" s="140"/>
      <c r="AT20" s="140"/>
      <c r="AU20" s="140"/>
      <c r="AV20" s="141"/>
      <c r="AW20" s="11"/>
      <c r="AX20" s="11"/>
      <c r="AY20" s="322"/>
      <c r="AZ20" s="6"/>
      <c r="BA20" s="82"/>
      <c r="BB20" s="140"/>
      <c r="BC20" s="140"/>
      <c r="BD20" s="140"/>
      <c r="BE20" s="140"/>
      <c r="BF20" s="141"/>
      <c r="BG20" s="11"/>
      <c r="BH20" s="11"/>
      <c r="BI20" s="322"/>
      <c r="BJ20" s="6"/>
      <c r="BK20" s="82"/>
      <c r="BL20" s="140"/>
      <c r="BM20" s="140"/>
      <c r="BN20" s="140"/>
      <c r="BO20" s="140"/>
      <c r="BP20" s="141"/>
      <c r="BQ20" s="11"/>
      <c r="BR20" s="11"/>
      <c r="BS20" s="322"/>
      <c r="BT20" s="6"/>
      <c r="BU20" s="82"/>
      <c r="BV20" s="140"/>
      <c r="BW20" s="140"/>
      <c r="BX20" s="140"/>
      <c r="BY20" s="140"/>
      <c r="BZ20" s="141"/>
      <c r="CA20" s="11"/>
      <c r="CB20" s="11"/>
      <c r="CC20" s="322"/>
      <c r="CD20" s="6"/>
      <c r="CE20" s="82"/>
      <c r="CF20" s="140"/>
      <c r="CG20" s="140"/>
      <c r="CH20" s="140"/>
      <c r="CI20" s="140"/>
      <c r="CJ20" s="141"/>
      <c r="CK20" s="11"/>
      <c r="CL20" s="11"/>
      <c r="CM20" s="322"/>
      <c r="CN20" s="6"/>
      <c r="CO20" s="82"/>
      <c r="CP20" s="140"/>
      <c r="CQ20" s="140"/>
      <c r="CR20" s="140"/>
      <c r="CS20" s="140"/>
      <c r="CT20" s="141"/>
      <c r="CU20" s="11"/>
      <c r="CV20" s="11"/>
      <c r="CW20" s="322"/>
      <c r="CX20" s="6"/>
      <c r="CY20" s="82"/>
      <c r="CZ20" s="140"/>
      <c r="DA20" s="140"/>
      <c r="DB20" s="140"/>
      <c r="DC20" s="140"/>
      <c r="DD20" s="141"/>
      <c r="DE20" s="11"/>
      <c r="DF20" s="11"/>
      <c r="DG20" s="331"/>
      <c r="DQ20" s="331"/>
      <c r="EA20" s="331"/>
      <c r="EK20" s="331"/>
      <c r="EU20" s="331"/>
      <c r="FE20" s="331"/>
      <c r="FO20" s="331"/>
      <c r="FY20" s="331"/>
      <c r="GI20" s="331"/>
      <c r="GS20" s="331"/>
      <c r="HC20" s="331"/>
      <c r="HM20" s="331"/>
      <c r="HW20" s="331"/>
    </row>
    <row r="21" s="2" customFormat="true" x14ac:dyDescent="0.25">
      <c r="A21" s="322"/>
      <c r="B21" s="6"/>
      <c r="C21" s="269"/>
      <c r="D21" s="140"/>
      <c r="E21" s="140"/>
      <c r="F21" s="140"/>
      <c r="G21" s="140"/>
      <c r="H21" s="142"/>
      <c r="I21" s="11"/>
      <c r="J21" s="11"/>
      <c r="K21" s="322"/>
      <c r="L21" s="6"/>
      <c r="M21" s="269"/>
      <c r="N21" s="140"/>
      <c r="O21" s="140"/>
      <c r="P21" s="140"/>
      <c r="Q21" s="140"/>
      <c r="R21" s="142"/>
      <c r="S21" s="11"/>
      <c r="T21" s="11"/>
      <c r="U21" s="322"/>
      <c r="V21" s="6"/>
      <c r="W21" s="140"/>
      <c r="X21" s="140"/>
      <c r="Y21" s="140"/>
      <c r="Z21" s="140"/>
      <c r="AA21" s="140"/>
      <c r="AB21" s="142"/>
      <c r="AC21" s="11"/>
      <c r="AD21" s="11"/>
      <c r="AE21" s="322"/>
      <c r="AF21" s="6"/>
      <c r="AG21" s="140"/>
      <c r="AH21" s="140"/>
      <c r="AI21" s="140"/>
      <c r="AJ21" s="140"/>
      <c r="AK21" s="140"/>
      <c r="AL21" s="142"/>
      <c r="AM21" s="11"/>
      <c r="AN21" s="11"/>
      <c r="AO21" s="322"/>
      <c r="AP21" s="6"/>
      <c r="AQ21" s="140"/>
      <c r="AR21" s="140"/>
      <c r="AS21" s="140"/>
      <c r="AT21" s="140"/>
      <c r="AU21" s="140"/>
      <c r="AV21" s="142"/>
      <c r="AW21" s="11"/>
      <c r="AX21" s="11"/>
      <c r="AY21" s="322"/>
      <c r="AZ21" s="6"/>
      <c r="BA21" s="140"/>
      <c r="BB21" s="140"/>
      <c r="BC21" s="140"/>
      <c r="BD21" s="140"/>
      <c r="BE21" s="140"/>
      <c r="BF21" s="142"/>
      <c r="BG21" s="11"/>
      <c r="BH21" s="11"/>
      <c r="BI21" s="322"/>
      <c r="BJ21" s="6"/>
      <c r="BK21" s="140"/>
      <c r="BL21" s="140"/>
      <c r="BM21" s="140"/>
      <c r="BN21" s="140"/>
      <c r="BO21" s="140"/>
      <c r="BP21" s="142"/>
      <c r="BQ21" s="11"/>
      <c r="BR21" s="11"/>
      <c r="BS21" s="322"/>
      <c r="BT21" s="6"/>
      <c r="BU21" s="140"/>
      <c r="BV21" s="140"/>
      <c r="BW21" s="140"/>
      <c r="BX21" s="140"/>
      <c r="BY21" s="140"/>
      <c r="BZ21" s="142"/>
      <c r="CA21" s="11"/>
      <c r="CB21" s="11"/>
      <c r="CC21" s="322"/>
      <c r="CD21" s="6"/>
      <c r="CE21" s="140"/>
      <c r="CF21" s="140"/>
      <c r="CG21" s="140"/>
      <c r="CH21" s="140"/>
      <c r="CI21" s="140"/>
      <c r="CJ21" s="142"/>
      <c r="CK21" s="11"/>
      <c r="CL21" s="11"/>
      <c r="CM21" s="322"/>
      <c r="CN21" s="6"/>
      <c r="CO21" s="140"/>
      <c r="CP21" s="140"/>
      <c r="CQ21" s="140"/>
      <c r="CR21" s="140"/>
      <c r="CS21" s="140"/>
      <c r="CT21" s="142"/>
      <c r="CU21" s="11"/>
      <c r="CV21" s="11"/>
      <c r="CW21" s="322"/>
      <c r="CX21" s="6"/>
      <c r="CY21" s="140"/>
      <c r="CZ21" s="140"/>
      <c r="DA21" s="140"/>
      <c r="DB21" s="140"/>
      <c r="DC21" s="140"/>
      <c r="DD21" s="142"/>
      <c r="DE21" s="11"/>
      <c r="DF21" s="11"/>
      <c r="DG21" s="331"/>
      <c r="DQ21" s="331"/>
      <c r="EA21" s="331"/>
      <c r="EK21" s="331"/>
      <c r="EU21" s="331"/>
      <c r="FE21" s="331"/>
      <c r="FO21" s="331"/>
      <c r="FY21" s="331"/>
      <c r="GI21" s="331"/>
      <c r="GS21" s="331"/>
      <c r="HC21" s="331"/>
      <c r="HM21" s="331"/>
      <c r="HW21" s="331"/>
    </row>
    <row r="22" s="2" customFormat="true" x14ac:dyDescent="0.25">
      <c r="A22" s="322"/>
      <c r="B22" s="13"/>
      <c r="C22" s="270"/>
      <c r="D22" s="7"/>
      <c r="E22" s="7"/>
      <c r="F22" s="7"/>
      <c r="G22" s="7"/>
      <c r="H22" s="142"/>
      <c r="I22" s="11"/>
      <c r="J22" s="11"/>
      <c r="K22" s="322"/>
      <c r="L22" s="13"/>
      <c r="M22" s="270"/>
      <c r="N22" s="7"/>
      <c r="O22" s="7"/>
      <c r="P22" s="7"/>
      <c r="Q22" s="7"/>
      <c r="R22" s="142"/>
      <c r="S22" s="11"/>
      <c r="T22" s="11"/>
      <c r="U22" s="322"/>
      <c r="V22" s="13"/>
      <c r="W22" s="7"/>
      <c r="X22" s="7"/>
      <c r="Y22" s="7"/>
      <c r="Z22" s="7"/>
      <c r="AA22" s="7"/>
      <c r="AB22" s="142"/>
      <c r="AC22" s="11"/>
      <c r="AD22" s="11"/>
      <c r="AE22" s="322"/>
      <c r="AF22" s="13"/>
      <c r="AG22" s="7"/>
      <c r="AH22" s="7"/>
      <c r="AI22" s="7"/>
      <c r="AJ22" s="7"/>
      <c r="AK22" s="7"/>
      <c r="AL22" s="142"/>
      <c r="AM22" s="11"/>
      <c r="AN22" s="11"/>
      <c r="AO22" s="322"/>
      <c r="AP22" s="13"/>
      <c r="AQ22" s="7"/>
      <c r="AR22" s="7"/>
      <c r="AS22" s="7"/>
      <c r="AT22" s="7"/>
      <c r="AU22" s="7"/>
      <c r="AV22" s="142"/>
      <c r="AW22" s="11"/>
      <c r="AX22" s="11"/>
      <c r="AY22" s="322"/>
      <c r="AZ22" s="13"/>
      <c r="BA22" s="7"/>
      <c r="BB22" s="7"/>
      <c r="BC22" s="7"/>
      <c r="BD22" s="7"/>
      <c r="BE22" s="7"/>
      <c r="BF22" s="142"/>
      <c r="BG22" s="11"/>
      <c r="BH22" s="11"/>
      <c r="BI22" s="322"/>
      <c r="BJ22" s="13"/>
      <c r="BK22" s="7"/>
      <c r="BL22" s="7"/>
      <c r="BM22" s="7"/>
      <c r="BN22" s="7"/>
      <c r="BO22" s="7"/>
      <c r="BP22" s="142"/>
      <c r="BQ22" s="11"/>
      <c r="BR22" s="11"/>
      <c r="BS22" s="322"/>
      <c r="BT22" s="13"/>
      <c r="BU22" s="7"/>
      <c r="BV22" s="7"/>
      <c r="BW22" s="7"/>
      <c r="BX22" s="7"/>
      <c r="BY22" s="7"/>
      <c r="BZ22" s="142"/>
      <c r="CA22" s="11"/>
      <c r="CB22" s="11"/>
      <c r="CC22" s="322"/>
      <c r="CD22" s="13"/>
      <c r="CE22" s="7"/>
      <c r="CF22" s="7"/>
      <c r="CG22" s="7"/>
      <c r="CH22" s="7"/>
      <c r="CI22" s="7"/>
      <c r="CJ22" s="142"/>
      <c r="CK22" s="11"/>
      <c r="CL22" s="11"/>
      <c r="CM22" s="322"/>
      <c r="CN22" s="13"/>
      <c r="CO22" s="7"/>
      <c r="CP22" s="7"/>
      <c r="CQ22" s="7"/>
      <c r="CR22" s="7"/>
      <c r="CS22" s="7"/>
      <c r="CT22" s="142"/>
      <c r="CU22" s="11"/>
      <c r="CV22" s="11"/>
      <c r="CW22" s="322"/>
      <c r="CX22" s="13"/>
      <c r="CY22" s="7"/>
      <c r="CZ22" s="7"/>
      <c r="DA22" s="7"/>
      <c r="DB22" s="7"/>
      <c r="DC22" s="7"/>
      <c r="DD22" s="142"/>
      <c r="DE22" s="11"/>
      <c r="DF22" s="11"/>
      <c r="DG22" s="331"/>
      <c r="DQ22" s="331"/>
      <c r="EA22" s="331"/>
      <c r="EK22" s="331"/>
      <c r="EU22" s="331"/>
      <c r="FE22" s="331"/>
      <c r="FO22" s="331"/>
      <c r="FY22" s="331"/>
      <c r="GI22" s="331"/>
      <c r="GS22" s="331"/>
      <c r="HC22" s="331"/>
      <c r="HM22" s="331"/>
      <c r="HW22" s="331"/>
    </row>
    <row r="23" s="2" customFormat="true" x14ac:dyDescent="0.25">
      <c r="A23" s="322"/>
      <c r="B23" s="13"/>
      <c r="C23" s="270"/>
      <c r="D23" s="7"/>
      <c r="E23" s="7"/>
      <c r="F23" s="7"/>
      <c r="G23" s="7"/>
      <c r="H23" s="28"/>
      <c r="I23" s="11"/>
      <c r="J23" s="11"/>
      <c r="K23" s="322"/>
      <c r="L23" s="13"/>
      <c r="M23" s="270"/>
      <c r="N23" s="7"/>
      <c r="O23" s="7"/>
      <c r="P23" s="7"/>
      <c r="Q23" s="7"/>
      <c r="R23" s="28"/>
      <c r="S23" s="11"/>
      <c r="T23" s="11"/>
      <c r="U23" s="322"/>
      <c r="V23" s="13"/>
      <c r="W23" s="7"/>
      <c r="X23" s="7"/>
      <c r="Y23" s="7"/>
      <c r="Z23" s="7"/>
      <c r="AA23" s="7"/>
      <c r="AB23" s="28"/>
      <c r="AC23" s="11"/>
      <c r="AD23" s="11"/>
      <c r="AE23" s="322"/>
      <c r="AF23" s="13"/>
      <c r="AG23" s="7"/>
      <c r="AH23" s="7"/>
      <c r="AI23" s="7"/>
      <c r="AJ23" s="7"/>
      <c r="AK23" s="7"/>
      <c r="AL23" s="28"/>
      <c r="AM23" s="11"/>
      <c r="AN23" s="11"/>
      <c r="AO23" s="322"/>
      <c r="AP23" s="13"/>
      <c r="AQ23" s="7"/>
      <c r="AR23" s="7"/>
      <c r="AS23" s="7"/>
      <c r="AT23" s="7"/>
      <c r="AU23" s="7"/>
      <c r="AV23" s="28"/>
      <c r="AW23" s="11"/>
      <c r="AX23" s="11"/>
      <c r="AY23" s="322"/>
      <c r="AZ23" s="13"/>
      <c r="BA23" s="7"/>
      <c r="BB23" s="7"/>
      <c r="BC23" s="7"/>
      <c r="BD23" s="7"/>
      <c r="BE23" s="7"/>
      <c r="BF23" s="28"/>
      <c r="BG23" s="11"/>
      <c r="BH23" s="11"/>
      <c r="BI23" s="322"/>
      <c r="BJ23" s="13"/>
      <c r="BK23" s="7"/>
      <c r="BL23" s="7"/>
      <c r="BM23" s="7"/>
      <c r="BN23" s="7"/>
      <c r="BO23" s="7"/>
      <c r="BP23" s="28"/>
      <c r="BQ23" s="11"/>
      <c r="BR23" s="11"/>
      <c r="BS23" s="322"/>
      <c r="BT23" s="13"/>
      <c r="BU23" s="7"/>
      <c r="BV23" s="7"/>
      <c r="BW23" s="7"/>
      <c r="BX23" s="7"/>
      <c r="BY23" s="7"/>
      <c r="BZ23" s="28"/>
      <c r="CA23" s="11"/>
      <c r="CB23" s="11"/>
      <c r="CC23" s="322"/>
      <c r="CD23" s="13"/>
      <c r="CE23" s="7"/>
      <c r="CF23" s="7"/>
      <c r="CG23" s="7"/>
      <c r="CH23" s="7"/>
      <c r="CI23" s="7"/>
      <c r="CJ23" s="28"/>
      <c r="CK23" s="11"/>
      <c r="CL23" s="11"/>
      <c r="CM23" s="322"/>
      <c r="CN23" s="13"/>
      <c r="CO23" s="7"/>
      <c r="CP23" s="7"/>
      <c r="CQ23" s="7"/>
      <c r="CR23" s="7"/>
      <c r="CS23" s="7"/>
      <c r="CT23" s="28"/>
      <c r="CU23" s="11"/>
      <c r="CV23" s="11"/>
      <c r="CW23" s="322"/>
      <c r="CX23" s="13"/>
      <c r="CY23" s="7"/>
      <c r="CZ23" s="7"/>
      <c r="DA23" s="7"/>
      <c r="DB23" s="7"/>
      <c r="DC23" s="7"/>
      <c r="DD23" s="28"/>
      <c r="DE23" s="11"/>
      <c r="DF23" s="11"/>
      <c r="DG23" s="331"/>
      <c r="DQ23" s="331"/>
      <c r="EA23" s="331"/>
      <c r="EK23" s="331"/>
      <c r="EU23" s="331"/>
      <c r="FE23" s="331"/>
      <c r="FO23" s="331"/>
      <c r="FY23" s="331"/>
      <c r="GI23" s="331"/>
      <c r="GS23" s="331"/>
      <c r="HC23" s="331"/>
      <c r="HM23" s="331"/>
      <c r="HW23" s="331"/>
    </row>
    <row r="24" s="2" customFormat="true" x14ac:dyDescent="0.25">
      <c r="A24" s="322"/>
      <c r="B24" s="13"/>
      <c r="C24" s="7"/>
      <c r="D24" s="7"/>
      <c r="E24" s="7"/>
      <c r="F24" s="7"/>
      <c r="G24" s="7"/>
      <c r="H24" s="28"/>
      <c r="I24" s="11"/>
      <c r="J24" s="11"/>
      <c r="K24" s="322"/>
      <c r="L24" s="13"/>
      <c r="M24" s="7"/>
      <c r="N24" s="7"/>
      <c r="O24" s="7"/>
      <c r="P24" s="7"/>
      <c r="Q24" s="7"/>
      <c r="R24" s="28"/>
      <c r="S24" s="11"/>
      <c r="T24" s="11"/>
      <c r="U24" s="322"/>
      <c r="V24" s="13"/>
      <c r="W24" s="7"/>
      <c r="X24" s="7"/>
      <c r="Y24" s="7"/>
      <c r="Z24" s="7"/>
      <c r="AA24" s="7"/>
      <c r="AB24" s="28"/>
      <c r="AC24" s="11"/>
      <c r="AD24" s="11"/>
      <c r="AE24" s="322"/>
      <c r="AF24" s="13"/>
      <c r="AG24" s="7"/>
      <c r="AH24" s="7"/>
      <c r="AI24" s="7"/>
      <c r="AJ24" s="7"/>
      <c r="AK24" s="7"/>
      <c r="AL24" s="28"/>
      <c r="AM24" s="11"/>
      <c r="AN24" s="11"/>
      <c r="AO24" s="322"/>
      <c r="AP24" s="13"/>
      <c r="AQ24" s="7"/>
      <c r="AR24" s="7"/>
      <c r="AS24" s="7"/>
      <c r="AT24" s="7"/>
      <c r="AU24" s="7"/>
      <c r="AV24" s="28"/>
      <c r="AW24" s="11"/>
      <c r="AX24" s="11"/>
      <c r="AY24" s="322"/>
      <c r="AZ24" s="13"/>
      <c r="BA24" s="7"/>
      <c r="BB24" s="7"/>
      <c r="BC24" s="7"/>
      <c r="BD24" s="7"/>
      <c r="BE24" s="7"/>
      <c r="BF24" s="28"/>
      <c r="BG24" s="11"/>
      <c r="BH24" s="11"/>
      <c r="BI24" s="322"/>
      <c r="BJ24" s="13"/>
      <c r="BK24" s="7"/>
      <c r="BL24" s="7"/>
      <c r="BM24" s="7"/>
      <c r="BN24" s="7"/>
      <c r="BO24" s="7"/>
      <c r="BP24" s="28"/>
      <c r="BQ24" s="11"/>
      <c r="BR24" s="11"/>
      <c r="BS24" s="322"/>
      <c r="BT24" s="13"/>
      <c r="BU24" s="7"/>
      <c r="BV24" s="7"/>
      <c r="BW24" s="7"/>
      <c r="BX24" s="7"/>
      <c r="BY24" s="7"/>
      <c r="BZ24" s="28"/>
      <c r="CA24" s="11"/>
      <c r="CB24" s="11"/>
      <c r="CC24" s="322"/>
      <c r="CD24" s="13"/>
      <c r="CE24" s="7"/>
      <c r="CF24" s="7"/>
      <c r="CG24" s="7"/>
      <c r="CH24" s="7"/>
      <c r="CI24" s="7"/>
      <c r="CJ24" s="28"/>
      <c r="CK24" s="11"/>
      <c r="CL24" s="11"/>
      <c r="CM24" s="322"/>
      <c r="CN24" s="13"/>
      <c r="CO24" s="7"/>
      <c r="CP24" s="7"/>
      <c r="CQ24" s="7"/>
      <c r="CR24" s="7"/>
      <c r="CS24" s="7"/>
      <c r="CT24" s="28"/>
      <c r="CU24" s="11"/>
      <c r="CV24" s="11"/>
      <c r="CW24" s="322"/>
      <c r="CX24" s="13"/>
      <c r="CY24" s="7"/>
      <c r="CZ24" s="7"/>
      <c r="DA24" s="7"/>
      <c r="DB24" s="7"/>
      <c r="DC24" s="7"/>
      <c r="DD24" s="28"/>
      <c r="DE24" s="11"/>
      <c r="DF24" s="11"/>
      <c r="DG24" s="331"/>
      <c r="DQ24" s="331"/>
      <c r="EA24" s="331"/>
      <c r="EK24" s="331"/>
      <c r="EU24" s="331"/>
      <c r="FE24" s="331"/>
      <c r="FO24" s="331"/>
      <c r="FY24" s="331"/>
      <c r="GI24" s="331"/>
      <c r="GS24" s="331"/>
      <c r="HC24" s="331"/>
      <c r="HM24" s="331"/>
      <c r="HW24" s="331"/>
    </row>
    <row r="25" s="2" customFormat="true" x14ac:dyDescent="0.25">
      <c r="A25" s="322"/>
      <c r="B25" s="13"/>
      <c r="C25" s="7"/>
      <c r="D25" s="7"/>
      <c r="E25" s="7"/>
      <c r="F25" s="7"/>
      <c r="G25" s="7"/>
      <c r="H25" s="28"/>
      <c r="I25" s="11"/>
      <c r="J25" s="11"/>
      <c r="K25" s="322"/>
      <c r="L25" s="13"/>
      <c r="M25" s="7"/>
      <c r="N25" s="7"/>
      <c r="O25" s="7"/>
      <c r="P25" s="7"/>
      <c r="Q25" s="7"/>
      <c r="R25" s="28"/>
      <c r="S25" s="11"/>
      <c r="T25" s="11"/>
      <c r="U25" s="322"/>
      <c r="V25" s="13"/>
      <c r="W25" s="7"/>
      <c r="X25" s="7"/>
      <c r="Y25" s="7"/>
      <c r="Z25" s="7"/>
      <c r="AA25" s="7"/>
      <c r="AB25" s="28"/>
      <c r="AC25" s="11"/>
      <c r="AD25" s="11"/>
      <c r="AE25" s="322"/>
      <c r="AF25" s="13"/>
      <c r="AG25" s="7"/>
      <c r="AH25" s="7"/>
      <c r="AI25" s="7"/>
      <c r="AJ25" s="7"/>
      <c r="AK25" s="7"/>
      <c r="AL25" s="28"/>
      <c r="AM25" s="11"/>
      <c r="AN25" s="11"/>
      <c r="AO25" s="322"/>
      <c r="AP25" s="13"/>
      <c r="AQ25" s="7"/>
      <c r="AR25" s="7"/>
      <c r="AS25" s="7"/>
      <c r="AT25" s="7"/>
      <c r="AU25" s="7"/>
      <c r="AV25" s="28"/>
      <c r="AW25" s="11"/>
      <c r="AX25" s="11"/>
      <c r="AY25" s="322"/>
      <c r="AZ25" s="13"/>
      <c r="BA25" s="7"/>
      <c r="BB25" s="7"/>
      <c r="BC25" s="7"/>
      <c r="BD25" s="7"/>
      <c r="BE25" s="7"/>
      <c r="BF25" s="28"/>
      <c r="BG25" s="11"/>
      <c r="BH25" s="11"/>
      <c r="BI25" s="322"/>
      <c r="BJ25" s="13"/>
      <c r="BK25" s="7"/>
      <c r="BL25" s="7"/>
      <c r="BM25" s="7"/>
      <c r="BN25" s="7"/>
      <c r="BO25" s="7"/>
      <c r="BP25" s="28"/>
      <c r="BQ25" s="11"/>
      <c r="BR25" s="11"/>
      <c r="BS25" s="322"/>
      <c r="BT25" s="13"/>
      <c r="BU25" s="7"/>
      <c r="BV25" s="7"/>
      <c r="BW25" s="7"/>
      <c r="BX25" s="7"/>
      <c r="BY25" s="7"/>
      <c r="BZ25" s="28"/>
      <c r="CA25" s="11"/>
      <c r="CB25" s="11"/>
      <c r="CC25" s="322"/>
      <c r="CD25" s="13"/>
      <c r="CE25" s="7"/>
      <c r="CF25" s="7"/>
      <c r="CG25" s="7"/>
      <c r="CH25" s="7"/>
      <c r="CI25" s="7"/>
      <c r="CJ25" s="28"/>
      <c r="CK25" s="11"/>
      <c r="CL25" s="11"/>
      <c r="CM25" s="322"/>
      <c r="CN25" s="13"/>
      <c r="CO25" s="7"/>
      <c r="CP25" s="7"/>
      <c r="CQ25" s="7"/>
      <c r="CR25" s="7"/>
      <c r="CS25" s="7"/>
      <c r="CT25" s="28"/>
      <c r="CU25" s="11"/>
      <c r="CV25" s="11"/>
      <c r="CW25" s="322"/>
      <c r="CX25" s="13"/>
      <c r="CY25" s="7"/>
      <c r="CZ25" s="7"/>
      <c r="DA25" s="7"/>
      <c r="DB25" s="7"/>
      <c r="DC25" s="7"/>
      <c r="DD25" s="28"/>
      <c r="DE25" s="11"/>
      <c r="DF25" s="11"/>
      <c r="DG25" s="331"/>
      <c r="DQ25" s="331"/>
      <c r="EA25" s="331"/>
      <c r="EK25" s="331"/>
      <c r="EU25" s="331"/>
      <c r="FE25" s="331"/>
      <c r="FO25" s="331"/>
      <c r="FY25" s="331"/>
      <c r="GI25" s="331"/>
      <c r="GS25" s="331"/>
      <c r="HC25" s="331"/>
      <c r="HM25" s="331"/>
      <c r="HW25" s="331"/>
    </row>
    <row r="26" s="2" customFormat="true" x14ac:dyDescent="0.25">
      <c r="A26" s="322"/>
      <c r="B26" s="13"/>
      <c r="C26" s="7"/>
      <c r="D26" s="7"/>
      <c r="E26" s="7"/>
      <c r="F26" s="7"/>
      <c r="G26" s="7"/>
      <c r="H26" s="28"/>
      <c r="I26" s="11"/>
      <c r="J26" s="11"/>
      <c r="K26" s="322"/>
      <c r="L26" s="13"/>
      <c r="M26" s="7"/>
      <c r="N26" s="7"/>
      <c r="O26" s="7"/>
      <c r="P26" s="7"/>
      <c r="Q26" s="7"/>
      <c r="R26" s="28"/>
      <c r="S26" s="11"/>
      <c r="T26" s="11"/>
      <c r="U26" s="322"/>
      <c r="V26" s="13"/>
      <c r="W26" s="7"/>
      <c r="X26" s="7"/>
      <c r="Y26" s="7"/>
      <c r="Z26" s="7"/>
      <c r="AA26" s="7"/>
      <c r="AB26" s="28"/>
      <c r="AC26" s="11"/>
      <c r="AD26" s="11"/>
      <c r="AE26" s="322"/>
      <c r="AF26" s="13"/>
      <c r="AG26" s="7"/>
      <c r="AH26" s="7"/>
      <c r="AI26" s="7"/>
      <c r="AJ26" s="7"/>
      <c r="AK26" s="7"/>
      <c r="AL26" s="28"/>
      <c r="AM26" s="11"/>
      <c r="AN26" s="11"/>
      <c r="AO26" s="322"/>
      <c r="AP26" s="13"/>
      <c r="AQ26" s="7"/>
      <c r="AR26" s="7"/>
      <c r="AS26" s="7"/>
      <c r="AT26" s="7"/>
      <c r="AU26" s="7"/>
      <c r="AV26" s="28"/>
      <c r="AW26" s="11"/>
      <c r="AX26" s="11"/>
      <c r="AY26" s="322"/>
      <c r="AZ26" s="13"/>
      <c r="BA26" s="7"/>
      <c r="BB26" s="7"/>
      <c r="BC26" s="7"/>
      <c r="BD26" s="7"/>
      <c r="BE26" s="7"/>
      <c r="BF26" s="28"/>
      <c r="BG26" s="11"/>
      <c r="BH26" s="11"/>
      <c r="BI26" s="322"/>
      <c r="BJ26" s="13"/>
      <c r="BK26" s="7"/>
      <c r="BL26" s="7"/>
      <c r="BM26" s="7"/>
      <c r="BN26" s="7"/>
      <c r="BO26" s="7"/>
      <c r="BP26" s="28"/>
      <c r="BQ26" s="11"/>
      <c r="BR26" s="11"/>
      <c r="BS26" s="322"/>
      <c r="BT26" s="13"/>
      <c r="BU26" s="7"/>
      <c r="BV26" s="7"/>
      <c r="BW26" s="7"/>
      <c r="BX26" s="7"/>
      <c r="BY26" s="7"/>
      <c r="BZ26" s="28"/>
      <c r="CA26" s="11"/>
      <c r="CB26" s="11"/>
      <c r="CC26" s="322"/>
      <c r="CD26" s="13"/>
      <c r="CE26" s="7"/>
      <c r="CF26" s="7"/>
      <c r="CG26" s="7"/>
      <c r="CH26" s="7"/>
      <c r="CI26" s="7"/>
      <c r="CJ26" s="28"/>
      <c r="CK26" s="11"/>
      <c r="CL26" s="11"/>
      <c r="CM26" s="322"/>
      <c r="CN26" s="13"/>
      <c r="CO26" s="7"/>
      <c r="CP26" s="7"/>
      <c r="CQ26" s="7"/>
      <c r="CR26" s="7"/>
      <c r="CS26" s="7"/>
      <c r="CT26" s="28"/>
      <c r="CU26" s="11"/>
      <c r="CV26" s="11"/>
      <c r="CW26" s="322"/>
      <c r="CX26" s="13"/>
      <c r="CY26" s="7"/>
      <c r="CZ26" s="7"/>
      <c r="DA26" s="7"/>
      <c r="DB26" s="7"/>
      <c r="DC26" s="7"/>
      <c r="DD26" s="28"/>
      <c r="DE26" s="11"/>
      <c r="DF26" s="11"/>
      <c r="DG26" s="331"/>
      <c r="DQ26" s="331"/>
      <c r="EA26" s="331"/>
      <c r="EK26" s="331"/>
      <c r="EU26" s="331"/>
      <c r="FE26" s="331"/>
      <c r="FO26" s="331"/>
      <c r="FY26" s="331"/>
      <c r="GI26" s="331"/>
      <c r="GS26" s="331"/>
      <c r="HC26" s="331"/>
      <c r="HM26" s="331"/>
      <c r="HW26" s="331"/>
    </row>
    <row r="27" s="2" customFormat="true" ht="83.25" customHeight="true" x14ac:dyDescent="0.25">
      <c r="A27" s="271" t="s">
        <v>13</v>
      </c>
      <c r="B27" s="591" t="s">
        <v>241</v>
      </c>
      <c r="C27" s="591"/>
      <c r="D27" s="591"/>
      <c r="E27" s="591"/>
      <c r="F27" s="591"/>
      <c r="G27" s="591"/>
      <c r="H27" s="592"/>
      <c r="I27" s="11"/>
      <c r="J27" s="11"/>
      <c r="K27" s="271" t="s">
        <v>13</v>
      </c>
      <c r="L27" s="591" t="s">
        <v>224</v>
      </c>
      <c r="M27" s="591"/>
      <c r="N27" s="591"/>
      <c r="O27" s="591"/>
      <c r="P27" s="591"/>
      <c r="Q27" s="591"/>
      <c r="R27" s="592"/>
      <c r="S27" s="11"/>
      <c r="T27" s="11"/>
      <c r="U27" s="271" t="s">
        <v>13</v>
      </c>
      <c r="V27" s="575" t="s">
        <v>238</v>
      </c>
      <c r="W27" s="576"/>
      <c r="X27" s="576"/>
      <c r="Y27" s="576"/>
      <c r="Z27" s="576"/>
      <c r="AA27" s="576"/>
      <c r="AB27" s="577"/>
      <c r="AC27" s="11"/>
      <c r="AD27" s="11"/>
      <c r="AE27" s="271" t="s">
        <v>13</v>
      </c>
      <c r="AF27" s="575" t="s">
        <v>223</v>
      </c>
      <c r="AG27" s="576"/>
      <c r="AH27" s="576"/>
      <c r="AI27" s="576"/>
      <c r="AJ27" s="576"/>
      <c r="AK27" s="576"/>
      <c r="AL27" s="577"/>
      <c r="AM27" s="11"/>
      <c r="AN27" s="11"/>
      <c r="AO27" s="271" t="s">
        <v>13</v>
      </c>
      <c r="AP27" s="575" t="s">
        <v>222</v>
      </c>
      <c r="AQ27" s="576"/>
      <c r="AR27" s="576"/>
      <c r="AS27" s="576"/>
      <c r="AT27" s="576"/>
      <c r="AU27" s="576"/>
      <c r="AV27" s="577"/>
      <c r="AW27" s="11"/>
      <c r="AX27" s="11"/>
      <c r="AY27" s="271" t="s">
        <v>13</v>
      </c>
      <c r="AZ27" s="584"/>
      <c r="BA27" s="585"/>
      <c r="BB27" s="585"/>
      <c r="BC27" s="585"/>
      <c r="BD27" s="585"/>
      <c r="BE27" s="585"/>
      <c r="BF27" s="586"/>
      <c r="BG27" s="11"/>
      <c r="BH27" s="11"/>
      <c r="BI27" s="271" t="s">
        <v>13</v>
      </c>
      <c r="BJ27" s="575" t="s">
        <v>223</v>
      </c>
      <c r="BK27" s="576"/>
      <c r="BL27" s="576"/>
      <c r="BM27" s="576"/>
      <c r="BN27" s="576"/>
      <c r="BO27" s="576"/>
      <c r="BP27" s="577"/>
      <c r="BQ27" s="11"/>
      <c r="BR27" s="11"/>
      <c r="BS27" s="271" t="s">
        <v>13</v>
      </c>
      <c r="BT27" s="575" t="s">
        <v>245</v>
      </c>
      <c r="BU27" s="576"/>
      <c r="BV27" s="576"/>
      <c r="BW27" s="576"/>
      <c r="BX27" s="576"/>
      <c r="BY27" s="576"/>
      <c r="BZ27" s="577"/>
      <c r="CA27" s="11"/>
      <c r="CB27" s="11"/>
      <c r="CC27" s="271" t="s">
        <v>13</v>
      </c>
      <c r="CD27" s="575" t="s">
        <v>247</v>
      </c>
      <c r="CE27" s="576"/>
      <c r="CF27" s="576"/>
      <c r="CG27" s="576"/>
      <c r="CH27" s="576"/>
      <c r="CI27" s="576"/>
      <c r="CJ27" s="577"/>
      <c r="CK27" s="11"/>
      <c r="CL27" s="11"/>
      <c r="CM27" s="271" t="s">
        <v>13</v>
      </c>
      <c r="CN27" s="575" t="s">
        <v>248</v>
      </c>
      <c r="CO27" s="576"/>
      <c r="CP27" s="576"/>
      <c r="CQ27" s="576"/>
      <c r="CR27" s="576"/>
      <c r="CS27" s="576"/>
      <c r="CT27" s="577"/>
      <c r="CU27" s="11"/>
      <c r="CV27" s="11"/>
      <c r="CW27" s="271" t="s">
        <v>13</v>
      </c>
      <c r="CX27" s="575" t="s">
        <v>242</v>
      </c>
      <c r="CY27" s="576"/>
      <c r="CZ27" s="576"/>
      <c r="DA27" s="576"/>
      <c r="DB27" s="576"/>
      <c r="DC27" s="576"/>
      <c r="DD27" s="577"/>
      <c r="DE27" s="11"/>
      <c r="DF27" s="11"/>
      <c r="DG27" s="331"/>
      <c r="DQ27" s="331"/>
      <c r="EA27" s="331"/>
      <c r="EK27" s="331"/>
      <c r="EU27" s="331"/>
      <c r="FE27" s="331"/>
      <c r="FO27" s="331"/>
      <c r="FY27" s="331"/>
      <c r="GI27" s="331"/>
      <c r="GS27" s="331"/>
      <c r="HC27" s="331"/>
      <c r="HM27" s="331"/>
      <c r="HW27" s="331"/>
    </row>
    <row r="28" s="2" customFormat="true" ht="15.75" customHeight="true" x14ac:dyDescent="0.25">
      <c r="A28" s="271"/>
      <c r="B28" s="137" t="s">
        <v>140</v>
      </c>
      <c r="C28" s="90" t="s">
        <v>188</v>
      </c>
      <c r="D28" s="90" t="s">
        <v>188</v>
      </c>
      <c r="E28" s="90" t="s">
        <v>188</v>
      </c>
      <c r="F28" s="90"/>
      <c r="G28" s="90" t="s">
        <v>188</v>
      </c>
      <c r="H28" s="260" t="s">
        <v>188</v>
      </c>
      <c r="I28" s="11"/>
      <c r="J28" s="11"/>
      <c r="K28" s="271"/>
      <c r="L28" s="137" t="s">
        <v>140</v>
      </c>
      <c r="M28" s="90"/>
      <c r="N28" s="90"/>
      <c r="O28" s="90"/>
      <c r="P28" s="90"/>
      <c r="Q28" s="90"/>
      <c r="R28" s="260"/>
      <c r="S28" s="11"/>
      <c r="T28" s="11"/>
      <c r="U28" s="271"/>
      <c r="V28" s="137" t="s">
        <v>140</v>
      </c>
      <c r="W28" s="90"/>
      <c r="X28" s="90"/>
      <c r="Y28" s="90"/>
      <c r="Z28" s="90"/>
      <c r="AA28" s="90"/>
      <c r="AB28" s="260"/>
      <c r="AC28" s="11"/>
      <c r="AD28" s="11"/>
      <c r="AE28" s="271"/>
      <c r="AF28" s="137" t="s">
        <v>140</v>
      </c>
      <c r="AG28" s="90"/>
      <c r="AH28" s="90"/>
      <c r="AI28" s="90"/>
      <c r="AJ28" s="90"/>
      <c r="AK28" s="90"/>
      <c r="AL28" s="260"/>
      <c r="AM28" s="11"/>
      <c r="AN28" s="11"/>
      <c r="AO28" s="271"/>
      <c r="AP28" s="137" t="s">
        <v>140</v>
      </c>
      <c r="AQ28" s="90" t="s">
        <v>188</v>
      </c>
      <c r="AR28" s="90" t="s">
        <v>188</v>
      </c>
      <c r="AS28" s="90" t="s">
        <v>188</v>
      </c>
      <c r="AT28" s="90"/>
      <c r="AU28" s="90" t="s">
        <v>188</v>
      </c>
      <c r="AV28" s="260"/>
      <c r="AW28" s="11"/>
      <c r="AX28" s="11"/>
      <c r="AY28" s="271"/>
      <c r="AZ28" s="137" t="s">
        <v>140</v>
      </c>
      <c r="BA28" s="90"/>
      <c r="BB28" s="90"/>
      <c r="BC28" s="90"/>
      <c r="BD28" s="90"/>
      <c r="BE28" s="90"/>
      <c r="BF28" s="260"/>
      <c r="BG28" s="11"/>
      <c r="BH28" s="11"/>
      <c r="BI28" s="271"/>
      <c r="BJ28" s="137" t="s">
        <v>140</v>
      </c>
      <c r="BK28" s="90"/>
      <c r="BL28" s="90"/>
      <c r="BM28" s="90"/>
      <c r="BN28" s="90"/>
      <c r="BO28" s="90"/>
      <c r="BP28" s="260"/>
      <c r="BQ28" s="11"/>
      <c r="BR28" s="11"/>
      <c r="BS28" s="271"/>
      <c r="BT28" s="137" t="s">
        <v>140</v>
      </c>
      <c r="BU28" s="90"/>
      <c r="BV28" s="90"/>
      <c r="BW28" s="90"/>
      <c r="BX28" s="90"/>
      <c r="BY28" s="90"/>
      <c r="BZ28" s="260"/>
      <c r="CA28" s="11"/>
      <c r="CB28" s="11"/>
      <c r="CC28" s="271"/>
      <c r="CD28" s="137" t="s">
        <v>140</v>
      </c>
      <c r="CE28" s="90"/>
      <c r="CF28" s="90"/>
      <c r="CG28" s="90"/>
      <c r="CH28" s="90"/>
      <c r="CI28" s="90"/>
      <c r="CJ28" s="260"/>
      <c r="CK28" s="11"/>
      <c r="CL28" s="11"/>
      <c r="CM28" s="271"/>
      <c r="CN28" s="137" t="s">
        <v>140</v>
      </c>
      <c r="CO28" s="90" t="s">
        <v>188</v>
      </c>
      <c r="CP28" s="90" t="s">
        <v>188</v>
      </c>
      <c r="CQ28" s="90" t="s">
        <v>188</v>
      </c>
      <c r="CR28" s="90" t="s">
        <v>188</v>
      </c>
      <c r="CS28" s="90" t="s">
        <v>188</v>
      </c>
      <c r="CT28" s="260" t="s">
        <v>188</v>
      </c>
      <c r="CU28" s="11"/>
      <c r="CV28" s="11"/>
      <c r="CW28" s="271"/>
      <c r="CX28" s="137" t="s">
        <v>140</v>
      </c>
      <c r="CY28" s="274"/>
      <c r="CZ28" s="274"/>
      <c r="DA28" s="274"/>
      <c r="DB28" s="274"/>
      <c r="DC28" s="274"/>
      <c r="DD28" s="260" t="s">
        <v>188</v>
      </c>
      <c r="DE28" s="11"/>
      <c r="DF28" s="11"/>
      <c r="DG28" s="331"/>
      <c r="DQ28" s="331"/>
      <c r="EA28" s="331"/>
      <c r="EK28" s="331"/>
      <c r="EU28" s="331"/>
      <c r="FE28" s="331"/>
      <c r="FO28" s="331"/>
      <c r="FY28" s="331"/>
      <c r="GI28" s="331"/>
      <c r="GS28" s="331"/>
      <c r="HC28" s="331"/>
      <c r="HM28" s="331"/>
      <c r="HW28" s="331"/>
    </row>
    <row r="29" s="2" customFormat="true" ht="15.75" customHeight="true" x14ac:dyDescent="0.25">
      <c r="A29" s="271"/>
      <c r="B29" s="137" t="s">
        <v>116</v>
      </c>
      <c r="C29" s="90" t="s">
        <v>188</v>
      </c>
      <c r="D29" s="90" t="s">
        <v>188</v>
      </c>
      <c r="E29" s="90" t="s">
        <v>188</v>
      </c>
      <c r="F29" s="90"/>
      <c r="G29" s="90" t="s">
        <v>188</v>
      </c>
      <c r="H29" s="260" t="s">
        <v>188</v>
      </c>
      <c r="I29" s="11"/>
      <c r="J29" s="11"/>
      <c r="K29" s="271"/>
      <c r="L29" s="137" t="s">
        <v>116</v>
      </c>
      <c r="M29" s="90" t="s">
        <v>188</v>
      </c>
      <c r="N29" s="90"/>
      <c r="O29" s="90"/>
      <c r="P29" s="90"/>
      <c r="Q29" s="90" t="s">
        <v>188</v>
      </c>
      <c r="R29" s="260"/>
      <c r="S29" s="11"/>
      <c r="T29" s="11"/>
      <c r="U29" s="271"/>
      <c r="V29" s="137" t="s">
        <v>116</v>
      </c>
      <c r="W29" s="143" t="s">
        <v>188</v>
      </c>
      <c r="X29" s="90" t="s">
        <v>188</v>
      </c>
      <c r="Y29" s="90" t="s">
        <v>188</v>
      </c>
      <c r="Z29" s="90"/>
      <c r="AA29" s="90" t="s">
        <v>188</v>
      </c>
      <c r="AB29" s="260"/>
      <c r="AC29" s="11"/>
      <c r="AD29" s="11"/>
      <c r="AE29" s="271"/>
      <c r="AF29" s="137" t="s">
        <v>116</v>
      </c>
      <c r="AG29" s="143" t="s">
        <v>188</v>
      </c>
      <c r="AH29" s="90"/>
      <c r="AI29" s="90"/>
      <c r="AJ29" s="90"/>
      <c r="AK29" s="90" t="s">
        <v>188</v>
      </c>
      <c r="AL29" s="260" t="s">
        <v>188</v>
      </c>
      <c r="AM29" s="11"/>
      <c r="AN29" s="11"/>
      <c r="AO29" s="271"/>
      <c r="AP29" s="137" t="s">
        <v>116</v>
      </c>
      <c r="AQ29" s="143" t="s">
        <v>188</v>
      </c>
      <c r="AR29" s="90" t="s">
        <v>188</v>
      </c>
      <c r="AS29" s="90" t="s">
        <v>188</v>
      </c>
      <c r="AT29" s="90"/>
      <c r="AU29" s="90" t="s">
        <v>188</v>
      </c>
      <c r="AV29" s="260" t="s">
        <v>188</v>
      </c>
      <c r="AW29" s="11"/>
      <c r="AX29" s="11"/>
      <c r="AY29" s="271"/>
      <c r="AZ29" s="137" t="s">
        <v>116</v>
      </c>
      <c r="BA29" s="143"/>
      <c r="BB29" s="90"/>
      <c r="BC29" s="90"/>
      <c r="BD29" s="90"/>
      <c r="BE29" s="90"/>
      <c r="BF29" s="260" t="s">
        <v>188</v>
      </c>
      <c r="BG29" s="11"/>
      <c r="BH29" s="11"/>
      <c r="BI29" s="271"/>
      <c r="BJ29" s="137" t="s">
        <v>116</v>
      </c>
      <c r="BK29" s="143" t="s">
        <v>188</v>
      </c>
      <c r="BL29" s="90"/>
      <c r="BM29" s="90"/>
      <c r="BN29" s="90"/>
      <c r="BO29" s="90" t="s">
        <v>188</v>
      </c>
      <c r="BP29" s="260" t="s">
        <v>188</v>
      </c>
      <c r="BQ29" s="11"/>
      <c r="BR29" s="11"/>
      <c r="BS29" s="271"/>
      <c r="BT29" s="137" t="s">
        <v>116</v>
      </c>
      <c r="BU29" s="143"/>
      <c r="BV29" s="90"/>
      <c r="BW29" s="90"/>
      <c r="BX29" s="90"/>
      <c r="BY29" s="90"/>
      <c r="BZ29" s="260" t="s">
        <v>188</v>
      </c>
      <c r="CA29" s="11"/>
      <c r="CB29" s="11"/>
      <c r="CC29" s="271"/>
      <c r="CD29" s="137" t="s">
        <v>116</v>
      </c>
      <c r="CE29" s="143" t="s">
        <v>188</v>
      </c>
      <c r="CF29" s="90"/>
      <c r="CG29" s="90"/>
      <c r="CH29" s="90"/>
      <c r="CI29" s="90" t="s">
        <v>188</v>
      </c>
      <c r="CJ29" s="260" t="s">
        <v>188</v>
      </c>
      <c r="CK29" s="11"/>
      <c r="CL29" s="11"/>
      <c r="CM29" s="271"/>
      <c r="CN29" s="137" t="s">
        <v>116</v>
      </c>
      <c r="CO29" s="143" t="s">
        <v>188</v>
      </c>
      <c r="CP29" s="90" t="s">
        <v>188</v>
      </c>
      <c r="CQ29" s="90" t="s">
        <v>188</v>
      </c>
      <c r="CR29" s="90"/>
      <c r="CS29" s="90" t="s">
        <v>188</v>
      </c>
      <c r="CT29" s="437"/>
      <c r="CU29" s="11"/>
      <c r="CV29" s="11"/>
      <c r="CW29" s="271"/>
      <c r="CX29" s="137" t="s">
        <v>116</v>
      </c>
      <c r="CY29" s="143"/>
      <c r="CZ29" s="90"/>
      <c r="DA29" s="90"/>
      <c r="DB29" s="90"/>
      <c r="DC29" s="90"/>
      <c r="DD29" s="260"/>
      <c r="DE29" s="11"/>
      <c r="DF29" s="11"/>
      <c r="DG29" s="331"/>
      <c r="DQ29" s="331"/>
      <c r="EA29" s="331"/>
      <c r="EK29" s="331"/>
      <c r="EU29" s="331"/>
      <c r="FE29" s="331"/>
      <c r="FO29" s="331"/>
      <c r="FY29" s="331"/>
      <c r="GI29" s="331"/>
      <c r="GS29" s="331"/>
      <c r="HC29" s="331"/>
      <c r="HM29" s="331"/>
      <c r="HW29" s="331"/>
    </row>
    <row r="30" ht="15.75" customHeight="true" x14ac:dyDescent="0.25">
      <c r="A30" s="271"/>
      <c r="B30" s="137" t="s">
        <v>189</v>
      </c>
      <c r="C30" s="90"/>
      <c r="D30" s="90"/>
      <c r="E30" s="90"/>
      <c r="F30" s="90"/>
      <c r="G30" s="90"/>
      <c r="H30" s="260"/>
      <c r="I30" s="11"/>
      <c r="J30" s="11"/>
      <c r="K30" s="271"/>
      <c r="L30" s="137" t="s">
        <v>189</v>
      </c>
      <c r="M30" s="90"/>
      <c r="N30" s="90"/>
      <c r="O30" s="90"/>
      <c r="P30" s="90"/>
      <c r="Q30" s="90"/>
      <c r="R30" s="260"/>
      <c r="S30" s="11"/>
      <c r="T30" s="11"/>
      <c r="U30" s="271"/>
      <c r="V30" s="137" t="s">
        <v>117</v>
      </c>
      <c r="W30" s="90"/>
      <c r="X30" s="90"/>
      <c r="Y30" s="90"/>
      <c r="Z30" s="90"/>
      <c r="AA30" s="90"/>
      <c r="AB30" s="260"/>
      <c r="AC30" s="11"/>
      <c r="AD30" s="11"/>
      <c r="AE30" s="271"/>
      <c r="AF30" s="137" t="s">
        <v>117</v>
      </c>
      <c r="AG30" s="90"/>
      <c r="AH30" s="90"/>
      <c r="AI30" s="90"/>
      <c r="AJ30" s="90"/>
      <c r="AK30" s="90"/>
      <c r="AL30" s="260"/>
      <c r="AM30" s="11"/>
      <c r="AN30" s="11"/>
      <c r="AO30" s="271"/>
      <c r="AP30" s="137" t="s">
        <v>117</v>
      </c>
      <c r="AQ30" s="90"/>
      <c r="AR30" s="90"/>
      <c r="AS30" s="90"/>
      <c r="AT30" s="90"/>
      <c r="AU30" s="90"/>
      <c r="AV30" s="260"/>
      <c r="AW30" s="11"/>
      <c r="AX30" s="11"/>
      <c r="AY30" s="271"/>
      <c r="AZ30" s="137" t="s">
        <v>117</v>
      </c>
      <c r="BA30" s="90"/>
      <c r="BB30" s="90"/>
      <c r="BC30" s="90"/>
      <c r="BD30" s="90"/>
      <c r="BE30" s="90"/>
      <c r="BF30" s="260"/>
      <c r="BG30" s="11"/>
      <c r="BH30" s="11"/>
      <c r="BI30" s="271"/>
      <c r="BJ30" s="137" t="s">
        <v>117</v>
      </c>
      <c r="BK30" s="90"/>
      <c r="BL30" s="90"/>
      <c r="BM30" s="90"/>
      <c r="BN30" s="90"/>
      <c r="BO30" s="90"/>
      <c r="BP30" s="260"/>
      <c r="BQ30" s="11"/>
      <c r="BR30" s="11"/>
      <c r="BS30" s="271"/>
      <c r="BT30" s="137" t="s">
        <v>117</v>
      </c>
      <c r="BU30" s="90"/>
      <c r="BV30" s="90"/>
      <c r="BW30" s="90"/>
      <c r="BX30" s="90"/>
      <c r="BY30" s="90"/>
      <c r="BZ30" s="260"/>
      <c r="CA30" s="11"/>
      <c r="CB30" s="11"/>
      <c r="CC30" s="271"/>
      <c r="CD30" s="137" t="s">
        <v>117</v>
      </c>
      <c r="CE30" s="90"/>
      <c r="CF30" s="90"/>
      <c r="CG30" s="90"/>
      <c r="CH30" s="90"/>
      <c r="CI30" s="90"/>
      <c r="CJ30" s="260"/>
      <c r="CK30" s="11"/>
      <c r="CL30" s="11"/>
      <c r="CM30" s="271"/>
      <c r="CN30" s="137" t="s">
        <v>117</v>
      </c>
      <c r="CO30" s="90"/>
      <c r="CP30" s="90"/>
      <c r="CQ30" s="90"/>
      <c r="CR30" s="90"/>
      <c r="CS30" s="90"/>
      <c r="CT30" s="260"/>
      <c r="CU30" s="11"/>
      <c r="CV30" s="11"/>
      <c r="CW30" s="271"/>
      <c r="CX30" s="137" t="s">
        <v>117</v>
      </c>
      <c r="CY30" s="90" t="s">
        <v>188</v>
      </c>
      <c r="CZ30" s="90"/>
      <c r="DA30" s="90"/>
      <c r="DB30" s="90"/>
      <c r="DC30" s="90" t="s">
        <v>188</v>
      </c>
      <c r="DD30" s="260"/>
      <c r="DE30" s="11"/>
      <c r="DF30" s="11"/>
    </row>
    <row r="31" ht="15.75" customHeight="true" x14ac:dyDescent="0.25">
      <c r="A31" s="324"/>
      <c r="B31" s="12" t="s">
        <v>24</v>
      </c>
      <c r="C31" s="144"/>
      <c r="D31" s="144"/>
      <c r="E31" s="144"/>
      <c r="F31" s="145"/>
      <c r="G31" s="146"/>
      <c r="H31" s="147"/>
      <c r="I31" s="11"/>
      <c r="J31" s="11"/>
      <c r="K31" s="324"/>
      <c r="L31" s="12" t="s">
        <v>24</v>
      </c>
      <c r="M31" s="144"/>
      <c r="N31" s="144"/>
      <c r="O31" s="144"/>
      <c r="P31" s="145"/>
      <c r="Q31" s="146"/>
      <c r="R31" s="147"/>
      <c r="S31" s="11"/>
      <c r="T31" s="11"/>
      <c r="U31" s="324"/>
      <c r="V31" s="12" t="s">
        <v>24</v>
      </c>
      <c r="W31" s="144"/>
      <c r="X31" s="144"/>
      <c r="Y31" s="144"/>
      <c r="Z31" s="145"/>
      <c r="AA31" s="146"/>
      <c r="AB31" s="147"/>
      <c r="AC31" s="11"/>
      <c r="AD31" s="11"/>
      <c r="AE31" s="324"/>
      <c r="AF31" s="12" t="s">
        <v>24</v>
      </c>
      <c r="AG31" s="144"/>
      <c r="AH31" s="144"/>
      <c r="AI31" s="144"/>
      <c r="AJ31" s="145"/>
      <c r="AK31" s="146"/>
      <c r="AL31" s="147"/>
      <c r="AM31" s="11"/>
      <c r="AN31" s="11"/>
      <c r="AO31" s="324"/>
      <c r="AP31" s="12" t="s">
        <v>24</v>
      </c>
      <c r="AQ31" s="144"/>
      <c r="AR31" s="144"/>
      <c r="AS31" s="144"/>
      <c r="AT31" s="145"/>
      <c r="AU31" s="146"/>
      <c r="AV31" s="147"/>
      <c r="AW31" s="11"/>
      <c r="AX31" s="11"/>
      <c r="AY31" s="324"/>
      <c r="AZ31" s="12" t="s">
        <v>24</v>
      </c>
      <c r="BA31" s="144"/>
      <c r="BB31" s="144"/>
      <c r="BC31" s="144"/>
      <c r="BD31" s="145"/>
      <c r="BE31" s="146"/>
      <c r="BF31" s="147"/>
      <c r="BG31" s="11"/>
      <c r="BH31" s="11"/>
      <c r="BI31" s="324"/>
      <c r="BJ31" s="12" t="s">
        <v>24</v>
      </c>
      <c r="BK31" s="144"/>
      <c r="BL31" s="144"/>
      <c r="BM31" s="144"/>
      <c r="BN31" s="145"/>
      <c r="BO31" s="146"/>
      <c r="BP31" s="147"/>
      <c r="BQ31" s="11"/>
      <c r="BR31" s="11"/>
      <c r="BS31" s="324"/>
      <c r="BT31" s="12" t="s">
        <v>24</v>
      </c>
      <c r="BU31" s="144"/>
      <c r="BV31" s="144"/>
      <c r="BW31" s="144"/>
      <c r="BX31" s="145"/>
      <c r="BY31" s="146">
        <v>9549</v>
      </c>
      <c r="BZ31" s="147">
        <f>1860+820</f>
        <v>2680</v>
      </c>
      <c r="CA31" s="11"/>
      <c r="CB31" s="11"/>
      <c r="CC31" s="324"/>
      <c r="CD31" s="12" t="s">
        <v>24</v>
      </c>
      <c r="CE31" s="144"/>
      <c r="CF31" s="144"/>
      <c r="CG31" s="144"/>
      <c r="CH31" s="145"/>
      <c r="CI31" s="146"/>
      <c r="CJ31" s="147"/>
      <c r="CK31" s="11"/>
      <c r="CL31" s="11"/>
      <c r="CM31" s="324"/>
      <c r="CN31" s="12" t="s">
        <v>24</v>
      </c>
      <c r="CO31" s="144"/>
      <c r="CP31" s="144"/>
      <c r="CQ31" s="144"/>
      <c r="CR31" s="145">
        <v>3152</v>
      </c>
      <c r="CS31" s="146">
        <v>9827</v>
      </c>
      <c r="CT31" s="147">
        <f>1921+820</f>
        <v>2741</v>
      </c>
      <c r="CU31" s="11"/>
      <c r="CV31" s="11"/>
      <c r="CW31" s="324"/>
      <c r="CX31" s="12" t="s">
        <v>24</v>
      </c>
      <c r="CY31" s="144"/>
      <c r="CZ31" s="144"/>
      <c r="DA31" s="144"/>
      <c r="DB31" s="145"/>
      <c r="DC31" s="146"/>
      <c r="DD31" s="147"/>
      <c r="DE31" s="11"/>
      <c r="DF31" s="11"/>
    </row>
    <row r="32" s="3" customFormat="true" ht="16.5" thickBot="true" x14ac:dyDescent="0.3">
      <c r="A32" s="325"/>
      <c r="B32" s="148" t="s">
        <v>21</v>
      </c>
      <c r="C32" s="149">
        <f>G32</f>
        <v>6950</v>
      </c>
      <c r="D32" s="149">
        <v>1497</v>
      </c>
      <c r="E32" s="149">
        <v>5453</v>
      </c>
      <c r="F32" s="149">
        <v>1239</v>
      </c>
      <c r="G32" s="149">
        <v>6950</v>
      </c>
      <c r="H32" s="150">
        <v>894</v>
      </c>
      <c r="I32" s="11"/>
      <c r="J32" s="11"/>
      <c r="K32" s="325"/>
      <c r="L32" s="148" t="s">
        <v>21</v>
      </c>
      <c r="M32" s="149"/>
      <c r="N32" s="149"/>
      <c r="O32" s="149"/>
      <c r="P32" s="149"/>
      <c r="Q32" s="149"/>
      <c r="R32" s="150"/>
      <c r="S32" s="11"/>
      <c r="T32" s="11"/>
      <c r="U32" s="325"/>
      <c r="V32" s="148" t="s">
        <v>21</v>
      </c>
      <c r="W32" s="149"/>
      <c r="X32" s="149"/>
      <c r="Y32" s="149"/>
      <c r="Z32" s="149"/>
      <c r="AA32" s="149"/>
      <c r="AB32" s="150"/>
      <c r="AC32" s="11"/>
      <c r="AD32" s="11"/>
      <c r="AE32" s="325"/>
      <c r="AF32" s="148" t="s">
        <v>21</v>
      </c>
      <c r="AG32" s="149"/>
      <c r="AH32" s="149"/>
      <c r="AI32" s="149"/>
      <c r="AJ32" s="149"/>
      <c r="AK32" s="149"/>
      <c r="AL32" s="150"/>
      <c r="AM32" s="11"/>
      <c r="AN32" s="11"/>
      <c r="AO32" s="325"/>
      <c r="AP32" s="148" t="s">
        <v>21</v>
      </c>
      <c r="AQ32" s="149">
        <f>SUM(AU32:AV32)</f>
        <v>10644</v>
      </c>
      <c r="AR32" s="149">
        <f>1005+1261+523+375</f>
        <v>3164</v>
      </c>
      <c r="AS32" s="149">
        <f>184+6534+637+375</f>
        <v>7730</v>
      </c>
      <c r="AT32" s="149"/>
      <c r="AU32" s="149">
        <v>8984</v>
      </c>
      <c r="AV32" s="150">
        <f>1160+500</f>
        <v>1660</v>
      </c>
      <c r="AW32" s="11"/>
      <c r="AX32" s="11"/>
      <c r="AY32" s="325"/>
      <c r="AZ32" s="148" t="s">
        <v>21</v>
      </c>
      <c r="BA32" s="149"/>
      <c r="BB32" s="149"/>
      <c r="BC32" s="149"/>
      <c r="BD32" s="149"/>
      <c r="BE32" s="149"/>
      <c r="BF32" s="150"/>
      <c r="BG32" s="11"/>
      <c r="BH32" s="11"/>
      <c r="BI32" s="325"/>
      <c r="BJ32" s="148" t="s">
        <v>21</v>
      </c>
      <c r="BK32" s="149"/>
      <c r="BL32" s="149"/>
      <c r="BM32" s="149"/>
      <c r="BN32" s="149"/>
      <c r="BO32" s="149"/>
      <c r="BP32" s="150"/>
      <c r="BQ32" s="11"/>
      <c r="BR32" s="11"/>
      <c r="BS32" s="325"/>
      <c r="BT32" s="148" t="s">
        <v>21</v>
      </c>
      <c r="BU32" s="149"/>
      <c r="BV32" s="149"/>
      <c r="BW32" s="149"/>
      <c r="BX32" s="149"/>
      <c r="BY32" s="149"/>
      <c r="BZ32" s="150"/>
      <c r="CA32" s="11"/>
      <c r="CB32" s="11"/>
      <c r="CC32" s="325"/>
      <c r="CD32" s="148" t="s">
        <v>21</v>
      </c>
      <c r="CE32" s="149"/>
      <c r="CF32" s="149"/>
      <c r="CG32" s="149"/>
      <c r="CH32" s="149"/>
      <c r="CI32" s="149"/>
      <c r="CJ32" s="150"/>
      <c r="CK32" s="11"/>
      <c r="CL32" s="11"/>
      <c r="CM32" s="325"/>
      <c r="CN32" s="148" t="s">
        <v>21</v>
      </c>
      <c r="CO32" s="149">
        <f>SUM(CR32:CT32)</f>
        <v>12984</v>
      </c>
      <c r="CP32" s="149">
        <v>1506</v>
      </c>
      <c r="CQ32" s="149">
        <v>6619</v>
      </c>
      <c r="CR32" s="149">
        <v>3152</v>
      </c>
      <c r="CS32" s="149">
        <v>8325</v>
      </c>
      <c r="CT32" s="150">
        <f>1190+317</f>
        <v>1507</v>
      </c>
      <c r="CU32" s="11"/>
      <c r="CV32" s="11"/>
      <c r="CW32" s="325"/>
      <c r="CX32" s="148" t="s">
        <v>21</v>
      </c>
      <c r="CY32" s="149"/>
      <c r="CZ32" s="149"/>
      <c r="DA32" s="149"/>
      <c r="DB32" s="149"/>
      <c r="DC32" s="149"/>
      <c r="DD32" s="150"/>
      <c r="DE32" s="11"/>
      <c r="DF32" s="11"/>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I638" s="326"/>
      <c r="BS638" s="326"/>
      <c r="CC638" s="326"/>
      <c r="CM638" s="326"/>
      <c r="CW638" s="326"/>
      <c r="DG638" s="326"/>
      <c r="DQ638" s="326"/>
      <c r="EA638" s="326"/>
      <c r="EK638" s="326"/>
      <c r="EU638" s="326"/>
      <c r="FE638" s="326"/>
      <c r="FO638" s="326"/>
      <c r="FY638" s="326"/>
      <c r="GI638" s="326"/>
      <c r="GS638" s="326"/>
      <c r="HC638" s="326"/>
      <c r="HM638" s="326"/>
      <c r="HW638" s="326"/>
    </row>
  </sheetData>
  <mergeCells count="33">
    <mergeCell ref="CX27:DD27"/>
    <mergeCell ref="CY1:DD2"/>
    <mergeCell ref="CY3:DD3"/>
    <mergeCell ref="CD27:CJ27"/>
    <mergeCell ref="CE1:CJ2"/>
    <mergeCell ref="CE3:CJ3"/>
    <mergeCell ref="CO1:CT2"/>
    <mergeCell ref="CO3:CT3"/>
    <mergeCell ref="CN27:CT27"/>
    <mergeCell ref="BU1:BZ2"/>
    <mergeCell ref="BU3:BZ3"/>
    <mergeCell ref="BT27:BZ27"/>
    <mergeCell ref="C1:H2"/>
    <mergeCell ref="M1:R2"/>
    <mergeCell ref="W1:AB2"/>
    <mergeCell ref="B27:H27"/>
    <mergeCell ref="L27:R27"/>
    <mergeCell ref="V27:AB27"/>
    <mergeCell ref="C3:H3"/>
    <mergeCell ref="M3:R3"/>
    <mergeCell ref="W3:AB3"/>
    <mergeCell ref="AG3:AL3"/>
    <mergeCell ref="AQ3:AV3"/>
    <mergeCell ref="AG1:AL2"/>
    <mergeCell ref="AQ1:AV2"/>
    <mergeCell ref="AF27:AL27"/>
    <mergeCell ref="AP27:AV27"/>
    <mergeCell ref="BJ27:BP27"/>
    <mergeCell ref="BK1:BP2"/>
    <mergeCell ref="BK3:BP3"/>
    <mergeCell ref="BA1:BF2"/>
    <mergeCell ref="BA3:BF3"/>
    <mergeCell ref="AZ27:BF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48" t="s">
        <v>23</v>
      </c>
      <c r="B1" s="349" t="str">
        <f>'Water Data'!B1</f>
        <v>EMIS06</v>
      </c>
      <c r="C1" s="598" t="str">
        <f>'Water Data'!C1:H2</f>
        <v>Senegal</v>
      </c>
      <c r="D1" s="606"/>
      <c r="E1" s="606"/>
      <c r="F1" s="606"/>
      <c r="G1" s="606"/>
      <c r="H1" s="607"/>
      <c r="I1" s="25"/>
      <c r="J1" s="16"/>
      <c r="K1" s="348" t="s">
        <v>23</v>
      </c>
      <c r="L1" s="434" t="str">
        <f>'Water Data'!L1</f>
        <v>UIS10</v>
      </c>
      <c r="M1" s="598" t="str">
        <f>'Water Data'!M1:R2</f>
        <v>Senegal</v>
      </c>
      <c r="N1" s="606"/>
      <c r="O1" s="606"/>
      <c r="P1" s="606"/>
      <c r="Q1" s="606"/>
      <c r="R1" s="607"/>
      <c r="S1" s="25"/>
      <c r="T1" s="16"/>
      <c r="U1" s="348" t="s">
        <v>23</v>
      </c>
      <c r="V1" s="434" t="str">
        <f>'Water Data'!V1</f>
        <v>EMIS12</v>
      </c>
      <c r="W1" s="598" t="str">
        <f>'Water Data'!W1:AB2</f>
        <v>Senegal</v>
      </c>
      <c r="X1" s="598"/>
      <c r="Y1" s="598"/>
      <c r="Z1" s="598"/>
      <c r="AA1" s="598"/>
      <c r="AB1" s="599"/>
      <c r="AC1" s="25"/>
      <c r="AD1" s="16"/>
      <c r="AE1" s="348" t="s">
        <v>23</v>
      </c>
      <c r="AF1" s="434" t="str">
        <f>'Water Data'!AF1</f>
        <v>UIS12</v>
      </c>
      <c r="AG1" s="598" t="str">
        <f>'Water Data'!AG1:AL2</f>
        <v>Senegal</v>
      </c>
      <c r="AH1" s="598"/>
      <c r="AI1" s="598"/>
      <c r="AJ1" s="598"/>
      <c r="AK1" s="598"/>
      <c r="AL1" s="599"/>
      <c r="AM1" s="25"/>
      <c r="AN1" s="16"/>
      <c r="AO1" s="348" t="s">
        <v>23</v>
      </c>
      <c r="AP1" s="434" t="str">
        <f>'Water Data'!AP1</f>
        <v>EMIS13</v>
      </c>
      <c r="AQ1" s="598" t="str">
        <f>'Water Data'!AQ1:AV2</f>
        <v>Senegal</v>
      </c>
      <c r="AR1" s="598"/>
      <c r="AS1" s="598"/>
      <c r="AT1" s="598"/>
      <c r="AU1" s="598"/>
      <c r="AV1" s="599"/>
      <c r="AW1" s="25"/>
      <c r="AX1" s="16"/>
      <c r="AY1" s="348" t="s">
        <v>23</v>
      </c>
      <c r="AZ1" s="434" t="str">
        <f>'Water Data'!AZ1</f>
        <v>UIS13</v>
      </c>
      <c r="BA1" s="598" t="str">
        <f>'Water Data'!BA1:BF2</f>
        <v>Senegal</v>
      </c>
      <c r="BB1" s="598"/>
      <c r="BC1" s="598"/>
      <c r="BD1" s="598"/>
      <c r="BE1" s="598"/>
      <c r="BF1" s="599"/>
      <c r="BG1" s="25"/>
      <c r="BH1" s="16"/>
      <c r="BI1" s="348" t="s">
        <v>23</v>
      </c>
      <c r="BJ1" s="434" t="str">
        <f>'Water Data'!BJ1</f>
        <v>UIS14</v>
      </c>
      <c r="BK1" s="598" t="str">
        <f>'Water Data'!BK1:BP2</f>
        <v>Senegal</v>
      </c>
      <c r="BL1" s="598"/>
      <c r="BM1" s="598"/>
      <c r="BN1" s="598"/>
      <c r="BO1" s="598"/>
      <c r="BP1" s="599"/>
      <c r="BQ1" s="25"/>
      <c r="BR1" s="16"/>
      <c r="BS1" s="348" t="s">
        <v>23</v>
      </c>
      <c r="BT1" s="434" t="str">
        <f>'Water Data'!BT1</f>
        <v>EMIS15</v>
      </c>
      <c r="BU1" s="598" t="str">
        <f>'Water Data'!BU1:BZ2</f>
        <v>Senegal</v>
      </c>
      <c r="BV1" s="598"/>
      <c r="BW1" s="598"/>
      <c r="BX1" s="598"/>
      <c r="BY1" s="598"/>
      <c r="BZ1" s="599"/>
      <c r="CA1" s="25"/>
      <c r="CB1" s="16"/>
      <c r="CC1" s="348" t="s">
        <v>23</v>
      </c>
      <c r="CD1" s="445" t="str">
        <f>'Water Data'!CD1</f>
        <v>UIS15</v>
      </c>
      <c r="CE1" s="598" t="str">
        <f>'Water Data'!CE1:CJ2</f>
        <v>Senegal</v>
      </c>
      <c r="CF1" s="598"/>
      <c r="CG1" s="598"/>
      <c r="CH1" s="598"/>
      <c r="CI1" s="598"/>
      <c r="CJ1" s="599"/>
      <c r="CK1" s="25"/>
      <c r="CL1" s="16"/>
      <c r="CM1" s="348" t="s">
        <v>23</v>
      </c>
      <c r="CN1" s="445" t="str">
        <f>'Water Data'!CN1</f>
        <v>EMIS16</v>
      </c>
      <c r="CO1" s="445" t="str">
        <f>'Water Data'!CO1:CT2</f>
        <v>Senegal</v>
      </c>
      <c r="CP1" s="445"/>
      <c r="CQ1" s="445"/>
      <c r="CR1" s="445"/>
      <c r="CS1" s="445"/>
      <c r="CT1" s="446"/>
      <c r="CU1" s="25"/>
      <c r="CV1" s="16"/>
      <c r="CW1" s="348" t="s">
        <v>23</v>
      </c>
      <c r="CX1" s="445" t="str">
        <f>'Water Data'!CX1</f>
        <v>UIS16</v>
      </c>
      <c r="CY1" s="445" t="str">
        <f>'Water Data'!CY1:DD2</f>
        <v>Senegal</v>
      </c>
      <c r="CZ1" s="445"/>
      <c r="DA1" s="445"/>
      <c r="DB1" s="445"/>
      <c r="DC1" s="445"/>
      <c r="DD1" s="446"/>
      <c r="DE1" s="25"/>
      <c r="DF1" s="16"/>
    </row>
    <row r="2" x14ac:dyDescent="0.25">
      <c r="A2" s="350" t="str">
        <f>'Water Data'!A2</f>
        <v>Annuaire Statistique National Annee Scolaire 2005/2006</v>
      </c>
      <c r="B2" s="351"/>
      <c r="C2" s="608"/>
      <c r="D2" s="608"/>
      <c r="E2" s="608"/>
      <c r="F2" s="608"/>
      <c r="G2" s="608"/>
      <c r="H2" s="609"/>
      <c r="I2" s="11"/>
      <c r="J2" s="17"/>
      <c r="K2" s="350" t="str">
        <f>'Water Data'!K2</f>
        <v>UNESCO UIS (http://data.uis.unesco.org/)</v>
      </c>
      <c r="L2" s="351"/>
      <c r="M2" s="608"/>
      <c r="N2" s="608"/>
      <c r="O2" s="608"/>
      <c r="P2" s="608"/>
      <c r="Q2" s="608"/>
      <c r="R2" s="609"/>
      <c r="S2" s="11"/>
      <c r="T2" s="17"/>
      <c r="U2" s="350" t="str">
        <f>'Water Data'!U2</f>
        <v>Rapport National Sur la Situation de L'Education 2016</v>
      </c>
      <c r="V2" s="351"/>
      <c r="W2" s="600"/>
      <c r="X2" s="600"/>
      <c r="Y2" s="600"/>
      <c r="Z2" s="600"/>
      <c r="AA2" s="600"/>
      <c r="AB2" s="601"/>
      <c r="AC2" s="11"/>
      <c r="AD2" s="17"/>
      <c r="AE2" s="350" t="str">
        <f>'Water Data'!AE2</f>
        <v>UNESCO UIS (http://data.uis.unesco.org/)</v>
      </c>
      <c r="AF2" s="351"/>
      <c r="AG2" s="600"/>
      <c r="AH2" s="600"/>
      <c r="AI2" s="600"/>
      <c r="AJ2" s="600"/>
      <c r="AK2" s="600"/>
      <c r="AL2" s="601"/>
      <c r="AM2" s="11"/>
      <c r="AN2" s="17"/>
      <c r="AO2" s="350" t="str">
        <f>'Water Data'!AO2</f>
        <v>Annuaire statistique national annee scolaire 2012/2013</v>
      </c>
      <c r="AP2" s="351"/>
      <c r="AQ2" s="600"/>
      <c r="AR2" s="600"/>
      <c r="AS2" s="600"/>
      <c r="AT2" s="600"/>
      <c r="AU2" s="600"/>
      <c r="AV2" s="601"/>
      <c r="AW2" s="11"/>
      <c r="AX2" s="17"/>
      <c r="AY2" s="350" t="str">
        <f>'Water Data'!AY2</f>
        <v>UNESCO UIS (http://data.uis.unesco.org/)</v>
      </c>
      <c r="AZ2" s="351"/>
      <c r="BA2" s="600"/>
      <c r="BB2" s="600"/>
      <c r="BC2" s="600"/>
      <c r="BD2" s="600"/>
      <c r="BE2" s="600"/>
      <c r="BF2" s="601"/>
      <c r="BG2" s="11"/>
      <c r="BH2" s="17"/>
      <c r="BI2" s="350" t="str">
        <f>'Water Data'!BI2</f>
        <v>UNESCO UIS (http://data.uis.unesco.org/)</v>
      </c>
      <c r="BJ2" s="351"/>
      <c r="BK2" s="600"/>
      <c r="BL2" s="600"/>
      <c r="BM2" s="600"/>
      <c r="BN2" s="600"/>
      <c r="BO2" s="600"/>
      <c r="BP2" s="601"/>
      <c r="BQ2" s="11"/>
      <c r="BR2" s="17"/>
      <c r="BS2" s="350" t="str">
        <f>'Water Data'!BS2</f>
        <v>Rapport National Sur la Situation de L'Education 2016</v>
      </c>
      <c r="BT2" s="351"/>
      <c r="BU2" s="600"/>
      <c r="BV2" s="600"/>
      <c r="BW2" s="600"/>
      <c r="BX2" s="600"/>
      <c r="BY2" s="600"/>
      <c r="BZ2" s="601"/>
      <c r="CA2" s="11"/>
      <c r="CB2" s="17"/>
      <c r="CC2" s="350" t="str">
        <f>'Water Data'!CC2</f>
        <v>UNESCO UIS (http://data.uis.unesco.org/)</v>
      </c>
      <c r="CD2" s="351"/>
      <c r="CE2" s="600"/>
      <c r="CF2" s="600"/>
      <c r="CG2" s="600"/>
      <c r="CH2" s="600"/>
      <c r="CI2" s="600"/>
      <c r="CJ2" s="601"/>
      <c r="CK2" s="11"/>
      <c r="CL2" s="17"/>
      <c r="CM2" s="350" t="str">
        <f>'Water Data'!CM2</f>
        <v>Rapport National Sur la Situation de L'Education 2016</v>
      </c>
      <c r="CN2" s="351"/>
      <c r="CO2" s="447"/>
      <c r="CP2" s="447"/>
      <c r="CQ2" s="447"/>
      <c r="CR2" s="447"/>
      <c r="CS2" s="447"/>
      <c r="CT2" s="448"/>
      <c r="CU2" s="11"/>
      <c r="CV2" s="17"/>
      <c r="CW2" s="350" t="str">
        <f>'Water Data'!CW2</f>
        <v>UNESCO UIS (http://data.uis.unesco.org/)</v>
      </c>
      <c r="CX2" s="351"/>
      <c r="CY2" s="447"/>
      <c r="CZ2" s="447"/>
      <c r="DA2" s="447"/>
      <c r="DB2" s="447"/>
      <c r="DC2" s="447"/>
      <c r="DD2" s="448"/>
      <c r="DE2" s="11"/>
      <c r="DF2" s="17"/>
    </row>
    <row r="3" x14ac:dyDescent="0.25">
      <c r="A3" s="352" t="str">
        <f>'Water Data'!A3</f>
        <v>EMIS</v>
      </c>
      <c r="B3" s="353"/>
      <c r="C3" s="602">
        <f>'Water Data'!C3:H3</f>
        <v>2006</v>
      </c>
      <c r="D3" s="610"/>
      <c r="E3" s="610"/>
      <c r="F3" s="610"/>
      <c r="G3" s="610"/>
      <c r="H3" s="611"/>
      <c r="I3" s="11"/>
      <c r="J3" s="17"/>
      <c r="K3" s="352" t="str">
        <f>'Water Data'!K3</f>
        <v>Other</v>
      </c>
      <c r="L3" s="353"/>
      <c r="M3" s="602">
        <f>'Water Data'!M3:R3</f>
        <v>2010</v>
      </c>
      <c r="N3" s="610"/>
      <c r="O3" s="610"/>
      <c r="P3" s="610"/>
      <c r="Q3" s="610"/>
      <c r="R3" s="611"/>
      <c r="S3" s="11"/>
      <c r="T3" s="17"/>
      <c r="U3" s="352" t="str">
        <f>'Water Data'!U3</f>
        <v>EMIS</v>
      </c>
      <c r="V3" s="353"/>
      <c r="W3" s="602">
        <f>'Water Data'!W3:AB3</f>
        <v>2012</v>
      </c>
      <c r="X3" s="602"/>
      <c r="Y3" s="602"/>
      <c r="Z3" s="602"/>
      <c r="AA3" s="602"/>
      <c r="AB3" s="603"/>
      <c r="AC3" s="11"/>
      <c r="AD3" s="17"/>
      <c r="AE3" s="352" t="str">
        <f>'Water Data'!AE3</f>
        <v>Other</v>
      </c>
      <c r="AF3" s="353"/>
      <c r="AG3" s="602">
        <f>'Water Data'!AG3:AL3</f>
        <v>2012</v>
      </c>
      <c r="AH3" s="602"/>
      <c r="AI3" s="602"/>
      <c r="AJ3" s="602"/>
      <c r="AK3" s="602"/>
      <c r="AL3" s="603"/>
      <c r="AM3" s="11"/>
      <c r="AN3" s="17"/>
      <c r="AO3" s="352" t="str">
        <f>'Water Data'!AO3</f>
        <v>EMIS</v>
      </c>
      <c r="AP3" s="353"/>
      <c r="AQ3" s="602">
        <f>'Water Data'!AQ3:AV3</f>
        <v>2013</v>
      </c>
      <c r="AR3" s="602"/>
      <c r="AS3" s="602"/>
      <c r="AT3" s="602"/>
      <c r="AU3" s="602"/>
      <c r="AV3" s="603"/>
      <c r="AW3" s="11"/>
      <c r="AX3" s="17"/>
      <c r="AY3" s="352" t="str">
        <f>'Water Data'!AY3</f>
        <v>Other</v>
      </c>
      <c r="AZ3" s="353"/>
      <c r="BA3" s="602">
        <f>'Water Data'!BA3:BF3</f>
        <v>2013</v>
      </c>
      <c r="BB3" s="602"/>
      <c r="BC3" s="602"/>
      <c r="BD3" s="602"/>
      <c r="BE3" s="602"/>
      <c r="BF3" s="603"/>
      <c r="BG3" s="11"/>
      <c r="BH3" s="17"/>
      <c r="BI3" s="352" t="str">
        <f>'Water Data'!BI3</f>
        <v>Other</v>
      </c>
      <c r="BJ3" s="353"/>
      <c r="BK3" s="602">
        <f>'Water Data'!BK3:BP3</f>
        <v>2014</v>
      </c>
      <c r="BL3" s="602"/>
      <c r="BM3" s="602"/>
      <c r="BN3" s="602"/>
      <c r="BO3" s="602"/>
      <c r="BP3" s="603"/>
      <c r="BQ3" s="11"/>
      <c r="BR3" s="17"/>
      <c r="BS3" s="352" t="str">
        <f>'Water Data'!BS3</f>
        <v>EMIS</v>
      </c>
      <c r="BT3" s="353"/>
      <c r="BU3" s="602">
        <f>'Water Data'!BU3:BZ3</f>
        <v>2015</v>
      </c>
      <c r="BV3" s="602"/>
      <c r="BW3" s="602"/>
      <c r="BX3" s="602"/>
      <c r="BY3" s="602"/>
      <c r="BZ3" s="603"/>
      <c r="CA3" s="11"/>
      <c r="CB3" s="17"/>
      <c r="CC3" s="352" t="str">
        <f>'Water Data'!CC3</f>
        <v>Other</v>
      </c>
      <c r="CD3" s="353"/>
      <c r="CE3" s="602">
        <f>'Water Data'!CE3:CJ3</f>
        <v>2015</v>
      </c>
      <c r="CF3" s="602"/>
      <c r="CG3" s="602"/>
      <c r="CH3" s="602"/>
      <c r="CI3" s="602"/>
      <c r="CJ3" s="603"/>
      <c r="CK3" s="11"/>
      <c r="CL3" s="17"/>
      <c r="CM3" s="352" t="str">
        <f>'Water Data'!CM3</f>
        <v>EMIS</v>
      </c>
      <c r="CN3" s="353"/>
      <c r="CO3" s="449">
        <f>'Water Data'!CO3:CT3</f>
        <v>2016</v>
      </c>
      <c r="CP3" s="449"/>
      <c r="CQ3" s="449"/>
      <c r="CR3" s="449"/>
      <c r="CS3" s="449"/>
      <c r="CT3" s="450"/>
      <c r="CU3" s="11"/>
      <c r="CV3" s="17"/>
      <c r="CW3" s="352" t="str">
        <f>'Water Data'!CW3</f>
        <v>Other</v>
      </c>
      <c r="CX3" s="353"/>
      <c r="CY3" s="449">
        <f>'Water Data'!CY3:DD3</f>
        <v>2016</v>
      </c>
      <c r="CZ3" s="449"/>
      <c r="DA3" s="449"/>
      <c r="DB3" s="449"/>
      <c r="DC3" s="449"/>
      <c r="DD3" s="450"/>
      <c r="DE3" s="11"/>
      <c r="DF3" s="17"/>
    </row>
    <row r="4" s="4" customFormat="true" ht="18" customHeight="true" x14ac:dyDescent="0.25">
      <c r="A4" s="354" t="s">
        <v>202</v>
      </c>
      <c r="B4" s="355" t="s">
        <v>58</v>
      </c>
      <c r="C4" s="356" t="s">
        <v>7</v>
      </c>
      <c r="D4" s="357" t="s">
        <v>1</v>
      </c>
      <c r="E4" s="357" t="s">
        <v>2</v>
      </c>
      <c r="F4" s="357" t="s">
        <v>17</v>
      </c>
      <c r="G4" s="357" t="s">
        <v>18</v>
      </c>
      <c r="H4" s="358" t="s">
        <v>19</v>
      </c>
      <c r="I4" s="26"/>
      <c r="J4" s="18"/>
      <c r="K4" s="354" t="s">
        <v>202</v>
      </c>
      <c r="L4" s="355" t="s">
        <v>58</v>
      </c>
      <c r="M4" s="356" t="s">
        <v>7</v>
      </c>
      <c r="N4" s="357" t="s">
        <v>1</v>
      </c>
      <c r="O4" s="357" t="s">
        <v>2</v>
      </c>
      <c r="P4" s="357" t="s">
        <v>17</v>
      </c>
      <c r="Q4" s="357" t="s">
        <v>18</v>
      </c>
      <c r="R4" s="358" t="s">
        <v>19</v>
      </c>
      <c r="S4" s="26"/>
      <c r="T4" s="18"/>
      <c r="U4" s="354" t="s">
        <v>202</v>
      </c>
      <c r="V4" s="355" t="s">
        <v>58</v>
      </c>
      <c r="W4" s="356" t="s">
        <v>7</v>
      </c>
      <c r="X4" s="357" t="s">
        <v>1</v>
      </c>
      <c r="Y4" s="357" t="s">
        <v>2</v>
      </c>
      <c r="Z4" s="357" t="s">
        <v>17</v>
      </c>
      <c r="AA4" s="357" t="s">
        <v>18</v>
      </c>
      <c r="AB4" s="358" t="s">
        <v>19</v>
      </c>
      <c r="AC4" s="26"/>
      <c r="AD4" s="18"/>
      <c r="AE4" s="354" t="s">
        <v>202</v>
      </c>
      <c r="AF4" s="355" t="s">
        <v>58</v>
      </c>
      <c r="AG4" s="356" t="s">
        <v>7</v>
      </c>
      <c r="AH4" s="357" t="s">
        <v>1</v>
      </c>
      <c r="AI4" s="357" t="s">
        <v>2</v>
      </c>
      <c r="AJ4" s="357" t="s">
        <v>17</v>
      </c>
      <c r="AK4" s="357" t="s">
        <v>18</v>
      </c>
      <c r="AL4" s="358" t="s">
        <v>19</v>
      </c>
      <c r="AM4" s="26"/>
      <c r="AN4" s="18"/>
      <c r="AO4" s="354" t="s">
        <v>202</v>
      </c>
      <c r="AP4" s="355" t="s">
        <v>58</v>
      </c>
      <c r="AQ4" s="356" t="s">
        <v>7</v>
      </c>
      <c r="AR4" s="357" t="s">
        <v>1</v>
      </c>
      <c r="AS4" s="357" t="s">
        <v>2</v>
      </c>
      <c r="AT4" s="357" t="s">
        <v>17</v>
      </c>
      <c r="AU4" s="357" t="s">
        <v>18</v>
      </c>
      <c r="AV4" s="358" t="s">
        <v>19</v>
      </c>
      <c r="AW4" s="26"/>
      <c r="AX4" s="18"/>
      <c r="AY4" s="354" t="s">
        <v>202</v>
      </c>
      <c r="AZ4" s="355" t="s">
        <v>58</v>
      </c>
      <c r="BA4" s="356" t="s">
        <v>7</v>
      </c>
      <c r="BB4" s="357" t="s">
        <v>1</v>
      </c>
      <c r="BC4" s="357" t="s">
        <v>2</v>
      </c>
      <c r="BD4" s="357" t="s">
        <v>17</v>
      </c>
      <c r="BE4" s="357" t="s">
        <v>18</v>
      </c>
      <c r="BF4" s="358" t="s">
        <v>19</v>
      </c>
      <c r="BG4" s="26"/>
      <c r="BH4" s="18"/>
      <c r="BI4" s="354" t="s">
        <v>202</v>
      </c>
      <c r="BJ4" s="355" t="s">
        <v>58</v>
      </c>
      <c r="BK4" s="356" t="s">
        <v>7</v>
      </c>
      <c r="BL4" s="357" t="s">
        <v>1</v>
      </c>
      <c r="BM4" s="357" t="s">
        <v>2</v>
      </c>
      <c r="BN4" s="357" t="s">
        <v>17</v>
      </c>
      <c r="BO4" s="357" t="s">
        <v>18</v>
      </c>
      <c r="BP4" s="358" t="s">
        <v>19</v>
      </c>
      <c r="BQ4" s="26"/>
      <c r="BR4" s="18"/>
      <c r="BS4" s="354" t="s">
        <v>202</v>
      </c>
      <c r="BT4" s="355" t="s">
        <v>58</v>
      </c>
      <c r="BU4" s="356" t="s">
        <v>7</v>
      </c>
      <c r="BV4" s="357" t="s">
        <v>1</v>
      </c>
      <c r="BW4" s="357" t="s">
        <v>2</v>
      </c>
      <c r="BX4" s="357" t="s">
        <v>17</v>
      </c>
      <c r="BY4" s="357" t="s">
        <v>18</v>
      </c>
      <c r="BZ4" s="358" t="s">
        <v>19</v>
      </c>
      <c r="CA4" s="26"/>
      <c r="CB4" s="18"/>
      <c r="CC4" s="354" t="s">
        <v>202</v>
      </c>
      <c r="CD4" s="355" t="s">
        <v>58</v>
      </c>
      <c r="CE4" s="356" t="s">
        <v>7</v>
      </c>
      <c r="CF4" s="357" t="s">
        <v>1</v>
      </c>
      <c r="CG4" s="357" t="s">
        <v>2</v>
      </c>
      <c r="CH4" s="357" t="s">
        <v>17</v>
      </c>
      <c r="CI4" s="357" t="s">
        <v>18</v>
      </c>
      <c r="CJ4" s="358" t="s">
        <v>19</v>
      </c>
      <c r="CK4" s="26"/>
      <c r="CL4" s="18"/>
      <c r="CM4" s="354" t="s">
        <v>202</v>
      </c>
      <c r="CN4" s="355" t="s">
        <v>58</v>
      </c>
      <c r="CO4" s="356" t="s">
        <v>7</v>
      </c>
      <c r="CP4" s="357" t="s">
        <v>1</v>
      </c>
      <c r="CQ4" s="357" t="s">
        <v>2</v>
      </c>
      <c r="CR4" s="357" t="s">
        <v>17</v>
      </c>
      <c r="CS4" s="357" t="s">
        <v>18</v>
      </c>
      <c r="CT4" s="358" t="s">
        <v>19</v>
      </c>
      <c r="CU4" s="26"/>
      <c r="CV4" s="18"/>
      <c r="CW4" s="354" t="s">
        <v>202</v>
      </c>
      <c r="CX4" s="355" t="s">
        <v>58</v>
      </c>
      <c r="CY4" s="356" t="s">
        <v>7</v>
      </c>
      <c r="CZ4" s="357" t="s">
        <v>1</v>
      </c>
      <c r="DA4" s="357" t="s">
        <v>2</v>
      </c>
      <c r="DB4" s="357" t="s">
        <v>17</v>
      </c>
      <c r="DC4" s="357" t="s">
        <v>18</v>
      </c>
      <c r="DD4" s="358" t="s">
        <v>19</v>
      </c>
      <c r="DE4" s="26"/>
      <c r="DF4" s="18"/>
      <c r="DG4" s="328"/>
      <c r="DQ4" s="328"/>
      <c r="EA4" s="328"/>
      <c r="EK4" s="328"/>
      <c r="EU4" s="328"/>
      <c r="FE4" s="328"/>
      <c r="FO4" s="328"/>
      <c r="FY4" s="328"/>
      <c r="GI4" s="328"/>
      <c r="GS4" s="328"/>
      <c r="HC4" s="328"/>
      <c r="HM4" s="328"/>
      <c r="HW4" s="328"/>
    </row>
    <row r="5" s="4" customFormat="true" x14ac:dyDescent="0.25">
      <c r="A5" s="320"/>
      <c r="B5" s="15" t="s">
        <v>3</v>
      </c>
      <c r="C5" s="9">
        <f t="shared" ref="C5:H5" si="0">IF(COUNTA(C15)=0,"",C15)</f>
        <v>48.852626211116778</v>
      </c>
      <c r="D5" s="9">
        <f t="shared" si="0"/>
        <v>33.600534402137612</v>
      </c>
      <c r="E5" s="9">
        <f t="shared" si="0"/>
        <v>55.180634513112047</v>
      </c>
      <c r="F5" s="9" t="str">
        <f t="shared" si="0"/>
        <v/>
      </c>
      <c r="G5" s="9">
        <f t="shared" si="0"/>
        <v>50.532374100719423</v>
      </c>
      <c r="H5" s="31">
        <f t="shared" si="0"/>
        <v>35.794183445190157</v>
      </c>
      <c r="I5" s="26"/>
      <c r="J5" s="18"/>
      <c r="K5" s="320"/>
      <c r="L5" s="15" t="s">
        <v>3</v>
      </c>
      <c r="M5" s="9">
        <f t="shared" ref="M5:R5" si="1">IF(COUNTA(M15)=0,"",M15)</f>
        <v>44.2</v>
      </c>
      <c r="N5" s="9" t="str">
        <f t="shared" si="1"/>
        <v/>
      </c>
      <c r="O5" s="9" t="str">
        <f t="shared" si="1"/>
        <v/>
      </c>
      <c r="P5" s="9" t="str">
        <f t="shared" si="1"/>
        <v/>
      </c>
      <c r="Q5" s="9">
        <f t="shared" si="1"/>
        <v>44.2</v>
      </c>
      <c r="R5" s="31" t="str">
        <f t="shared" si="1"/>
        <v/>
      </c>
      <c r="S5" s="26"/>
      <c r="T5" s="18"/>
      <c r="U5" s="320"/>
      <c r="V5" s="15" t="s">
        <v>3</v>
      </c>
      <c r="W5" s="9">
        <f t="shared" ref="W5:AB5" si="2">IF(COUNTA(W15)=0,"",W15)</f>
        <v>39.200000000000003</v>
      </c>
      <c r="X5" s="9">
        <f t="shared" si="2"/>
        <v>11.799999999999997</v>
      </c>
      <c r="Y5" s="9">
        <f t="shared" si="2"/>
        <v>44.6</v>
      </c>
      <c r="Z5" s="9" t="str">
        <f t="shared" si="2"/>
        <v/>
      </c>
      <c r="AA5" s="9">
        <f t="shared" si="2"/>
        <v>39.200000000000003</v>
      </c>
      <c r="AB5" s="31" t="str">
        <f t="shared" si="2"/>
        <v/>
      </c>
      <c r="AC5" s="26"/>
      <c r="AD5" s="18"/>
      <c r="AE5" s="320"/>
      <c r="AF5" s="15" t="s">
        <v>3</v>
      </c>
      <c r="AG5" s="9">
        <f t="shared" ref="AG5:AL5" si="3">IF(COUNTA(AG15)=0,"",AG15)</f>
        <v>38.045922585494182</v>
      </c>
      <c r="AH5" s="9" t="str">
        <f t="shared" si="3"/>
        <v/>
      </c>
      <c r="AI5" s="9" t="str">
        <f t="shared" si="3"/>
        <v/>
      </c>
      <c r="AJ5" s="9" t="str">
        <f t="shared" si="3"/>
        <v/>
      </c>
      <c r="AK5" s="9">
        <f t="shared" si="3"/>
        <v>39.200000000000003</v>
      </c>
      <c r="AL5" s="31">
        <f t="shared" si="3"/>
        <v>31.8</v>
      </c>
      <c r="AM5" s="26"/>
      <c r="AN5" s="18"/>
      <c r="AO5" s="320"/>
      <c r="AP5" s="15" t="s">
        <v>3</v>
      </c>
      <c r="AQ5" s="9">
        <f t="shared" ref="AQ5:AV5" si="4">IF(COUNTA(AQ15)=0,"",AQ15)</f>
        <v>24.953025178504323</v>
      </c>
      <c r="AR5" s="9">
        <f t="shared" si="4"/>
        <v>2.307206068268016</v>
      </c>
      <c r="AS5" s="9">
        <f t="shared" si="4"/>
        <v>36.649417852522639</v>
      </c>
      <c r="AT5" s="9" t="str">
        <f t="shared" si="4"/>
        <v/>
      </c>
      <c r="AU5" s="9">
        <f t="shared" si="4"/>
        <v>27.393143365983974</v>
      </c>
      <c r="AV5" s="31">
        <f t="shared" si="4"/>
        <v>11.746987951807228</v>
      </c>
      <c r="AW5" s="26"/>
      <c r="AX5" s="18"/>
      <c r="AY5" s="320"/>
      <c r="AZ5" s="15" t="s">
        <v>3</v>
      </c>
      <c r="BA5" s="9" t="str">
        <f t="shared" ref="BA5:BF5" si="5">IF(COUNTA(BA15)=0,"",BA15)</f>
        <v/>
      </c>
      <c r="BB5" s="9" t="str">
        <f t="shared" si="5"/>
        <v/>
      </c>
      <c r="BC5" s="9" t="str">
        <f t="shared" si="5"/>
        <v/>
      </c>
      <c r="BD5" s="9" t="str">
        <f t="shared" si="5"/>
        <v/>
      </c>
      <c r="BE5" s="9" t="str">
        <f t="shared" si="5"/>
        <v/>
      </c>
      <c r="BF5" s="31">
        <f t="shared" si="5"/>
        <v>25.5</v>
      </c>
      <c r="BG5" s="26"/>
      <c r="BH5" s="18"/>
      <c r="BI5" s="320"/>
      <c r="BJ5" s="15" t="s">
        <v>3</v>
      </c>
      <c r="BK5" s="9">
        <f t="shared" ref="BK5:BP5" si="6">IF(COUNTA(BK15)=0,"",BK15)</f>
        <v>25.895452837279219</v>
      </c>
      <c r="BL5" s="9" t="str">
        <f t="shared" si="6"/>
        <v/>
      </c>
      <c r="BM5" s="9" t="str">
        <f t="shared" si="6"/>
        <v/>
      </c>
      <c r="BN5" s="9" t="str">
        <f t="shared" si="6"/>
        <v/>
      </c>
      <c r="BO5" s="9">
        <f t="shared" si="6"/>
        <v>26.8</v>
      </c>
      <c r="BP5" s="31">
        <f t="shared" si="6"/>
        <v>21</v>
      </c>
      <c r="BQ5" s="26"/>
      <c r="BR5" s="18"/>
      <c r="BS5" s="320"/>
      <c r="BT5" s="15" t="s">
        <v>3</v>
      </c>
      <c r="BU5" s="9" t="str">
        <f t="shared" ref="BU5:BZ5" si="7">IF(COUNTA(BU15)=0,"",BU15)</f>
        <v/>
      </c>
      <c r="BV5" s="9" t="str">
        <f t="shared" si="7"/>
        <v/>
      </c>
      <c r="BW5" s="9" t="str">
        <f t="shared" si="7"/>
        <v/>
      </c>
      <c r="BX5" s="9" t="str">
        <f t="shared" si="7"/>
        <v/>
      </c>
      <c r="BY5" s="9" t="str">
        <f t="shared" si="7"/>
        <v/>
      </c>
      <c r="BZ5" s="31">
        <f t="shared" si="7"/>
        <v>16.307330195023535</v>
      </c>
      <c r="CA5" s="26"/>
      <c r="CB5" s="18"/>
      <c r="CC5" s="320"/>
      <c r="CD5" s="15" t="s">
        <v>3</v>
      </c>
      <c r="CE5" s="9">
        <f t="shared" ref="CE5:CJ5" si="8">IF(COUNTA(CE15)=0,"",CE15)</f>
        <v>24.861518226230739</v>
      </c>
      <c r="CF5" s="9" t="str">
        <f t="shared" si="8"/>
        <v/>
      </c>
      <c r="CG5" s="9" t="str">
        <f t="shared" si="8"/>
        <v/>
      </c>
      <c r="CH5" s="9" t="str">
        <f t="shared" si="8"/>
        <v/>
      </c>
      <c r="CI5" s="9">
        <f t="shared" si="8"/>
        <v>26</v>
      </c>
      <c r="CJ5" s="31">
        <f t="shared" si="8"/>
        <v>18.7</v>
      </c>
      <c r="CK5" s="26"/>
      <c r="CL5" s="18"/>
      <c r="CM5" s="320"/>
      <c r="CN5" s="15" t="s">
        <v>3</v>
      </c>
      <c r="CO5" s="9">
        <f t="shared" ref="CO5:CT5" si="9">IF(COUNTA(CO15)=0,"",CO15)</f>
        <v>32.039518788804074</v>
      </c>
      <c r="CP5" s="9">
        <f t="shared" si="9"/>
        <v>14.900000000000006</v>
      </c>
      <c r="CQ5" s="9">
        <f t="shared" si="9"/>
        <v>29.900000000000006</v>
      </c>
      <c r="CR5" s="9">
        <f t="shared" si="9"/>
        <v>61.677930000000003</v>
      </c>
      <c r="CS5" s="9">
        <f t="shared" si="9"/>
        <v>27.200000000000003</v>
      </c>
      <c r="CT5" s="31">
        <f t="shared" si="9"/>
        <v>15.307551988325429</v>
      </c>
      <c r="CU5" s="26"/>
      <c r="CV5" s="18"/>
      <c r="CW5" s="320"/>
      <c r="CX5" s="15" t="s">
        <v>3</v>
      </c>
      <c r="CY5" s="9" t="str">
        <f t="shared" ref="CY5:DD5" si="10">IF(COUNTA(CY15)=0,"",CY15)</f>
        <v/>
      </c>
      <c r="CZ5" s="9" t="str">
        <f t="shared" si="10"/>
        <v/>
      </c>
      <c r="DA5" s="9" t="str">
        <f t="shared" si="10"/>
        <v/>
      </c>
      <c r="DB5" s="9" t="str">
        <f t="shared" si="10"/>
        <v/>
      </c>
      <c r="DC5" s="9" t="str">
        <f t="shared" si="10"/>
        <v/>
      </c>
      <c r="DD5" s="31" t="str">
        <f t="shared" si="10"/>
        <v/>
      </c>
      <c r="DE5" s="26"/>
      <c r="DF5" s="18"/>
      <c r="DG5" s="328"/>
      <c r="DQ5" s="328"/>
      <c r="EA5" s="328"/>
      <c r="EK5" s="328"/>
      <c r="EU5" s="328"/>
      <c r="FE5" s="328"/>
      <c r="FO5" s="328"/>
      <c r="FY5" s="328"/>
      <c r="GI5" s="328"/>
      <c r="GS5" s="328"/>
      <c r="HC5" s="328"/>
      <c r="HM5" s="328"/>
      <c r="HW5" s="328"/>
    </row>
    <row r="6" s="4" customFormat="true" x14ac:dyDescent="0.25">
      <c r="A6" s="32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2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20"/>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20"/>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20"/>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20"/>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20"/>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20"/>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1" t="str">
        <f>IF((COUNTA(CJ16:CJ27)=0)+(COUNTA(CJ15)=0),"",100-CJ15-SUMPRODUCT(CD16:CD27,CJ16:CJ27))</f>
        <v/>
      </c>
      <c r="CK6" s="26"/>
      <c r="CL6" s="18"/>
      <c r="CM6" s="320"/>
      <c r="CN6" s="15" t="s">
        <v>0</v>
      </c>
      <c r="CO6" s="9" t="str">
        <f>IF((COUNTA(CO16:CO27)=0)+(COUNTA(CO15)=0),"",100-CO15-SUMPRODUCT(CN16:CN27,CO16:CO27))</f>
        <v/>
      </c>
      <c r="CP6" s="9" t="str">
        <f>IF((COUNTA(CP16:CP27)=0)+(COUNTA(CP15)=0),"",100-CP15-SUMPRODUCT(CN16:CN27,CP16:CP27))</f>
        <v/>
      </c>
      <c r="CQ6" s="9" t="str">
        <f>IF((COUNTA(CQ16:CQ27)=0)+(COUNTA(CQ15)=0),"",100-CQ15-SUMPRODUCT(CN16:CN27,CQ16:CQ27))</f>
        <v/>
      </c>
      <c r="CR6" s="9" t="str">
        <f>IF((COUNTA(CR16:CR27)=0)+(COUNTA(CR15)=0),"",100-CR15-SUMPRODUCT(CN16:CN27,CR16:CR27))</f>
        <v/>
      </c>
      <c r="CS6" s="9"/>
      <c r="CT6" s="31"/>
      <c r="CU6" s="26"/>
      <c r="CV6" s="18"/>
      <c r="CW6" s="320"/>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c r="DD6" s="31"/>
      <c r="DE6" s="26"/>
      <c r="DF6" s="18"/>
      <c r="DG6" s="328"/>
      <c r="DQ6" s="328"/>
      <c r="EA6" s="328"/>
      <c r="EK6" s="328"/>
      <c r="EU6" s="328"/>
      <c r="FE6" s="328"/>
      <c r="FO6" s="328"/>
      <c r="FY6" s="328"/>
      <c r="GI6" s="328"/>
      <c r="GS6" s="328"/>
      <c r="HC6" s="328"/>
      <c r="HM6" s="328"/>
      <c r="HW6" s="328"/>
    </row>
    <row r="7" s="4" customFormat="true" x14ac:dyDescent="0.25">
      <c r="A7" s="320"/>
      <c r="B7" s="15" t="s">
        <v>20</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20"/>
      <c r="L7" s="15" t="s">
        <v>20</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20"/>
      <c r="V7" s="15" t="s">
        <v>20</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20"/>
      <c r="AF7" s="15" t="s">
        <v>20</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20"/>
      <c r="AP7" s="15" t="s">
        <v>20</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20"/>
      <c r="AZ7" s="15" t="s">
        <v>20</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20"/>
      <c r="BJ7" s="15" t="s">
        <v>20</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20"/>
      <c r="BT7" s="15" t="s">
        <v>20</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20"/>
      <c r="CD7" s="15" t="s">
        <v>20</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1" t="str">
        <f>IF(COUNTA(CJ16:CJ27)=0,"",SUMPRODUCT(CJ16:CJ27,CD16:CD27))</f>
        <v/>
      </c>
      <c r="CK7" s="26"/>
      <c r="CL7" s="18"/>
      <c r="CM7" s="320"/>
      <c r="CN7" s="15" t="s">
        <v>20</v>
      </c>
      <c r="CO7" s="9" t="str">
        <f>IF(COUNTA(CO16:CO27)=0,"",SUMPRODUCT(CO16:CO27,CN16:CN27))</f>
        <v/>
      </c>
      <c r="CP7" s="9" t="str">
        <f>IF(COUNTA(CP16:CP27)=0,"",SUMPRODUCT(CP16:CP27,CN16:CN27))</f>
        <v/>
      </c>
      <c r="CQ7" s="9" t="str">
        <f>IF(COUNTA(CQ16:CQ27)=0,"",SUMPRODUCT(CQ16:CQ27,CN16:CN27))</f>
        <v/>
      </c>
      <c r="CR7" s="9" t="str">
        <f>IF(COUNTA(CR16:CR27)=0,"",SUMPRODUCT(CR16:CR27,CN16:CN27))</f>
        <v/>
      </c>
      <c r="CS7" s="9"/>
      <c r="CT7" s="31"/>
      <c r="CU7" s="26"/>
      <c r="CV7" s="18"/>
      <c r="CW7" s="320"/>
      <c r="CX7" s="15" t="s">
        <v>20</v>
      </c>
      <c r="CY7" s="9" t="str">
        <f>IF(COUNTA(CY16:CY27)=0,"",SUMPRODUCT(CY16:CY27,CX16:CX27))</f>
        <v/>
      </c>
      <c r="CZ7" s="9" t="str">
        <f>IF(COUNTA(CZ16:CZ27)=0,"",SUMPRODUCT(CZ16:CZ27,CX16:CX27))</f>
        <v/>
      </c>
      <c r="DA7" s="9" t="str">
        <f>IF(COUNTA(DA16:DA27)=0,"",SUMPRODUCT(DA16:DA27,CX16:CX27))</f>
        <v/>
      </c>
      <c r="DB7" s="9" t="str">
        <f>IF(COUNTA(DB16:DB27)=0,"",SUMPRODUCT(DB16:DB27,CX16:CX27))</f>
        <v/>
      </c>
      <c r="DC7" s="9"/>
      <c r="DD7" s="31"/>
      <c r="DE7" s="26"/>
      <c r="DF7" s="18"/>
      <c r="DG7" s="328"/>
      <c r="DQ7" s="328"/>
      <c r="EA7" s="328"/>
      <c r="EK7" s="328"/>
      <c r="EU7" s="328"/>
      <c r="FE7" s="328"/>
      <c r="FO7" s="328"/>
      <c r="FY7" s="328"/>
      <c r="GI7" s="328"/>
      <c r="GS7" s="328"/>
      <c r="HC7" s="328"/>
      <c r="HM7" s="328"/>
      <c r="HW7" s="328"/>
    </row>
    <row r="8" s="4" customFormat="true" x14ac:dyDescent="0.25">
      <c r="A8" s="320"/>
      <c r="B8" s="83" t="s">
        <v>55</v>
      </c>
      <c r="C8" s="82"/>
      <c r="D8" s="20"/>
      <c r="E8" s="20"/>
      <c r="F8" s="20"/>
      <c r="G8" s="20"/>
      <c r="H8" s="151"/>
      <c r="I8" s="26"/>
      <c r="J8" s="18"/>
      <c r="K8" s="320"/>
      <c r="L8" s="83" t="s">
        <v>55</v>
      </c>
      <c r="M8" s="82"/>
      <c r="N8" s="20"/>
      <c r="O8" s="20"/>
      <c r="P8" s="20"/>
      <c r="Q8" s="20"/>
      <c r="R8" s="151"/>
      <c r="S8" s="26"/>
      <c r="T8" s="18"/>
      <c r="U8" s="320"/>
      <c r="V8" s="83" t="s">
        <v>55</v>
      </c>
      <c r="W8" s="20"/>
      <c r="X8" s="20"/>
      <c r="Y8" s="20"/>
      <c r="Z8" s="20"/>
      <c r="AA8" s="20"/>
      <c r="AB8" s="151"/>
      <c r="AC8" s="26"/>
      <c r="AD8" s="18"/>
      <c r="AE8" s="320"/>
      <c r="AF8" s="83" t="s">
        <v>55</v>
      </c>
      <c r="AG8" s="20"/>
      <c r="AH8" s="20"/>
      <c r="AI8" s="20"/>
      <c r="AJ8" s="20"/>
      <c r="AK8" s="20"/>
      <c r="AL8" s="151"/>
      <c r="AM8" s="26"/>
      <c r="AN8" s="18"/>
      <c r="AO8" s="320"/>
      <c r="AP8" s="83" t="s">
        <v>55</v>
      </c>
      <c r="AQ8" s="20"/>
      <c r="AR8" s="20"/>
      <c r="AS8" s="20"/>
      <c r="AT8" s="20"/>
      <c r="AU8" s="20"/>
      <c r="AV8" s="151"/>
      <c r="AW8" s="26"/>
      <c r="AX8" s="18"/>
      <c r="AY8" s="320"/>
      <c r="AZ8" s="83" t="s">
        <v>55</v>
      </c>
      <c r="BA8" s="20"/>
      <c r="BB8" s="20"/>
      <c r="BC8" s="20"/>
      <c r="BD8" s="20"/>
      <c r="BE8" s="20"/>
      <c r="BF8" s="151"/>
      <c r="BG8" s="26"/>
      <c r="BH8" s="18"/>
      <c r="BI8" s="320"/>
      <c r="BJ8" s="83" t="s">
        <v>55</v>
      </c>
      <c r="BK8" s="20"/>
      <c r="BL8" s="20"/>
      <c r="BM8" s="20"/>
      <c r="BN8" s="20"/>
      <c r="BO8" s="20"/>
      <c r="BP8" s="151"/>
      <c r="BQ8" s="26"/>
      <c r="BR8" s="18"/>
      <c r="BS8" s="320"/>
      <c r="BT8" s="83" t="s">
        <v>55</v>
      </c>
      <c r="BU8" s="20"/>
      <c r="BV8" s="20"/>
      <c r="BW8" s="20"/>
      <c r="BX8" s="20"/>
      <c r="BY8" s="20"/>
      <c r="BZ8" s="151"/>
      <c r="CA8" s="26"/>
      <c r="CB8" s="18"/>
      <c r="CC8" s="320"/>
      <c r="CD8" s="83" t="s">
        <v>55</v>
      </c>
      <c r="CE8" s="20"/>
      <c r="CF8" s="20"/>
      <c r="CG8" s="20"/>
      <c r="CH8" s="20"/>
      <c r="CI8" s="20"/>
      <c r="CJ8" s="151"/>
      <c r="CK8" s="26"/>
      <c r="CL8" s="18"/>
      <c r="CM8" s="320"/>
      <c r="CN8" s="83" t="s">
        <v>55</v>
      </c>
      <c r="CO8" s="20"/>
      <c r="CP8" s="20"/>
      <c r="CQ8" s="20"/>
      <c r="CR8" s="20"/>
      <c r="CS8" s="20"/>
      <c r="CT8" s="151"/>
      <c r="CU8" s="26"/>
      <c r="CV8" s="18"/>
      <c r="CW8" s="320"/>
      <c r="CX8" s="83" t="s">
        <v>55</v>
      </c>
      <c r="CY8" s="20"/>
      <c r="CZ8" s="20"/>
      <c r="DA8" s="20"/>
      <c r="DB8" s="20"/>
      <c r="DC8" s="20"/>
      <c r="DD8" s="151"/>
      <c r="DE8" s="26"/>
      <c r="DF8" s="18"/>
      <c r="DG8" s="328"/>
      <c r="DQ8" s="328"/>
      <c r="EA8" s="328"/>
      <c r="EK8" s="328"/>
      <c r="EU8" s="328"/>
      <c r="FE8" s="328"/>
      <c r="FO8" s="328"/>
      <c r="FY8" s="328"/>
      <c r="GI8" s="328"/>
      <c r="GS8" s="328"/>
      <c r="HC8" s="328"/>
      <c r="HM8" s="328"/>
      <c r="HW8" s="328"/>
    </row>
    <row r="9" s="4" customFormat="true" x14ac:dyDescent="0.25">
      <c r="A9" s="320"/>
      <c r="B9" s="83" t="s">
        <v>60</v>
      </c>
      <c r="C9" s="82"/>
      <c r="D9" s="20"/>
      <c r="E9" s="20"/>
      <c r="F9" s="20"/>
      <c r="G9" s="20"/>
      <c r="H9" s="151"/>
      <c r="I9" s="26"/>
      <c r="J9" s="18"/>
      <c r="K9" s="320"/>
      <c r="L9" s="83" t="s">
        <v>60</v>
      </c>
      <c r="M9" s="82">
        <f>Q9</f>
        <v>45.3</v>
      </c>
      <c r="N9" s="20"/>
      <c r="O9" s="20"/>
      <c r="P9" s="20"/>
      <c r="Q9" s="20">
        <v>45.3</v>
      </c>
      <c r="R9" s="151"/>
      <c r="S9" s="26"/>
      <c r="T9" s="18"/>
      <c r="U9" s="320"/>
      <c r="V9" s="83" t="s">
        <v>60</v>
      </c>
      <c r="W9" s="20"/>
      <c r="X9" s="20"/>
      <c r="Y9" s="20"/>
      <c r="Z9" s="20"/>
      <c r="AA9" s="20"/>
      <c r="AB9" s="151"/>
      <c r="AC9" s="26"/>
      <c r="AD9" s="18"/>
      <c r="AE9" s="320"/>
      <c r="AF9" s="83" t="s">
        <v>60</v>
      </c>
      <c r="AG9" s="20"/>
      <c r="AH9" s="20"/>
      <c r="AI9" s="20"/>
      <c r="AJ9" s="20"/>
      <c r="AK9" s="20"/>
      <c r="AL9" s="151"/>
      <c r="AM9" s="26"/>
      <c r="AN9" s="18"/>
      <c r="AO9" s="320"/>
      <c r="AP9" s="83" t="s">
        <v>60</v>
      </c>
      <c r="AQ9" s="20"/>
      <c r="AR9" s="20"/>
      <c r="AS9" s="20"/>
      <c r="AT9" s="20"/>
      <c r="AU9" s="20"/>
      <c r="AV9" s="151"/>
      <c r="AW9" s="26"/>
      <c r="AX9" s="18"/>
      <c r="AY9" s="320"/>
      <c r="AZ9" s="83" t="s">
        <v>60</v>
      </c>
      <c r="BA9" s="20"/>
      <c r="BB9" s="20"/>
      <c r="BC9" s="20"/>
      <c r="BD9" s="20"/>
      <c r="BE9" s="20"/>
      <c r="BF9" s="151"/>
      <c r="BG9" s="26"/>
      <c r="BH9" s="18"/>
      <c r="BI9" s="320"/>
      <c r="BJ9" s="83" t="s">
        <v>60</v>
      </c>
      <c r="BK9" s="20"/>
      <c r="BL9" s="20"/>
      <c r="BM9" s="20"/>
      <c r="BN9" s="20"/>
      <c r="BO9" s="20"/>
      <c r="BP9" s="151"/>
      <c r="BQ9" s="26"/>
      <c r="BR9" s="18"/>
      <c r="BS9" s="320"/>
      <c r="BT9" s="83" t="s">
        <v>60</v>
      </c>
      <c r="BU9" s="20"/>
      <c r="BV9" s="20"/>
      <c r="BW9" s="20"/>
      <c r="BX9" s="20"/>
      <c r="BY9" s="20"/>
      <c r="BZ9" s="151"/>
      <c r="CA9" s="26"/>
      <c r="CB9" s="18"/>
      <c r="CC9" s="320"/>
      <c r="CD9" s="83" t="s">
        <v>60</v>
      </c>
      <c r="CE9" s="20"/>
      <c r="CF9" s="20"/>
      <c r="CG9" s="20"/>
      <c r="CH9" s="20"/>
      <c r="CI9" s="20"/>
      <c r="CJ9" s="151"/>
      <c r="CK9" s="26"/>
      <c r="CL9" s="18"/>
      <c r="CM9" s="320"/>
      <c r="CN9" s="83" t="s">
        <v>60</v>
      </c>
      <c r="CO9" s="20"/>
      <c r="CP9" s="20"/>
      <c r="CQ9" s="20"/>
      <c r="CR9" s="20"/>
      <c r="CS9" s="20"/>
      <c r="CT9" s="151"/>
      <c r="CU9" s="26"/>
      <c r="CV9" s="18"/>
      <c r="CW9" s="320"/>
      <c r="CX9" s="83" t="s">
        <v>60</v>
      </c>
      <c r="CY9" s="20"/>
      <c r="CZ9" s="20"/>
      <c r="DA9" s="20"/>
      <c r="DB9" s="20"/>
      <c r="DC9" s="20"/>
      <c r="DD9" s="151"/>
      <c r="DE9" s="26"/>
      <c r="DF9" s="18"/>
      <c r="DG9" s="328"/>
      <c r="DQ9" s="328"/>
      <c r="EA9" s="328"/>
      <c r="EK9" s="328"/>
      <c r="EU9" s="328"/>
      <c r="FE9" s="328"/>
      <c r="FO9" s="328"/>
      <c r="FY9" s="328"/>
      <c r="GI9" s="328"/>
      <c r="GS9" s="328"/>
      <c r="HC9" s="328"/>
      <c r="HM9" s="328"/>
      <c r="HW9" s="328"/>
    </row>
    <row r="10" s="4" customFormat="true" x14ac:dyDescent="0.25">
      <c r="A10" s="320"/>
      <c r="B10" s="83" t="s">
        <v>123</v>
      </c>
      <c r="C10" s="20"/>
      <c r="D10" s="20"/>
      <c r="E10" s="20"/>
      <c r="F10" s="20"/>
      <c r="G10" s="20"/>
      <c r="H10" s="151"/>
      <c r="I10" s="26"/>
      <c r="J10" s="18"/>
      <c r="K10" s="320"/>
      <c r="L10" s="83" t="s">
        <v>123</v>
      </c>
      <c r="M10" s="20"/>
      <c r="N10" s="20"/>
      <c r="O10" s="20"/>
      <c r="P10" s="20"/>
      <c r="Q10" s="20"/>
      <c r="R10" s="151"/>
      <c r="S10" s="26"/>
      <c r="T10" s="18"/>
      <c r="U10" s="320"/>
      <c r="V10" s="83" t="s">
        <v>123</v>
      </c>
      <c r="W10" s="20"/>
      <c r="X10" s="20"/>
      <c r="Y10" s="20"/>
      <c r="Z10" s="20"/>
      <c r="AA10" s="20"/>
      <c r="AB10" s="151"/>
      <c r="AC10" s="26"/>
      <c r="AD10" s="18"/>
      <c r="AE10" s="320"/>
      <c r="AF10" s="83" t="s">
        <v>123</v>
      </c>
      <c r="AG10" s="20"/>
      <c r="AH10" s="20"/>
      <c r="AI10" s="20"/>
      <c r="AJ10" s="20"/>
      <c r="AK10" s="20"/>
      <c r="AL10" s="151"/>
      <c r="AM10" s="26"/>
      <c r="AN10" s="18"/>
      <c r="AO10" s="320"/>
      <c r="AP10" s="83" t="s">
        <v>123</v>
      </c>
      <c r="AQ10" s="20"/>
      <c r="AR10" s="20"/>
      <c r="AS10" s="20"/>
      <c r="AT10" s="20"/>
      <c r="AU10" s="20"/>
      <c r="AV10" s="151"/>
      <c r="AW10" s="26"/>
      <c r="AX10" s="18"/>
      <c r="AY10" s="320"/>
      <c r="AZ10" s="83" t="s">
        <v>123</v>
      </c>
      <c r="BA10" s="20"/>
      <c r="BB10" s="20"/>
      <c r="BC10" s="20"/>
      <c r="BD10" s="20"/>
      <c r="BE10" s="20"/>
      <c r="BF10" s="151"/>
      <c r="BG10" s="26"/>
      <c r="BH10" s="18"/>
      <c r="BI10" s="320"/>
      <c r="BJ10" s="83" t="s">
        <v>123</v>
      </c>
      <c r="BK10" s="20"/>
      <c r="BL10" s="20"/>
      <c r="BM10" s="20"/>
      <c r="BN10" s="20"/>
      <c r="BO10" s="20"/>
      <c r="BP10" s="151"/>
      <c r="BQ10" s="26"/>
      <c r="BR10" s="18"/>
      <c r="BS10" s="320"/>
      <c r="BT10" s="83" t="s">
        <v>123</v>
      </c>
      <c r="BU10" s="20"/>
      <c r="BV10" s="20"/>
      <c r="BW10" s="20"/>
      <c r="BX10" s="20"/>
      <c r="BY10" s="20"/>
      <c r="BZ10" s="151"/>
      <c r="CA10" s="26"/>
      <c r="CB10" s="18"/>
      <c r="CC10" s="320"/>
      <c r="CD10" s="83" t="s">
        <v>123</v>
      </c>
      <c r="CE10" s="20"/>
      <c r="CF10" s="20"/>
      <c r="CG10" s="20"/>
      <c r="CH10" s="20"/>
      <c r="CI10" s="20"/>
      <c r="CJ10" s="151"/>
      <c r="CK10" s="26"/>
      <c r="CL10" s="18"/>
      <c r="CM10" s="320"/>
      <c r="CN10" s="83" t="s">
        <v>123</v>
      </c>
      <c r="CO10" s="20"/>
      <c r="CP10" s="20"/>
      <c r="CQ10" s="20"/>
      <c r="CR10" s="20"/>
      <c r="CS10" s="20"/>
      <c r="CT10" s="151"/>
      <c r="CU10" s="26"/>
      <c r="CV10" s="18"/>
      <c r="CW10" s="320"/>
      <c r="CX10" s="83" t="s">
        <v>123</v>
      </c>
      <c r="CY10" s="20"/>
      <c r="CZ10" s="20"/>
      <c r="DA10" s="20"/>
      <c r="DB10" s="20"/>
      <c r="DC10" s="20"/>
      <c r="DD10" s="151"/>
      <c r="DE10" s="26"/>
      <c r="DF10" s="18"/>
      <c r="DG10" s="328"/>
      <c r="DQ10" s="328"/>
      <c r="EA10" s="328"/>
      <c r="EK10" s="328"/>
      <c r="EU10" s="328"/>
      <c r="FE10" s="328"/>
      <c r="FO10" s="328"/>
      <c r="FY10" s="328"/>
      <c r="GI10" s="328"/>
      <c r="GS10" s="328"/>
      <c r="HC10" s="328"/>
      <c r="HM10" s="328"/>
      <c r="HW10" s="328"/>
    </row>
    <row r="11" s="4" customFormat="true" x14ac:dyDescent="0.25">
      <c r="A11" s="320"/>
      <c r="B11" s="138" t="s">
        <v>22</v>
      </c>
      <c r="C11" s="152"/>
      <c r="D11" s="20"/>
      <c r="E11" s="20"/>
      <c r="F11" s="20"/>
      <c r="G11" s="7"/>
      <c r="H11" s="28"/>
      <c r="I11" s="26"/>
      <c r="J11" s="18"/>
      <c r="K11" s="320"/>
      <c r="L11" s="138" t="s">
        <v>22</v>
      </c>
      <c r="M11" s="152"/>
      <c r="N11" s="20"/>
      <c r="O11" s="20"/>
      <c r="P11" s="20"/>
      <c r="Q11" s="7"/>
      <c r="R11" s="28"/>
      <c r="S11" s="26"/>
      <c r="T11" s="18"/>
      <c r="U11" s="320"/>
      <c r="V11" s="138" t="s">
        <v>22</v>
      </c>
      <c r="W11" s="152"/>
      <c r="X11" s="20"/>
      <c r="Y11" s="20"/>
      <c r="Z11" s="20"/>
      <c r="AA11" s="20"/>
      <c r="AB11" s="151"/>
      <c r="AC11" s="26"/>
      <c r="AD11" s="18"/>
      <c r="AE11" s="320"/>
      <c r="AF11" s="138" t="s">
        <v>22</v>
      </c>
      <c r="AG11" s="152"/>
      <c r="AH11" s="20"/>
      <c r="AI11" s="20"/>
      <c r="AJ11" s="20"/>
      <c r="AK11" s="20"/>
      <c r="AL11" s="151"/>
      <c r="AM11" s="26"/>
      <c r="AN11" s="18"/>
      <c r="AO11" s="320"/>
      <c r="AP11" s="138" t="s">
        <v>22</v>
      </c>
      <c r="AQ11" s="152"/>
      <c r="AR11" s="20"/>
      <c r="AS11" s="20"/>
      <c r="AT11" s="20"/>
      <c r="AU11" s="20"/>
      <c r="AV11" s="151"/>
      <c r="AW11" s="26"/>
      <c r="AX11" s="18"/>
      <c r="AY11" s="320"/>
      <c r="AZ11" s="138" t="s">
        <v>22</v>
      </c>
      <c r="BA11" s="152"/>
      <c r="BB11" s="20"/>
      <c r="BC11" s="20"/>
      <c r="BD11" s="20"/>
      <c r="BE11" s="20"/>
      <c r="BF11" s="151"/>
      <c r="BG11" s="26"/>
      <c r="BH11" s="18"/>
      <c r="BI11" s="320"/>
      <c r="BJ11" s="138" t="s">
        <v>22</v>
      </c>
      <c r="BK11" s="152"/>
      <c r="BL11" s="20"/>
      <c r="BM11" s="20"/>
      <c r="BN11" s="20"/>
      <c r="BO11" s="20"/>
      <c r="BP11" s="151"/>
      <c r="BQ11" s="26"/>
      <c r="BR11" s="18"/>
      <c r="BS11" s="320"/>
      <c r="BT11" s="138" t="s">
        <v>22</v>
      </c>
      <c r="BU11" s="152"/>
      <c r="BV11" s="20"/>
      <c r="BW11" s="20"/>
      <c r="BX11" s="20"/>
      <c r="BY11" s="20"/>
      <c r="BZ11" s="151"/>
      <c r="CA11" s="26"/>
      <c r="CB11" s="18"/>
      <c r="CC11" s="320"/>
      <c r="CD11" s="138" t="s">
        <v>22</v>
      </c>
      <c r="CE11" s="152"/>
      <c r="CF11" s="20"/>
      <c r="CG11" s="20"/>
      <c r="CH11" s="20"/>
      <c r="CI11" s="20"/>
      <c r="CJ11" s="151"/>
      <c r="CK11" s="26"/>
      <c r="CL11" s="18"/>
      <c r="CM11" s="320"/>
      <c r="CN11" s="138" t="s">
        <v>22</v>
      </c>
      <c r="CO11" s="152"/>
      <c r="CP11" s="20"/>
      <c r="CQ11" s="20"/>
      <c r="CR11" s="20"/>
      <c r="CS11" s="20"/>
      <c r="CT11" s="151"/>
      <c r="CU11" s="26"/>
      <c r="CV11" s="18"/>
      <c r="CW11" s="320"/>
      <c r="CX11" s="138" t="s">
        <v>22</v>
      </c>
      <c r="CY11" s="152"/>
      <c r="CZ11" s="20"/>
      <c r="DA11" s="20"/>
      <c r="DB11" s="20"/>
      <c r="DC11" s="20"/>
      <c r="DD11" s="151"/>
      <c r="DE11" s="26"/>
      <c r="DF11" s="18"/>
      <c r="DG11" s="328"/>
      <c r="DQ11" s="328"/>
      <c r="EA11" s="328"/>
      <c r="EK11" s="328"/>
      <c r="EU11" s="328"/>
      <c r="FE11" s="328"/>
      <c r="FO11" s="328"/>
      <c r="FY11" s="328"/>
      <c r="GI11" s="328"/>
      <c r="GS11" s="328"/>
      <c r="HC11" s="328"/>
      <c r="HM11" s="328"/>
      <c r="HW11" s="328"/>
    </row>
    <row r="12" s="4" customFormat="true" x14ac:dyDescent="0.25">
      <c r="A12" s="320"/>
      <c r="B12" s="138" t="s">
        <v>31</v>
      </c>
      <c r="C12" s="20"/>
      <c r="D12" s="7"/>
      <c r="E12" s="7"/>
      <c r="F12" s="7"/>
      <c r="G12" s="7"/>
      <c r="H12" s="28"/>
      <c r="I12" s="26"/>
      <c r="J12" s="18"/>
      <c r="K12" s="320"/>
      <c r="L12" s="138" t="s">
        <v>31</v>
      </c>
      <c r="M12" s="20"/>
      <c r="N12" s="7"/>
      <c r="O12" s="7"/>
      <c r="P12" s="7"/>
      <c r="Q12" s="7"/>
      <c r="R12" s="28"/>
      <c r="S12" s="26"/>
      <c r="T12" s="18"/>
      <c r="U12" s="320"/>
      <c r="V12" s="138" t="s">
        <v>31</v>
      </c>
      <c r="W12" s="20"/>
      <c r="X12" s="7"/>
      <c r="Y12" s="7"/>
      <c r="Z12" s="7"/>
      <c r="AA12" s="7"/>
      <c r="AB12" s="28"/>
      <c r="AC12" s="26"/>
      <c r="AD12" s="18"/>
      <c r="AE12" s="320"/>
      <c r="AF12" s="138" t="s">
        <v>31</v>
      </c>
      <c r="AG12" s="20"/>
      <c r="AH12" s="7"/>
      <c r="AI12" s="7"/>
      <c r="AJ12" s="7"/>
      <c r="AK12" s="7"/>
      <c r="AL12" s="28"/>
      <c r="AM12" s="26"/>
      <c r="AN12" s="18"/>
      <c r="AO12" s="320"/>
      <c r="AP12" s="138" t="s">
        <v>31</v>
      </c>
      <c r="AQ12" s="20"/>
      <c r="AR12" s="7"/>
      <c r="AS12" s="7"/>
      <c r="AT12" s="7"/>
      <c r="AU12" s="7"/>
      <c r="AV12" s="28"/>
      <c r="AW12" s="26"/>
      <c r="AX12" s="18"/>
      <c r="AY12" s="320"/>
      <c r="AZ12" s="138" t="s">
        <v>31</v>
      </c>
      <c r="BA12" s="20"/>
      <c r="BB12" s="7"/>
      <c r="BC12" s="7"/>
      <c r="BD12" s="7"/>
      <c r="BE12" s="7"/>
      <c r="BF12" s="28"/>
      <c r="BG12" s="26"/>
      <c r="BH12" s="18"/>
      <c r="BI12" s="320"/>
      <c r="BJ12" s="138" t="s">
        <v>31</v>
      </c>
      <c r="BK12" s="20"/>
      <c r="BL12" s="7"/>
      <c r="BM12" s="7"/>
      <c r="BN12" s="7"/>
      <c r="BO12" s="7"/>
      <c r="BP12" s="28"/>
      <c r="BQ12" s="26"/>
      <c r="BR12" s="18"/>
      <c r="BS12" s="320"/>
      <c r="BT12" s="138" t="s">
        <v>31</v>
      </c>
      <c r="BU12" s="20"/>
      <c r="BV12" s="7"/>
      <c r="BW12" s="7"/>
      <c r="BX12" s="7"/>
      <c r="BY12" s="7"/>
      <c r="BZ12" s="28"/>
      <c r="CA12" s="26"/>
      <c r="CB12" s="18"/>
      <c r="CC12" s="320"/>
      <c r="CD12" s="138" t="s">
        <v>31</v>
      </c>
      <c r="CE12" s="20"/>
      <c r="CF12" s="7"/>
      <c r="CG12" s="7"/>
      <c r="CH12" s="7"/>
      <c r="CI12" s="7"/>
      <c r="CJ12" s="28"/>
      <c r="CK12" s="26"/>
      <c r="CL12" s="18"/>
      <c r="CM12" s="320"/>
      <c r="CN12" s="138" t="s">
        <v>31</v>
      </c>
      <c r="CO12" s="20"/>
      <c r="CP12" s="7"/>
      <c r="CQ12" s="7"/>
      <c r="CR12" s="7"/>
      <c r="CS12" s="7"/>
      <c r="CT12" s="28"/>
      <c r="CU12" s="26"/>
      <c r="CV12" s="18"/>
      <c r="CW12" s="320"/>
      <c r="CX12" s="138" t="s">
        <v>31</v>
      </c>
      <c r="CY12" s="20"/>
      <c r="CZ12" s="7"/>
      <c r="DA12" s="7"/>
      <c r="DB12" s="7"/>
      <c r="DC12" s="7"/>
      <c r="DD12" s="28"/>
      <c r="DE12" s="26"/>
      <c r="DF12" s="18"/>
      <c r="DG12" s="328"/>
      <c r="DQ12" s="328"/>
      <c r="EA12" s="328"/>
      <c r="EK12" s="328"/>
      <c r="EU12" s="328"/>
      <c r="FE12" s="328"/>
      <c r="FO12" s="328"/>
      <c r="FY12" s="328"/>
      <c r="GI12" s="328"/>
      <c r="GS12" s="328"/>
      <c r="HC12" s="328"/>
      <c r="HM12" s="328"/>
      <c r="HW12" s="328"/>
    </row>
    <row r="13" s="1" customFormat="true" ht="15.75" customHeight="true" x14ac:dyDescent="0.2">
      <c r="A13" s="320"/>
      <c r="B13" s="138" t="s">
        <v>204</v>
      </c>
      <c r="C13" s="20"/>
      <c r="D13" s="20"/>
      <c r="E13" s="20"/>
      <c r="F13" s="20"/>
      <c r="G13" s="20"/>
      <c r="H13" s="151"/>
      <c r="I13" s="26"/>
      <c r="J13" s="18"/>
      <c r="K13" s="320"/>
      <c r="L13" s="138" t="s">
        <v>204</v>
      </c>
      <c r="M13" s="20"/>
      <c r="N13" s="20"/>
      <c r="O13" s="20"/>
      <c r="P13" s="20"/>
      <c r="Q13" s="20"/>
      <c r="R13" s="151"/>
      <c r="S13" s="26"/>
      <c r="T13" s="18"/>
      <c r="U13" s="320"/>
      <c r="V13" s="138" t="s">
        <v>204</v>
      </c>
      <c r="W13" s="20"/>
      <c r="X13" s="20"/>
      <c r="Y13" s="20"/>
      <c r="Z13" s="20"/>
      <c r="AA13" s="20"/>
      <c r="AB13" s="151"/>
      <c r="AC13" s="26"/>
      <c r="AD13" s="18"/>
      <c r="AE13" s="320"/>
      <c r="AF13" s="138" t="s">
        <v>204</v>
      </c>
      <c r="AG13" s="20"/>
      <c r="AH13" s="20"/>
      <c r="AI13" s="20"/>
      <c r="AJ13" s="20"/>
      <c r="AK13" s="20"/>
      <c r="AL13" s="151"/>
      <c r="AM13" s="26"/>
      <c r="AN13" s="18"/>
      <c r="AO13" s="320"/>
      <c r="AP13" s="138" t="s">
        <v>204</v>
      </c>
      <c r="AQ13" s="20"/>
      <c r="AR13" s="20"/>
      <c r="AS13" s="20"/>
      <c r="AT13" s="20"/>
      <c r="AU13" s="20"/>
      <c r="AV13" s="151"/>
      <c r="AW13" s="26"/>
      <c r="AX13" s="18"/>
      <c r="AY13" s="320"/>
      <c r="AZ13" s="138" t="s">
        <v>204</v>
      </c>
      <c r="BA13" s="20"/>
      <c r="BB13" s="20"/>
      <c r="BC13" s="20"/>
      <c r="BD13" s="20"/>
      <c r="BE13" s="20"/>
      <c r="BF13" s="151"/>
      <c r="BG13" s="26"/>
      <c r="BH13" s="18"/>
      <c r="BI13" s="320"/>
      <c r="BJ13" s="138" t="s">
        <v>204</v>
      </c>
      <c r="BK13" s="20"/>
      <c r="BL13" s="20"/>
      <c r="BM13" s="20"/>
      <c r="BN13" s="20"/>
      <c r="BO13" s="20"/>
      <c r="BP13" s="151"/>
      <c r="BQ13" s="26"/>
      <c r="BR13" s="18"/>
      <c r="BS13" s="320"/>
      <c r="BT13" s="138" t="s">
        <v>204</v>
      </c>
      <c r="BU13" s="20"/>
      <c r="BV13" s="20"/>
      <c r="BW13" s="20"/>
      <c r="BX13" s="20"/>
      <c r="BY13" s="20"/>
      <c r="BZ13" s="151"/>
      <c r="CA13" s="26"/>
      <c r="CB13" s="18"/>
      <c r="CC13" s="320"/>
      <c r="CD13" s="138" t="s">
        <v>204</v>
      </c>
      <c r="CE13" s="20"/>
      <c r="CF13" s="20"/>
      <c r="CG13" s="20"/>
      <c r="CH13" s="20"/>
      <c r="CI13" s="20"/>
      <c r="CJ13" s="151"/>
      <c r="CK13" s="26"/>
      <c r="CL13" s="18"/>
      <c r="CM13" s="320"/>
      <c r="CN13" s="138" t="s">
        <v>204</v>
      </c>
      <c r="CO13" s="20"/>
      <c r="CP13" s="20"/>
      <c r="CQ13" s="20"/>
      <c r="CR13" s="20"/>
      <c r="CS13" s="20"/>
      <c r="CT13" s="151"/>
      <c r="CU13" s="26"/>
      <c r="CV13" s="18"/>
      <c r="CW13" s="320"/>
      <c r="CX13" s="138" t="s">
        <v>204</v>
      </c>
      <c r="CY13" s="20"/>
      <c r="CZ13" s="20"/>
      <c r="DA13" s="20"/>
      <c r="DB13" s="20"/>
      <c r="DC13" s="20"/>
      <c r="DD13" s="151"/>
      <c r="DE13" s="26"/>
      <c r="DF13" s="18"/>
      <c r="DG13" s="329"/>
      <c r="DQ13" s="329"/>
      <c r="EA13" s="329"/>
      <c r="EK13" s="329"/>
      <c r="EU13" s="329"/>
      <c r="FE13" s="329"/>
      <c r="FO13" s="329"/>
      <c r="FY13" s="329"/>
      <c r="GI13" s="329"/>
      <c r="GS13" s="329"/>
      <c r="HC13" s="329"/>
      <c r="HM13" s="329"/>
      <c r="HW13" s="329"/>
    </row>
    <row r="14" s="14" customFormat="true" ht="18" customHeight="true" x14ac:dyDescent="0.25">
      <c r="A14" s="354" t="s">
        <v>59</v>
      </c>
      <c r="B14" s="359" t="s">
        <v>28</v>
      </c>
      <c r="C14" s="360"/>
      <c r="D14" s="360"/>
      <c r="E14" s="360"/>
      <c r="F14" s="361"/>
      <c r="G14" s="361"/>
      <c r="H14" s="362"/>
      <c r="I14" s="26"/>
      <c r="J14" s="18"/>
      <c r="K14" s="354" t="s">
        <v>59</v>
      </c>
      <c r="L14" s="359" t="s">
        <v>28</v>
      </c>
      <c r="M14" s="360"/>
      <c r="N14" s="360"/>
      <c r="O14" s="360"/>
      <c r="P14" s="361"/>
      <c r="Q14" s="361"/>
      <c r="R14" s="362"/>
      <c r="S14" s="26"/>
      <c r="T14" s="18"/>
      <c r="U14" s="354" t="s">
        <v>59</v>
      </c>
      <c r="V14" s="359" t="s">
        <v>28</v>
      </c>
      <c r="W14" s="360"/>
      <c r="X14" s="360"/>
      <c r="Y14" s="360"/>
      <c r="Z14" s="361"/>
      <c r="AA14" s="361"/>
      <c r="AB14" s="362"/>
      <c r="AC14" s="26"/>
      <c r="AD14" s="18"/>
      <c r="AE14" s="354" t="s">
        <v>59</v>
      </c>
      <c r="AF14" s="359" t="s">
        <v>28</v>
      </c>
      <c r="AG14" s="360"/>
      <c r="AH14" s="360"/>
      <c r="AI14" s="360"/>
      <c r="AJ14" s="361"/>
      <c r="AK14" s="361"/>
      <c r="AL14" s="362"/>
      <c r="AM14" s="26"/>
      <c r="AN14" s="18"/>
      <c r="AO14" s="354" t="s">
        <v>59</v>
      </c>
      <c r="AP14" s="359" t="s">
        <v>28</v>
      </c>
      <c r="AQ14" s="360"/>
      <c r="AR14" s="360"/>
      <c r="AS14" s="360"/>
      <c r="AT14" s="361"/>
      <c r="AU14" s="361"/>
      <c r="AV14" s="362"/>
      <c r="AW14" s="26"/>
      <c r="AX14" s="18"/>
      <c r="AY14" s="354" t="s">
        <v>59</v>
      </c>
      <c r="AZ14" s="359" t="s">
        <v>28</v>
      </c>
      <c r="BA14" s="360"/>
      <c r="BB14" s="360"/>
      <c r="BC14" s="360"/>
      <c r="BD14" s="361"/>
      <c r="BE14" s="361"/>
      <c r="BF14" s="362"/>
      <c r="BG14" s="26"/>
      <c r="BH14" s="18"/>
      <c r="BI14" s="354" t="s">
        <v>59</v>
      </c>
      <c r="BJ14" s="359" t="s">
        <v>28</v>
      </c>
      <c r="BK14" s="360"/>
      <c r="BL14" s="360"/>
      <c r="BM14" s="360"/>
      <c r="BN14" s="361"/>
      <c r="BO14" s="361"/>
      <c r="BP14" s="362"/>
      <c r="BQ14" s="26"/>
      <c r="BR14" s="18"/>
      <c r="BS14" s="354" t="s">
        <v>59</v>
      </c>
      <c r="BT14" s="359" t="s">
        <v>28</v>
      </c>
      <c r="BU14" s="360"/>
      <c r="BV14" s="360"/>
      <c r="BW14" s="360"/>
      <c r="BX14" s="361"/>
      <c r="BY14" s="361"/>
      <c r="BZ14" s="362"/>
      <c r="CA14" s="26"/>
      <c r="CB14" s="18"/>
      <c r="CC14" s="354" t="s">
        <v>59</v>
      </c>
      <c r="CD14" s="359" t="s">
        <v>28</v>
      </c>
      <c r="CE14" s="360"/>
      <c r="CF14" s="360"/>
      <c r="CG14" s="360"/>
      <c r="CH14" s="361"/>
      <c r="CI14" s="361"/>
      <c r="CJ14" s="362"/>
      <c r="CK14" s="26"/>
      <c r="CL14" s="18"/>
      <c r="CM14" s="354" t="s">
        <v>59</v>
      </c>
      <c r="CN14" s="359" t="s">
        <v>28</v>
      </c>
      <c r="CO14" s="360"/>
      <c r="CP14" s="360"/>
      <c r="CQ14" s="360"/>
      <c r="CR14" s="361"/>
      <c r="CS14" s="361"/>
      <c r="CT14" s="362"/>
      <c r="CU14" s="26"/>
      <c r="CV14" s="18"/>
      <c r="CW14" s="354" t="s">
        <v>59</v>
      </c>
      <c r="CX14" s="359" t="s">
        <v>28</v>
      </c>
      <c r="CY14" s="360"/>
      <c r="CZ14" s="360"/>
      <c r="DA14" s="360"/>
      <c r="DB14" s="361"/>
      <c r="DC14" s="361"/>
      <c r="DD14" s="362"/>
      <c r="DE14" s="26"/>
      <c r="DF14" s="18"/>
      <c r="DG14" s="330"/>
      <c r="DQ14" s="330"/>
      <c r="EA14" s="330"/>
      <c r="EK14" s="330"/>
      <c r="EU14" s="330"/>
      <c r="FE14" s="330"/>
      <c r="FO14" s="330"/>
      <c r="FY14" s="330"/>
      <c r="GI14" s="330"/>
      <c r="GS14" s="330"/>
      <c r="HC14" s="330"/>
      <c r="HM14" s="330"/>
      <c r="HW14" s="330"/>
    </row>
    <row r="15" x14ac:dyDescent="0.25">
      <c r="A15" s="321" t="s">
        <v>32</v>
      </c>
      <c r="B15" s="21">
        <v>0</v>
      </c>
      <c r="C15" s="82">
        <f>SUMPRODUCT(G15:H15,G$35:H$35)/SUM(G$35:H$35)</f>
        <v>48.852626211116778</v>
      </c>
      <c r="D15" s="82">
        <f>100-994/D35*100</f>
        <v>33.600534402137612</v>
      </c>
      <c r="E15" s="82">
        <f>100-2444/E35*100</f>
        <v>55.180634513112047</v>
      </c>
      <c r="F15" s="7"/>
      <c r="G15" s="7">
        <f>100-3438/G35*100</f>
        <v>50.532374100719423</v>
      </c>
      <c r="H15" s="28">
        <f>100-574/H35*100</f>
        <v>35.794183445190157</v>
      </c>
      <c r="I15" s="11"/>
      <c r="J15" s="17"/>
      <c r="K15" s="321" t="s">
        <v>32</v>
      </c>
      <c r="L15" s="21">
        <v>0</v>
      </c>
      <c r="M15" s="152">
        <f>Q15</f>
        <v>44.2</v>
      </c>
      <c r="N15" s="82"/>
      <c r="O15" s="82"/>
      <c r="P15" s="7"/>
      <c r="Q15" s="7">
        <v>44.2</v>
      </c>
      <c r="R15" s="28"/>
      <c r="S15" s="11"/>
      <c r="T15" s="17"/>
      <c r="U15" s="321" t="s">
        <v>32</v>
      </c>
      <c r="V15" s="21">
        <v>0</v>
      </c>
      <c r="W15" s="82">
        <f>AA15</f>
        <v>39.200000000000003</v>
      </c>
      <c r="X15" s="82">
        <f>100-88.2</f>
        <v>11.799999999999997</v>
      </c>
      <c r="Y15" s="82">
        <f>100-55.4</f>
        <v>44.6</v>
      </c>
      <c r="Z15" s="7"/>
      <c r="AA15" s="7">
        <f>100-60.8</f>
        <v>39.200000000000003</v>
      </c>
      <c r="AB15" s="28"/>
      <c r="AC15" s="11"/>
      <c r="AD15" s="17"/>
      <c r="AE15" s="321" t="s">
        <v>32</v>
      </c>
      <c r="AF15" s="21">
        <v>0</v>
      </c>
      <c r="AG15" s="82">
        <f>SUMPRODUCT(AK15:AL15,$AU$35:$AV$35)/SUM($AU$35:$AV$35)</f>
        <v>38.045922585494182</v>
      </c>
      <c r="AH15" s="82"/>
      <c r="AI15" s="82"/>
      <c r="AJ15" s="7"/>
      <c r="AK15" s="7">
        <v>39.200000000000003</v>
      </c>
      <c r="AL15" s="28">
        <v>31.8</v>
      </c>
      <c r="AM15" s="11"/>
      <c r="AN15" s="17"/>
      <c r="AO15" s="321" t="s">
        <v>32</v>
      </c>
      <c r="AP15" s="21">
        <v>0</v>
      </c>
      <c r="AQ15" s="152">
        <f>SUMPRODUCT(AU15:AV15,AU35:AV35)/SUM(AU35:AV35)</f>
        <v>24.953025178504323</v>
      </c>
      <c r="AR15" s="82">
        <f>100-(514+424+2153)/AR35*100</f>
        <v>2.307206068268016</v>
      </c>
      <c r="AS15" s="82">
        <f>100-(41+486+4370)/AS35*100</f>
        <v>36.649417852522639</v>
      </c>
      <c r="AT15" s="7"/>
      <c r="AU15" s="7">
        <f>100-6523/AU35*100</f>
        <v>27.393143365983974</v>
      </c>
      <c r="AV15" s="28">
        <f>100-(555+910)/AV35*100</f>
        <v>11.746987951807228</v>
      </c>
      <c r="AW15" s="11"/>
      <c r="AX15" s="17"/>
      <c r="AY15" s="321" t="s">
        <v>32</v>
      </c>
      <c r="AZ15" s="21">
        <v>0</v>
      </c>
      <c r="BA15" s="152"/>
      <c r="BB15" s="82"/>
      <c r="BC15" s="82"/>
      <c r="BD15" s="7"/>
      <c r="BE15" s="7"/>
      <c r="BF15" s="28">
        <v>25.5</v>
      </c>
      <c r="BG15" s="11"/>
      <c r="BH15" s="17"/>
      <c r="BI15" s="321" t="s">
        <v>32</v>
      </c>
      <c r="BJ15" s="21">
        <v>0</v>
      </c>
      <c r="BK15" s="82">
        <f>SUMPRODUCT(BO15:BP15,$AU$35:$AV$35)/SUM($AU$35:$AV$35)</f>
        <v>25.895452837279219</v>
      </c>
      <c r="BL15" s="82"/>
      <c r="BM15" s="82"/>
      <c r="BN15" s="7"/>
      <c r="BO15" s="7">
        <v>26.8</v>
      </c>
      <c r="BP15" s="28">
        <v>21</v>
      </c>
      <c r="BQ15" s="11"/>
      <c r="BR15" s="17"/>
      <c r="BS15" s="321" t="s">
        <v>32</v>
      </c>
      <c r="BT15" s="21">
        <v>0</v>
      </c>
      <c r="BU15" s="82"/>
      <c r="BV15" s="82"/>
      <c r="BW15" s="82"/>
      <c r="BX15" s="7"/>
      <c r="BY15" s="7"/>
      <c r="BZ15" s="28">
        <f>(0.19*1179+0.06*308)/(1179+308)*100</f>
        <v>16.307330195023535</v>
      </c>
      <c r="CA15" s="11"/>
      <c r="CB15" s="17"/>
      <c r="CC15" s="321" t="s">
        <v>32</v>
      </c>
      <c r="CD15" s="21">
        <v>0</v>
      </c>
      <c r="CE15" s="82">
        <f>SUMPRODUCT(CI15:CJ15,$AU$35:$AV$35)/SUM($AU$35:$AV$35)</f>
        <v>24.861518226230739</v>
      </c>
      <c r="CF15" s="82"/>
      <c r="CG15" s="82"/>
      <c r="CH15" s="7"/>
      <c r="CI15" s="7">
        <v>26</v>
      </c>
      <c r="CJ15" s="28">
        <v>18.7</v>
      </c>
      <c r="CK15" s="11"/>
      <c r="CL15" s="17"/>
      <c r="CM15" s="321" t="s">
        <v>32</v>
      </c>
      <c r="CN15" s="21">
        <v>0</v>
      </c>
      <c r="CO15" s="82">
        <f>SUMPRODUCT(CR15:CT15,CR34:CT34)/SUM(CR34:CT34)</f>
        <v>32.039518788804074</v>
      </c>
      <c r="CP15" s="82">
        <f>100-85.1</f>
        <v>14.900000000000006</v>
      </c>
      <c r="CQ15" s="82">
        <f>100-70.1</f>
        <v>29.900000000000006</v>
      </c>
      <c r="CR15" s="7">
        <f>100-(32.75*0.348+54.64*0.445+12.61*0.207)</f>
        <v>61.677930000000003</v>
      </c>
      <c r="CS15" s="7">
        <f>100-72.8</f>
        <v>27.200000000000003</v>
      </c>
      <c r="CT15" s="28">
        <f>100-(82*1921/2741+91*820/2741)</f>
        <v>15.307551988325429</v>
      </c>
      <c r="CU15" s="11"/>
      <c r="CV15" s="17"/>
      <c r="CW15" s="321" t="s">
        <v>32</v>
      </c>
      <c r="CX15" s="21">
        <v>0</v>
      </c>
      <c r="CY15" s="82"/>
      <c r="CZ15" s="82"/>
      <c r="DA15" s="82"/>
      <c r="DB15" s="7"/>
      <c r="DC15" s="7"/>
      <c r="DD15" s="28"/>
      <c r="DE15" s="11"/>
      <c r="DF15" s="17"/>
    </row>
    <row r="16" s="2" customFormat="true" x14ac:dyDescent="0.25">
      <c r="A16" s="321" t="s">
        <v>119</v>
      </c>
      <c r="B16" s="153">
        <v>0</v>
      </c>
      <c r="C16" s="82"/>
      <c r="D16" s="82"/>
      <c r="E16" s="82"/>
      <c r="F16" s="7"/>
      <c r="G16" s="7"/>
      <c r="H16" s="28"/>
      <c r="I16" s="11"/>
      <c r="J16" s="17"/>
      <c r="K16" s="321" t="s">
        <v>119</v>
      </c>
      <c r="L16" s="153">
        <v>0</v>
      </c>
      <c r="M16" s="82"/>
      <c r="N16" s="82"/>
      <c r="O16" s="82"/>
      <c r="P16" s="7"/>
      <c r="Q16" s="7"/>
      <c r="R16" s="28"/>
      <c r="S16" s="11"/>
      <c r="T16" s="17"/>
      <c r="U16" s="321" t="s">
        <v>119</v>
      </c>
      <c r="V16" s="153">
        <v>0</v>
      </c>
      <c r="W16" s="82"/>
      <c r="X16" s="82"/>
      <c r="Y16" s="82"/>
      <c r="Z16" s="7"/>
      <c r="AA16" s="7"/>
      <c r="AB16" s="28"/>
      <c r="AC16" s="11"/>
      <c r="AD16" s="17"/>
      <c r="AE16" s="321" t="s">
        <v>119</v>
      </c>
      <c r="AF16" s="153">
        <v>0</v>
      </c>
      <c r="AG16" s="82"/>
      <c r="AH16" s="82"/>
      <c r="AI16" s="82"/>
      <c r="AJ16" s="7"/>
      <c r="AK16" s="7"/>
      <c r="AL16" s="28"/>
      <c r="AM16" s="11"/>
      <c r="AN16" s="17"/>
      <c r="AO16" s="321" t="s">
        <v>119</v>
      </c>
      <c r="AP16" s="153">
        <v>0</v>
      </c>
      <c r="AQ16" s="82"/>
      <c r="AR16" s="82"/>
      <c r="AS16" s="82"/>
      <c r="AT16" s="7"/>
      <c r="AU16" s="7"/>
      <c r="AV16" s="28"/>
      <c r="AW16" s="11"/>
      <c r="AX16" s="17"/>
      <c r="AY16" s="321" t="s">
        <v>119</v>
      </c>
      <c r="AZ16" s="153">
        <v>0</v>
      </c>
      <c r="BA16" s="82"/>
      <c r="BB16" s="82"/>
      <c r="BC16" s="82"/>
      <c r="BD16" s="7"/>
      <c r="BE16" s="7"/>
      <c r="BF16" s="28"/>
      <c r="BG16" s="11"/>
      <c r="BH16" s="17"/>
      <c r="BI16" s="321" t="s">
        <v>119</v>
      </c>
      <c r="BJ16" s="153">
        <v>0</v>
      </c>
      <c r="BK16" s="82"/>
      <c r="BL16" s="82"/>
      <c r="BM16" s="82"/>
      <c r="BN16" s="7"/>
      <c r="BO16" s="7"/>
      <c r="BP16" s="28"/>
      <c r="BQ16" s="11"/>
      <c r="BR16" s="17"/>
      <c r="BS16" s="321" t="s">
        <v>119</v>
      </c>
      <c r="BT16" s="153">
        <v>0</v>
      </c>
      <c r="BU16" s="82"/>
      <c r="BV16" s="82"/>
      <c r="BW16" s="82"/>
      <c r="BX16" s="7"/>
      <c r="BY16" s="7"/>
      <c r="BZ16" s="28"/>
      <c r="CA16" s="11"/>
      <c r="CB16" s="17"/>
      <c r="CC16" s="321" t="s">
        <v>119</v>
      </c>
      <c r="CD16" s="153">
        <v>0</v>
      </c>
      <c r="CE16" s="82"/>
      <c r="CF16" s="82"/>
      <c r="CG16" s="82"/>
      <c r="CH16" s="7"/>
      <c r="CI16" s="7"/>
      <c r="CJ16" s="28"/>
      <c r="CK16" s="11"/>
      <c r="CL16" s="17"/>
      <c r="CM16" s="321" t="s">
        <v>119</v>
      </c>
      <c r="CN16" s="153">
        <v>0</v>
      </c>
      <c r="CO16" s="82"/>
      <c r="CP16" s="82"/>
      <c r="CQ16" s="82"/>
      <c r="CR16" s="7"/>
      <c r="CS16" s="7"/>
      <c r="CT16" s="28"/>
      <c r="CU16" s="11"/>
      <c r="CV16" s="17"/>
      <c r="CW16" s="321" t="s">
        <v>119</v>
      </c>
      <c r="CX16" s="153">
        <v>0</v>
      </c>
      <c r="CY16" s="82"/>
      <c r="CZ16" s="82"/>
      <c r="DA16" s="82"/>
      <c r="DB16" s="7"/>
      <c r="DC16" s="7"/>
      <c r="DD16" s="28"/>
      <c r="DE16" s="11"/>
      <c r="DF16" s="17"/>
      <c r="DG16" s="331"/>
      <c r="DQ16" s="331"/>
      <c r="EA16" s="331"/>
      <c r="EK16" s="331"/>
      <c r="EU16" s="331"/>
      <c r="FE16" s="331"/>
      <c r="FO16" s="331"/>
      <c r="FY16" s="331"/>
      <c r="GI16" s="331"/>
      <c r="GS16" s="331"/>
      <c r="HC16" s="331"/>
      <c r="HM16" s="331"/>
      <c r="HW16" s="331"/>
    </row>
    <row r="17" s="2" customFormat="true" x14ac:dyDescent="0.25">
      <c r="A17" s="322"/>
      <c r="B17" s="22"/>
      <c r="C17" s="152"/>
      <c r="D17" s="82"/>
      <c r="E17" s="7"/>
      <c r="F17" s="7"/>
      <c r="G17" s="7"/>
      <c r="H17" s="28"/>
      <c r="I17" s="11"/>
      <c r="J17" s="17"/>
      <c r="K17" s="322"/>
      <c r="L17" s="22"/>
      <c r="M17" s="152"/>
      <c r="N17" s="82"/>
      <c r="O17" s="7"/>
      <c r="P17" s="7"/>
      <c r="Q17" s="7"/>
      <c r="R17" s="28"/>
      <c r="S17" s="11"/>
      <c r="T17" s="17"/>
      <c r="U17" s="322"/>
      <c r="V17" s="22"/>
      <c r="W17" s="152"/>
      <c r="X17" s="82"/>
      <c r="Y17" s="82"/>
      <c r="Z17" s="7"/>
      <c r="AA17" s="7"/>
      <c r="AB17" s="28"/>
      <c r="AC17" s="11"/>
      <c r="AD17" s="17"/>
      <c r="AE17" s="322"/>
      <c r="AF17" s="22"/>
      <c r="AG17" s="152"/>
      <c r="AH17" s="82"/>
      <c r="AI17" s="82"/>
      <c r="AJ17" s="7"/>
      <c r="AK17" s="7"/>
      <c r="AL17" s="28"/>
      <c r="AM17" s="11"/>
      <c r="AN17" s="17"/>
      <c r="AO17" s="322"/>
      <c r="AP17" s="22"/>
      <c r="AQ17" s="152"/>
      <c r="AR17" s="82"/>
      <c r="AS17" s="7"/>
      <c r="AT17" s="7"/>
      <c r="AU17" s="7"/>
      <c r="AV17" s="28"/>
      <c r="AW17" s="11"/>
      <c r="AX17" s="17"/>
      <c r="AY17" s="322"/>
      <c r="AZ17" s="22"/>
      <c r="BA17" s="152"/>
      <c r="BB17" s="82"/>
      <c r="BC17" s="7"/>
      <c r="BD17" s="7"/>
      <c r="BE17" s="7"/>
      <c r="BF17" s="28"/>
      <c r="BG17" s="11"/>
      <c r="BH17" s="17"/>
      <c r="BI17" s="322"/>
      <c r="BJ17" s="22"/>
      <c r="BK17" s="152"/>
      <c r="BL17" s="82"/>
      <c r="BM17" s="7"/>
      <c r="BN17" s="7"/>
      <c r="BO17" s="7"/>
      <c r="BP17" s="28"/>
      <c r="BQ17" s="11"/>
      <c r="BR17" s="17"/>
      <c r="BS17" s="322"/>
      <c r="BT17" s="22"/>
      <c r="BU17" s="152"/>
      <c r="BV17" s="82"/>
      <c r="BW17" s="7"/>
      <c r="BX17" s="7"/>
      <c r="BY17" s="7"/>
      <c r="BZ17" s="28"/>
      <c r="CA17" s="11"/>
      <c r="CB17" s="17"/>
      <c r="CC17" s="322"/>
      <c r="CD17" s="22"/>
      <c r="CE17" s="152"/>
      <c r="CF17" s="82"/>
      <c r="CG17" s="7"/>
      <c r="CH17" s="7"/>
      <c r="CI17" s="7"/>
      <c r="CJ17" s="28"/>
      <c r="CK17" s="11"/>
      <c r="CL17" s="17"/>
      <c r="CM17" s="322"/>
      <c r="CN17" s="22"/>
      <c r="CO17" s="152"/>
      <c r="CP17" s="82"/>
      <c r="CQ17" s="82"/>
      <c r="CR17" s="7"/>
      <c r="CS17" s="7"/>
      <c r="CT17" s="28"/>
      <c r="CU17" s="11"/>
      <c r="CV17" s="17"/>
      <c r="CW17" s="322"/>
      <c r="CX17" s="22"/>
      <c r="CY17" s="152"/>
      <c r="CZ17" s="82"/>
      <c r="DA17" s="82"/>
      <c r="DB17" s="7"/>
      <c r="DC17" s="7"/>
      <c r="DD17" s="28"/>
      <c r="DE17" s="11"/>
      <c r="DF17" s="17"/>
      <c r="DG17" s="331"/>
      <c r="DQ17" s="331"/>
      <c r="EA17" s="331"/>
      <c r="EK17" s="331"/>
      <c r="EU17" s="331"/>
      <c r="FE17" s="331"/>
      <c r="FO17" s="331"/>
      <c r="FY17" s="331"/>
      <c r="GI17" s="331"/>
      <c r="GS17" s="331"/>
      <c r="HC17" s="331"/>
      <c r="HM17" s="331"/>
      <c r="HW17" s="331"/>
    </row>
    <row r="18" s="2" customFormat="true" x14ac:dyDescent="0.25">
      <c r="A18" s="322"/>
      <c r="B18" s="23"/>
      <c r="C18" s="82"/>
      <c r="D18" s="7"/>
      <c r="E18" s="7"/>
      <c r="F18" s="7"/>
      <c r="G18" s="7"/>
      <c r="H18" s="28"/>
      <c r="I18" s="11"/>
      <c r="J18" s="17"/>
      <c r="K18" s="322"/>
      <c r="L18" s="23"/>
      <c r="M18" s="82"/>
      <c r="N18" s="7"/>
      <c r="O18" s="7"/>
      <c r="P18" s="7"/>
      <c r="Q18" s="7"/>
      <c r="R18" s="28"/>
      <c r="S18" s="11"/>
      <c r="T18" s="17"/>
      <c r="U18" s="322"/>
      <c r="V18" s="23"/>
      <c r="W18" s="82"/>
      <c r="X18" s="7"/>
      <c r="Y18" s="7"/>
      <c r="Z18" s="7"/>
      <c r="AA18" s="7"/>
      <c r="AB18" s="28"/>
      <c r="AC18" s="11"/>
      <c r="AD18" s="17"/>
      <c r="AE18" s="322"/>
      <c r="AF18" s="23"/>
      <c r="AG18" s="82"/>
      <c r="AH18" s="7"/>
      <c r="AI18" s="7"/>
      <c r="AJ18" s="7"/>
      <c r="AK18" s="7"/>
      <c r="AL18" s="28"/>
      <c r="AM18" s="11"/>
      <c r="AN18" s="17"/>
      <c r="AO18" s="322"/>
      <c r="AP18" s="23"/>
      <c r="AQ18" s="82"/>
      <c r="AR18" s="7"/>
      <c r="AS18" s="7"/>
      <c r="AT18" s="7"/>
      <c r="AU18" s="7"/>
      <c r="AV18" s="28"/>
      <c r="AW18" s="11"/>
      <c r="AX18" s="17"/>
      <c r="AY18" s="322"/>
      <c r="AZ18" s="23"/>
      <c r="BA18" s="82"/>
      <c r="BB18" s="7"/>
      <c r="BC18" s="7"/>
      <c r="BD18" s="7"/>
      <c r="BE18" s="7"/>
      <c r="BF18" s="28"/>
      <c r="BG18" s="11"/>
      <c r="BH18" s="17"/>
      <c r="BI18" s="322"/>
      <c r="BJ18" s="23"/>
      <c r="BK18" s="82"/>
      <c r="BL18" s="7"/>
      <c r="BM18" s="7"/>
      <c r="BN18" s="7"/>
      <c r="BO18" s="7"/>
      <c r="BP18" s="28"/>
      <c r="BQ18" s="11"/>
      <c r="BR18" s="17"/>
      <c r="BS18" s="322"/>
      <c r="BT18" s="23"/>
      <c r="BU18" s="82"/>
      <c r="BV18" s="7"/>
      <c r="BW18" s="7"/>
      <c r="BX18" s="7"/>
      <c r="BY18" s="7"/>
      <c r="BZ18" s="28"/>
      <c r="CA18" s="11"/>
      <c r="CB18" s="17"/>
      <c r="CC18" s="322"/>
      <c r="CD18" s="23"/>
      <c r="CE18" s="82"/>
      <c r="CF18" s="7"/>
      <c r="CG18" s="7"/>
      <c r="CH18" s="7"/>
      <c r="CI18" s="7"/>
      <c r="CJ18" s="28"/>
      <c r="CK18" s="11"/>
      <c r="CL18" s="17"/>
      <c r="CM18" s="322"/>
      <c r="CN18" s="23"/>
      <c r="CO18" s="82"/>
      <c r="CP18" s="7"/>
      <c r="CQ18" s="7"/>
      <c r="CR18" s="7"/>
      <c r="CS18" s="7"/>
      <c r="CT18" s="28"/>
      <c r="CU18" s="11"/>
      <c r="CV18" s="17"/>
      <c r="CW18" s="322"/>
      <c r="CX18" s="23"/>
      <c r="CY18" s="82"/>
      <c r="CZ18" s="7"/>
      <c r="DA18" s="7"/>
      <c r="DB18" s="7"/>
      <c r="DC18" s="7"/>
      <c r="DD18" s="28"/>
      <c r="DE18" s="11"/>
      <c r="DF18" s="17"/>
      <c r="DG18" s="331"/>
      <c r="DQ18" s="331"/>
      <c r="EA18" s="331"/>
      <c r="EK18" s="331"/>
      <c r="EU18" s="331"/>
      <c r="FE18" s="331"/>
      <c r="FO18" s="331"/>
      <c r="FY18" s="331"/>
      <c r="GI18" s="331"/>
      <c r="GS18" s="331"/>
      <c r="HC18" s="331"/>
      <c r="HM18" s="331"/>
      <c r="HW18" s="331"/>
    </row>
    <row r="19" s="2" customFormat="true" x14ac:dyDescent="0.25">
      <c r="A19" s="322"/>
      <c r="B19" s="23"/>
      <c r="C19" s="7"/>
      <c r="D19" s="7"/>
      <c r="E19" s="7"/>
      <c r="F19" s="7"/>
      <c r="G19" s="7"/>
      <c r="H19" s="28"/>
      <c r="I19" s="11"/>
      <c r="J19" s="17"/>
      <c r="K19" s="322"/>
      <c r="L19" s="23"/>
      <c r="M19" s="7"/>
      <c r="N19" s="7"/>
      <c r="O19" s="7"/>
      <c r="P19" s="7"/>
      <c r="Q19" s="7"/>
      <c r="R19" s="28"/>
      <c r="S19" s="11"/>
      <c r="T19" s="17"/>
      <c r="U19" s="322"/>
      <c r="V19" s="23"/>
      <c r="W19" s="7"/>
      <c r="X19" s="7"/>
      <c r="Y19" s="7"/>
      <c r="Z19" s="7"/>
      <c r="AA19" s="7"/>
      <c r="AB19" s="28"/>
      <c r="AC19" s="11"/>
      <c r="AD19" s="17"/>
      <c r="AE19" s="322"/>
      <c r="AF19" s="23"/>
      <c r="AG19" s="7"/>
      <c r="AH19" s="7"/>
      <c r="AI19" s="7"/>
      <c r="AJ19" s="7"/>
      <c r="AK19" s="7"/>
      <c r="AL19" s="28"/>
      <c r="AM19" s="11"/>
      <c r="AN19" s="17"/>
      <c r="AO19" s="322"/>
      <c r="AP19" s="23"/>
      <c r="AQ19" s="7"/>
      <c r="AR19" s="7"/>
      <c r="AS19" s="7"/>
      <c r="AT19" s="7"/>
      <c r="AU19" s="7"/>
      <c r="AV19" s="28"/>
      <c r="AW19" s="11"/>
      <c r="AX19" s="17"/>
      <c r="AY19" s="322"/>
      <c r="AZ19" s="23"/>
      <c r="BA19" s="7"/>
      <c r="BB19" s="7"/>
      <c r="BC19" s="7"/>
      <c r="BD19" s="7"/>
      <c r="BE19" s="7"/>
      <c r="BF19" s="28"/>
      <c r="BG19" s="11"/>
      <c r="BH19" s="17"/>
      <c r="BI19" s="322"/>
      <c r="BJ19" s="23"/>
      <c r="BK19" s="7"/>
      <c r="BL19" s="7"/>
      <c r="BM19" s="7"/>
      <c r="BN19" s="7"/>
      <c r="BO19" s="7"/>
      <c r="BP19" s="28"/>
      <c r="BQ19" s="11"/>
      <c r="BR19" s="17"/>
      <c r="BS19" s="322"/>
      <c r="BT19" s="23"/>
      <c r="BU19" s="7"/>
      <c r="BV19" s="7"/>
      <c r="BW19" s="7"/>
      <c r="BX19" s="7"/>
      <c r="BY19" s="7"/>
      <c r="BZ19" s="28"/>
      <c r="CA19" s="11"/>
      <c r="CB19" s="17"/>
      <c r="CC19" s="322"/>
      <c r="CD19" s="23"/>
      <c r="CE19" s="7"/>
      <c r="CF19" s="7"/>
      <c r="CG19" s="7"/>
      <c r="CH19" s="7"/>
      <c r="CI19" s="7"/>
      <c r="CJ19" s="28"/>
      <c r="CK19" s="11"/>
      <c r="CL19" s="17"/>
      <c r="CM19" s="322"/>
      <c r="CN19" s="23"/>
      <c r="CO19" s="7"/>
      <c r="CP19" s="7"/>
      <c r="CQ19" s="7"/>
      <c r="CR19" s="7"/>
      <c r="CS19" s="7"/>
      <c r="CT19" s="28"/>
      <c r="CU19" s="11"/>
      <c r="CV19" s="17"/>
      <c r="CW19" s="322"/>
      <c r="CX19" s="23"/>
      <c r="CY19" s="7"/>
      <c r="CZ19" s="7"/>
      <c r="DA19" s="7"/>
      <c r="DB19" s="7"/>
      <c r="DC19" s="7"/>
      <c r="DD19" s="28"/>
      <c r="DE19" s="11"/>
      <c r="DF19" s="17"/>
      <c r="DG19" s="331"/>
      <c r="DQ19" s="331"/>
      <c r="EA19" s="331"/>
      <c r="EK19" s="331"/>
      <c r="EU19" s="331"/>
      <c r="FE19" s="331"/>
      <c r="FO19" s="331"/>
      <c r="FY19" s="331"/>
      <c r="GI19" s="331"/>
      <c r="GS19" s="331"/>
      <c r="HC19" s="331"/>
      <c r="HM19" s="331"/>
      <c r="HW19" s="331"/>
    </row>
    <row r="20" s="2" customFormat="true" x14ac:dyDescent="0.25">
      <c r="A20" s="322"/>
      <c r="B20" s="23"/>
      <c r="C20" s="7"/>
      <c r="D20" s="7"/>
      <c r="E20" s="140"/>
      <c r="F20" s="7"/>
      <c r="G20" s="7"/>
      <c r="H20" s="28"/>
      <c r="I20" s="11"/>
      <c r="J20" s="17"/>
      <c r="K20" s="322"/>
      <c r="L20" s="23"/>
      <c r="M20" s="7"/>
      <c r="N20" s="7"/>
      <c r="O20" s="140"/>
      <c r="P20" s="7"/>
      <c r="Q20" s="7"/>
      <c r="R20" s="28"/>
      <c r="S20" s="11"/>
      <c r="T20" s="17"/>
      <c r="U20" s="322"/>
      <c r="V20" s="23"/>
      <c r="W20" s="7"/>
      <c r="X20" s="7"/>
      <c r="Y20" s="7"/>
      <c r="Z20" s="7"/>
      <c r="AA20" s="7"/>
      <c r="AB20" s="28"/>
      <c r="AC20" s="11"/>
      <c r="AD20" s="17"/>
      <c r="AE20" s="322"/>
      <c r="AF20" s="23"/>
      <c r="AG20" s="7"/>
      <c r="AH20" s="7"/>
      <c r="AI20" s="7"/>
      <c r="AJ20" s="7"/>
      <c r="AK20" s="7"/>
      <c r="AL20" s="28"/>
      <c r="AM20" s="11"/>
      <c r="AN20" s="17"/>
      <c r="AO20" s="322"/>
      <c r="AP20" s="23"/>
      <c r="AQ20" s="7"/>
      <c r="AR20" s="7"/>
      <c r="AS20" s="140"/>
      <c r="AT20" s="7"/>
      <c r="AU20" s="7"/>
      <c r="AV20" s="28"/>
      <c r="AW20" s="11"/>
      <c r="AX20" s="17"/>
      <c r="AY20" s="322"/>
      <c r="AZ20" s="23"/>
      <c r="BA20" s="7"/>
      <c r="BB20" s="7"/>
      <c r="BC20" s="140"/>
      <c r="BD20" s="7"/>
      <c r="BE20" s="7"/>
      <c r="BF20" s="28"/>
      <c r="BG20" s="11"/>
      <c r="BH20" s="17"/>
      <c r="BI20" s="322"/>
      <c r="BJ20" s="23"/>
      <c r="BK20" s="7"/>
      <c r="BL20" s="7"/>
      <c r="BM20" s="140"/>
      <c r="BN20" s="7"/>
      <c r="BO20" s="7"/>
      <c r="BP20" s="28"/>
      <c r="BQ20" s="11"/>
      <c r="BR20" s="17"/>
      <c r="BS20" s="322"/>
      <c r="BT20" s="23"/>
      <c r="BU20" s="7"/>
      <c r="BV20" s="7"/>
      <c r="BW20" s="140"/>
      <c r="BX20" s="7"/>
      <c r="BY20" s="7"/>
      <c r="BZ20" s="28"/>
      <c r="CA20" s="11"/>
      <c r="CB20" s="17"/>
      <c r="CC20" s="322"/>
      <c r="CD20" s="23"/>
      <c r="CE20" s="7"/>
      <c r="CF20" s="7"/>
      <c r="CG20" s="140"/>
      <c r="CH20" s="7"/>
      <c r="CI20" s="7"/>
      <c r="CJ20" s="28"/>
      <c r="CK20" s="11"/>
      <c r="CL20" s="17"/>
      <c r="CM20" s="322"/>
      <c r="CN20" s="23"/>
      <c r="CO20" s="7"/>
      <c r="CP20" s="7"/>
      <c r="CQ20" s="7"/>
      <c r="CR20" s="7"/>
      <c r="CS20" s="7"/>
      <c r="CT20" s="28"/>
      <c r="CU20" s="11"/>
      <c r="CV20" s="17"/>
      <c r="CW20" s="322"/>
      <c r="CX20" s="23"/>
      <c r="CY20" s="7"/>
      <c r="CZ20" s="7"/>
      <c r="DA20" s="7"/>
      <c r="DB20" s="7"/>
      <c r="DC20" s="7"/>
      <c r="DD20" s="28"/>
      <c r="DE20" s="11"/>
      <c r="DF20" s="17"/>
      <c r="DG20" s="331"/>
      <c r="DQ20" s="331"/>
      <c r="EA20" s="331"/>
      <c r="EK20" s="331"/>
      <c r="EU20" s="331"/>
      <c r="FE20" s="331"/>
      <c r="FO20" s="331"/>
      <c r="FY20" s="331"/>
      <c r="GI20" s="331"/>
      <c r="GS20" s="331"/>
      <c r="HC20" s="331"/>
      <c r="HM20" s="331"/>
      <c r="HW20" s="331"/>
    </row>
    <row r="21" s="2" customFormat="true" x14ac:dyDescent="0.25">
      <c r="A21" s="322"/>
      <c r="B21" s="22"/>
      <c r="C21" s="7"/>
      <c r="D21" s="140"/>
      <c r="E21" s="140"/>
      <c r="F21" s="7"/>
      <c r="G21" s="7"/>
      <c r="H21" s="28"/>
      <c r="I21" s="11"/>
      <c r="J21" s="17"/>
      <c r="K21" s="322"/>
      <c r="L21" s="22"/>
      <c r="M21" s="7"/>
      <c r="N21" s="140"/>
      <c r="O21" s="140"/>
      <c r="P21" s="7"/>
      <c r="Q21" s="7"/>
      <c r="R21" s="28"/>
      <c r="S21" s="11"/>
      <c r="T21" s="17"/>
      <c r="U21" s="322"/>
      <c r="V21" s="22"/>
      <c r="W21" s="7"/>
      <c r="X21" s="140"/>
      <c r="Y21" s="140"/>
      <c r="Z21" s="7"/>
      <c r="AA21" s="7"/>
      <c r="AB21" s="28"/>
      <c r="AC21" s="11"/>
      <c r="AD21" s="17"/>
      <c r="AE21" s="322"/>
      <c r="AF21" s="22"/>
      <c r="AG21" s="7"/>
      <c r="AH21" s="140"/>
      <c r="AI21" s="140"/>
      <c r="AJ21" s="7"/>
      <c r="AK21" s="7"/>
      <c r="AL21" s="28"/>
      <c r="AM21" s="11"/>
      <c r="AN21" s="17"/>
      <c r="AO21" s="322"/>
      <c r="AP21" s="22"/>
      <c r="AQ21" s="7"/>
      <c r="AR21" s="140"/>
      <c r="AS21" s="140"/>
      <c r="AT21" s="7"/>
      <c r="AU21" s="7"/>
      <c r="AV21" s="28"/>
      <c r="AW21" s="11"/>
      <c r="AX21" s="17"/>
      <c r="AY21" s="322"/>
      <c r="AZ21" s="22"/>
      <c r="BA21" s="7"/>
      <c r="BB21" s="140"/>
      <c r="BC21" s="140"/>
      <c r="BD21" s="7"/>
      <c r="BE21" s="7"/>
      <c r="BF21" s="28"/>
      <c r="BG21" s="11"/>
      <c r="BH21" s="17"/>
      <c r="BI21" s="322"/>
      <c r="BJ21" s="22"/>
      <c r="BK21" s="7"/>
      <c r="BL21" s="140"/>
      <c r="BM21" s="140"/>
      <c r="BN21" s="7"/>
      <c r="BO21" s="7"/>
      <c r="BP21" s="28"/>
      <c r="BQ21" s="11"/>
      <c r="BR21" s="17"/>
      <c r="BS21" s="322"/>
      <c r="BT21" s="22"/>
      <c r="BU21" s="7"/>
      <c r="BV21" s="140"/>
      <c r="BW21" s="140"/>
      <c r="BX21" s="7"/>
      <c r="BY21" s="7"/>
      <c r="BZ21" s="28"/>
      <c r="CA21" s="11"/>
      <c r="CB21" s="17"/>
      <c r="CC21" s="322"/>
      <c r="CD21" s="22"/>
      <c r="CE21" s="7"/>
      <c r="CF21" s="140"/>
      <c r="CG21" s="140"/>
      <c r="CH21" s="7"/>
      <c r="CI21" s="7"/>
      <c r="CJ21" s="28"/>
      <c r="CK21" s="11"/>
      <c r="CL21" s="17"/>
      <c r="CM21" s="322"/>
      <c r="CN21" s="22"/>
      <c r="CO21" s="7"/>
      <c r="CP21" s="140"/>
      <c r="CQ21" s="140"/>
      <c r="CR21" s="7"/>
      <c r="CS21" s="7"/>
      <c r="CT21" s="28"/>
      <c r="CU21" s="11"/>
      <c r="CV21" s="17"/>
      <c r="CW21" s="322"/>
      <c r="CX21" s="22"/>
      <c r="CY21" s="7"/>
      <c r="CZ21" s="140"/>
      <c r="DA21" s="140"/>
      <c r="DB21" s="7"/>
      <c r="DC21" s="7"/>
      <c r="DD21" s="28"/>
      <c r="DE21" s="11"/>
      <c r="DF21" s="17"/>
      <c r="DG21" s="331"/>
      <c r="DQ21" s="331"/>
      <c r="EA21" s="331"/>
      <c r="EK21" s="331"/>
      <c r="EU21" s="331"/>
      <c r="FE21" s="331"/>
      <c r="FO21" s="331"/>
      <c r="FY21" s="331"/>
      <c r="GI21" s="331"/>
      <c r="GS21" s="331"/>
      <c r="HC21" s="331"/>
      <c r="HM21" s="331"/>
      <c r="HW21" s="331"/>
    </row>
    <row r="22" s="2" customFormat="true" x14ac:dyDescent="0.25">
      <c r="A22" s="322"/>
      <c r="B22" s="22"/>
      <c r="C22" s="140"/>
      <c r="D22" s="140"/>
      <c r="E22" s="140"/>
      <c r="F22" s="140"/>
      <c r="G22" s="140"/>
      <c r="H22" s="141"/>
      <c r="I22" s="11"/>
      <c r="J22" s="17"/>
      <c r="K22" s="322"/>
      <c r="L22" s="22"/>
      <c r="M22" s="140"/>
      <c r="N22" s="140"/>
      <c r="O22" s="140"/>
      <c r="P22" s="140"/>
      <c r="Q22" s="140"/>
      <c r="R22" s="141"/>
      <c r="S22" s="11"/>
      <c r="T22" s="17"/>
      <c r="U22" s="322"/>
      <c r="V22" s="22"/>
      <c r="W22" s="140"/>
      <c r="X22" s="140"/>
      <c r="Y22" s="140"/>
      <c r="Z22" s="140"/>
      <c r="AA22" s="140"/>
      <c r="AB22" s="141"/>
      <c r="AC22" s="11"/>
      <c r="AD22" s="17"/>
      <c r="AE22" s="322"/>
      <c r="AF22" s="22"/>
      <c r="AG22" s="140"/>
      <c r="AH22" s="140"/>
      <c r="AI22" s="140"/>
      <c r="AJ22" s="140"/>
      <c r="AK22" s="140"/>
      <c r="AL22" s="141"/>
      <c r="AM22" s="11"/>
      <c r="AN22" s="17"/>
      <c r="AO22" s="322"/>
      <c r="AP22" s="22"/>
      <c r="AQ22" s="140"/>
      <c r="AR22" s="140"/>
      <c r="AS22" s="140"/>
      <c r="AT22" s="140"/>
      <c r="AU22" s="140"/>
      <c r="AV22" s="141"/>
      <c r="AW22" s="11"/>
      <c r="AX22" s="17"/>
      <c r="AY22" s="322"/>
      <c r="AZ22" s="22"/>
      <c r="BA22" s="140"/>
      <c r="BB22" s="140"/>
      <c r="BC22" s="140"/>
      <c r="BD22" s="140"/>
      <c r="BE22" s="140"/>
      <c r="BF22" s="141"/>
      <c r="BG22" s="11"/>
      <c r="BH22" s="17"/>
      <c r="BI22" s="322"/>
      <c r="BJ22" s="22"/>
      <c r="BK22" s="140"/>
      <c r="BL22" s="140"/>
      <c r="BM22" s="140"/>
      <c r="BN22" s="140"/>
      <c r="BO22" s="140"/>
      <c r="BP22" s="141"/>
      <c r="BQ22" s="11"/>
      <c r="BR22" s="17"/>
      <c r="BS22" s="322"/>
      <c r="BT22" s="22"/>
      <c r="BU22" s="140"/>
      <c r="BV22" s="140"/>
      <c r="BW22" s="140"/>
      <c r="BX22" s="140"/>
      <c r="BY22" s="140"/>
      <c r="BZ22" s="141"/>
      <c r="CA22" s="11"/>
      <c r="CB22" s="17"/>
      <c r="CC22" s="322"/>
      <c r="CD22" s="22"/>
      <c r="CE22" s="140"/>
      <c r="CF22" s="140"/>
      <c r="CG22" s="140"/>
      <c r="CH22" s="140"/>
      <c r="CI22" s="140"/>
      <c r="CJ22" s="141"/>
      <c r="CK22" s="11"/>
      <c r="CL22" s="17"/>
      <c r="CM22" s="322"/>
      <c r="CN22" s="22"/>
      <c r="CO22" s="140"/>
      <c r="CP22" s="140"/>
      <c r="CQ22" s="140"/>
      <c r="CR22" s="140"/>
      <c r="CS22" s="140"/>
      <c r="CT22" s="141"/>
      <c r="CU22" s="11"/>
      <c r="CV22" s="17"/>
      <c r="CW22" s="322"/>
      <c r="CX22" s="22"/>
      <c r="CY22" s="140"/>
      <c r="CZ22" s="140"/>
      <c r="DA22" s="140"/>
      <c r="DB22" s="140"/>
      <c r="DC22" s="140"/>
      <c r="DD22" s="141"/>
      <c r="DE22" s="11"/>
      <c r="DF22" s="17"/>
      <c r="DG22" s="331"/>
      <c r="DQ22" s="331"/>
      <c r="EA22" s="331"/>
      <c r="EK22" s="331"/>
      <c r="EU22" s="331"/>
      <c r="FE22" s="331"/>
      <c r="FO22" s="331"/>
      <c r="FY22" s="331"/>
      <c r="GI22" s="331"/>
      <c r="GS22" s="331"/>
      <c r="HC22" s="331"/>
      <c r="HM22" s="331"/>
      <c r="HW22" s="331"/>
    </row>
    <row r="23" s="2" customFormat="true" x14ac:dyDescent="0.25">
      <c r="A23" s="322"/>
      <c r="B23" s="22"/>
      <c r="C23" s="140"/>
      <c r="D23" s="140"/>
      <c r="E23" s="140"/>
      <c r="F23" s="140"/>
      <c r="G23" s="140"/>
      <c r="H23" s="141"/>
      <c r="I23" s="11"/>
      <c r="J23" s="17"/>
      <c r="K23" s="322"/>
      <c r="L23" s="22"/>
      <c r="M23" s="140"/>
      <c r="N23" s="140"/>
      <c r="O23" s="140"/>
      <c r="P23" s="140"/>
      <c r="Q23" s="140"/>
      <c r="R23" s="141"/>
      <c r="S23" s="11"/>
      <c r="T23" s="17"/>
      <c r="U23" s="322"/>
      <c r="V23" s="22"/>
      <c r="W23" s="140"/>
      <c r="X23" s="140"/>
      <c r="Y23" s="140"/>
      <c r="Z23" s="140"/>
      <c r="AA23" s="140"/>
      <c r="AB23" s="141"/>
      <c r="AC23" s="11"/>
      <c r="AD23" s="17"/>
      <c r="AE23" s="322"/>
      <c r="AF23" s="22"/>
      <c r="AG23" s="140"/>
      <c r="AH23" s="140"/>
      <c r="AI23" s="140"/>
      <c r="AJ23" s="140"/>
      <c r="AK23" s="140"/>
      <c r="AL23" s="141"/>
      <c r="AM23" s="11"/>
      <c r="AN23" s="17"/>
      <c r="AO23" s="322"/>
      <c r="AP23" s="22"/>
      <c r="AQ23" s="140"/>
      <c r="AR23" s="140"/>
      <c r="AS23" s="140"/>
      <c r="AT23" s="140"/>
      <c r="AU23" s="140"/>
      <c r="AV23" s="141"/>
      <c r="AW23" s="11"/>
      <c r="AX23" s="17"/>
      <c r="AY23" s="322"/>
      <c r="AZ23" s="22"/>
      <c r="BA23" s="140"/>
      <c r="BB23" s="140"/>
      <c r="BC23" s="140"/>
      <c r="BD23" s="140"/>
      <c r="BE23" s="140"/>
      <c r="BF23" s="141"/>
      <c r="BG23" s="11"/>
      <c r="BH23" s="17"/>
      <c r="BI23" s="322"/>
      <c r="BJ23" s="22"/>
      <c r="BK23" s="140"/>
      <c r="BL23" s="140"/>
      <c r="BM23" s="140"/>
      <c r="BN23" s="140"/>
      <c r="BO23" s="140"/>
      <c r="BP23" s="141"/>
      <c r="BQ23" s="11"/>
      <c r="BR23" s="17"/>
      <c r="BS23" s="322"/>
      <c r="BT23" s="22"/>
      <c r="BU23" s="140"/>
      <c r="BV23" s="140"/>
      <c r="BW23" s="140"/>
      <c r="BX23" s="140"/>
      <c r="BY23" s="140"/>
      <c r="BZ23" s="141"/>
      <c r="CA23" s="11"/>
      <c r="CB23" s="17"/>
      <c r="CC23" s="322"/>
      <c r="CD23" s="22"/>
      <c r="CE23" s="140"/>
      <c r="CF23" s="140"/>
      <c r="CG23" s="140"/>
      <c r="CH23" s="140"/>
      <c r="CI23" s="140"/>
      <c r="CJ23" s="141"/>
      <c r="CK23" s="11"/>
      <c r="CL23" s="17"/>
      <c r="CM23" s="322"/>
      <c r="CN23" s="22"/>
      <c r="CO23" s="140"/>
      <c r="CP23" s="140"/>
      <c r="CQ23" s="140"/>
      <c r="CR23" s="140"/>
      <c r="CS23" s="140"/>
      <c r="CT23" s="141"/>
      <c r="CU23" s="11"/>
      <c r="CV23" s="17"/>
      <c r="CW23" s="322"/>
      <c r="CX23" s="22"/>
      <c r="CY23" s="140"/>
      <c r="CZ23" s="140"/>
      <c r="DA23" s="140"/>
      <c r="DB23" s="140"/>
      <c r="DC23" s="140"/>
      <c r="DD23" s="141"/>
      <c r="DE23" s="11"/>
      <c r="DF23" s="17"/>
      <c r="DG23" s="331"/>
      <c r="DQ23" s="331"/>
      <c r="EA23" s="331"/>
      <c r="EK23" s="331"/>
      <c r="EU23" s="331"/>
      <c r="FE23" s="331"/>
      <c r="FO23" s="331"/>
      <c r="FY23" s="331"/>
      <c r="GI23" s="331"/>
      <c r="GS23" s="331"/>
      <c r="HC23" s="331"/>
      <c r="HM23" s="331"/>
      <c r="HW23" s="331"/>
    </row>
    <row r="24" s="2" customFormat="true" x14ac:dyDescent="0.25">
      <c r="A24" s="322"/>
      <c r="B24" s="22"/>
      <c r="C24" s="140"/>
      <c r="D24" s="140"/>
      <c r="E24" s="140"/>
      <c r="F24" s="140"/>
      <c r="G24" s="140"/>
      <c r="H24" s="141"/>
      <c r="I24" s="11"/>
      <c r="J24" s="17"/>
      <c r="K24" s="322"/>
      <c r="L24" s="22"/>
      <c r="M24" s="140"/>
      <c r="N24" s="140"/>
      <c r="O24" s="140"/>
      <c r="P24" s="140"/>
      <c r="Q24" s="140"/>
      <c r="R24" s="141"/>
      <c r="S24" s="11"/>
      <c r="T24" s="17"/>
      <c r="U24" s="322"/>
      <c r="V24" s="22"/>
      <c r="W24" s="140"/>
      <c r="X24" s="140"/>
      <c r="Y24" s="140"/>
      <c r="Z24" s="140"/>
      <c r="AA24" s="140"/>
      <c r="AB24" s="141"/>
      <c r="AC24" s="11"/>
      <c r="AD24" s="17"/>
      <c r="AE24" s="322"/>
      <c r="AF24" s="22"/>
      <c r="AG24" s="140"/>
      <c r="AH24" s="140"/>
      <c r="AI24" s="140"/>
      <c r="AJ24" s="140"/>
      <c r="AK24" s="140"/>
      <c r="AL24" s="141"/>
      <c r="AM24" s="11"/>
      <c r="AN24" s="17"/>
      <c r="AO24" s="322"/>
      <c r="AP24" s="22"/>
      <c r="AQ24" s="140"/>
      <c r="AR24" s="140"/>
      <c r="AS24" s="140"/>
      <c r="AT24" s="140"/>
      <c r="AU24" s="140"/>
      <c r="AV24" s="141"/>
      <c r="AW24" s="11"/>
      <c r="AX24" s="17"/>
      <c r="AY24" s="322"/>
      <c r="AZ24" s="22"/>
      <c r="BA24" s="140"/>
      <c r="BB24" s="140"/>
      <c r="BC24" s="140"/>
      <c r="BD24" s="140"/>
      <c r="BE24" s="140"/>
      <c r="BF24" s="141"/>
      <c r="BG24" s="11"/>
      <c r="BH24" s="17"/>
      <c r="BI24" s="322"/>
      <c r="BJ24" s="22"/>
      <c r="BK24" s="140"/>
      <c r="BL24" s="140"/>
      <c r="BM24" s="140"/>
      <c r="BN24" s="140"/>
      <c r="BO24" s="140"/>
      <c r="BP24" s="141"/>
      <c r="BQ24" s="11"/>
      <c r="BR24" s="17"/>
      <c r="BS24" s="322"/>
      <c r="BT24" s="22"/>
      <c r="BU24" s="140"/>
      <c r="BV24" s="140"/>
      <c r="BW24" s="140"/>
      <c r="BX24" s="140"/>
      <c r="BY24" s="140"/>
      <c r="BZ24" s="141"/>
      <c r="CA24" s="11"/>
      <c r="CB24" s="17"/>
      <c r="CC24" s="322"/>
      <c r="CD24" s="22"/>
      <c r="CE24" s="140"/>
      <c r="CF24" s="140"/>
      <c r="CG24" s="140"/>
      <c r="CH24" s="140"/>
      <c r="CI24" s="140"/>
      <c r="CJ24" s="141"/>
      <c r="CK24" s="11"/>
      <c r="CL24" s="17"/>
      <c r="CM24" s="322"/>
      <c r="CN24" s="22"/>
      <c r="CO24" s="140"/>
      <c r="CP24" s="140"/>
      <c r="CQ24" s="140"/>
      <c r="CR24" s="140"/>
      <c r="CS24" s="140"/>
      <c r="CT24" s="141"/>
      <c r="CU24" s="11"/>
      <c r="CV24" s="17"/>
      <c r="CW24" s="322"/>
      <c r="CX24" s="22"/>
      <c r="CY24" s="140"/>
      <c r="CZ24" s="140"/>
      <c r="DA24" s="140"/>
      <c r="DB24" s="140"/>
      <c r="DC24" s="140"/>
      <c r="DD24" s="141"/>
      <c r="DE24" s="11"/>
      <c r="DF24" s="17"/>
      <c r="DG24" s="331"/>
      <c r="DQ24" s="331"/>
      <c r="EA24" s="331"/>
      <c r="EK24" s="331"/>
      <c r="EU24" s="331"/>
      <c r="FE24" s="331"/>
      <c r="FO24" s="331"/>
      <c r="FY24" s="331"/>
      <c r="GI24" s="331"/>
      <c r="GS24" s="331"/>
      <c r="HC24" s="331"/>
      <c r="HM24" s="331"/>
      <c r="HW24" s="331"/>
    </row>
    <row r="25" s="2" customFormat="true" x14ac:dyDescent="0.25">
      <c r="A25" s="322"/>
      <c r="B25" s="22"/>
      <c r="C25" s="140"/>
      <c r="D25" s="140"/>
      <c r="E25" s="140"/>
      <c r="F25" s="140"/>
      <c r="G25" s="140"/>
      <c r="H25" s="141"/>
      <c r="I25" s="11"/>
      <c r="J25" s="17"/>
      <c r="K25" s="322"/>
      <c r="L25" s="22"/>
      <c r="M25" s="140"/>
      <c r="N25" s="140"/>
      <c r="O25" s="140"/>
      <c r="P25" s="140"/>
      <c r="Q25" s="140"/>
      <c r="R25" s="141"/>
      <c r="S25" s="11"/>
      <c r="T25" s="17"/>
      <c r="U25" s="322"/>
      <c r="V25" s="22"/>
      <c r="W25" s="140"/>
      <c r="X25" s="140"/>
      <c r="Y25" s="140"/>
      <c r="Z25" s="140"/>
      <c r="AA25" s="140"/>
      <c r="AB25" s="141"/>
      <c r="AC25" s="11"/>
      <c r="AD25" s="17"/>
      <c r="AE25" s="322"/>
      <c r="AF25" s="22"/>
      <c r="AG25" s="140"/>
      <c r="AH25" s="140"/>
      <c r="AI25" s="140"/>
      <c r="AJ25" s="140"/>
      <c r="AK25" s="140"/>
      <c r="AL25" s="141"/>
      <c r="AM25" s="11"/>
      <c r="AN25" s="17"/>
      <c r="AO25" s="322"/>
      <c r="AP25" s="22"/>
      <c r="AQ25" s="140"/>
      <c r="AR25" s="140"/>
      <c r="AS25" s="140"/>
      <c r="AT25" s="140"/>
      <c r="AU25" s="140"/>
      <c r="AV25" s="141"/>
      <c r="AW25" s="11"/>
      <c r="AX25" s="17"/>
      <c r="AY25" s="322"/>
      <c r="AZ25" s="22"/>
      <c r="BA25" s="140"/>
      <c r="BB25" s="140"/>
      <c r="BC25" s="140"/>
      <c r="BD25" s="140"/>
      <c r="BE25" s="140"/>
      <c r="BF25" s="141"/>
      <c r="BG25" s="11"/>
      <c r="BH25" s="17"/>
      <c r="BI25" s="322"/>
      <c r="BJ25" s="22"/>
      <c r="BK25" s="140"/>
      <c r="BL25" s="140"/>
      <c r="BM25" s="140"/>
      <c r="BN25" s="140"/>
      <c r="BO25" s="140"/>
      <c r="BP25" s="141"/>
      <c r="BQ25" s="11"/>
      <c r="BR25" s="17"/>
      <c r="BS25" s="322"/>
      <c r="BT25" s="22"/>
      <c r="BU25" s="140"/>
      <c r="BV25" s="140"/>
      <c r="BW25" s="140"/>
      <c r="BX25" s="140"/>
      <c r="BY25" s="140"/>
      <c r="BZ25" s="141"/>
      <c r="CA25" s="11"/>
      <c r="CB25" s="17"/>
      <c r="CC25" s="322"/>
      <c r="CD25" s="22"/>
      <c r="CE25" s="140"/>
      <c r="CF25" s="140"/>
      <c r="CG25" s="140"/>
      <c r="CH25" s="140"/>
      <c r="CI25" s="140"/>
      <c r="CJ25" s="141"/>
      <c r="CK25" s="11"/>
      <c r="CL25" s="17"/>
      <c r="CM25" s="322"/>
      <c r="CN25" s="22"/>
      <c r="CO25" s="140"/>
      <c r="CP25" s="140"/>
      <c r="CQ25" s="140"/>
      <c r="CR25" s="140"/>
      <c r="CS25" s="140"/>
      <c r="CT25" s="141"/>
      <c r="CU25" s="11"/>
      <c r="CV25" s="17"/>
      <c r="CW25" s="322"/>
      <c r="CX25" s="22"/>
      <c r="CY25" s="140"/>
      <c r="CZ25" s="140"/>
      <c r="DA25" s="140"/>
      <c r="DB25" s="140"/>
      <c r="DC25" s="140"/>
      <c r="DD25" s="141"/>
      <c r="DE25" s="11"/>
      <c r="DF25" s="17"/>
      <c r="DG25" s="331"/>
      <c r="DQ25" s="331"/>
      <c r="EA25" s="331"/>
      <c r="EK25" s="331"/>
      <c r="EU25" s="331"/>
      <c r="FE25" s="331"/>
      <c r="FO25" s="331"/>
      <c r="FY25" s="331"/>
      <c r="GI25" s="331"/>
      <c r="GS25" s="331"/>
      <c r="HC25" s="331"/>
      <c r="HM25" s="331"/>
      <c r="HW25" s="331"/>
    </row>
    <row r="26" s="2" customFormat="true" x14ac:dyDescent="0.25">
      <c r="A26" s="322"/>
      <c r="B26" s="22"/>
      <c r="C26" s="140"/>
      <c r="D26" s="140"/>
      <c r="E26" s="140"/>
      <c r="F26" s="140"/>
      <c r="G26" s="140"/>
      <c r="H26" s="141"/>
      <c r="I26" s="11"/>
      <c r="J26" s="17"/>
      <c r="K26" s="322"/>
      <c r="L26" s="22"/>
      <c r="M26" s="140"/>
      <c r="N26" s="140"/>
      <c r="O26" s="140"/>
      <c r="P26" s="140"/>
      <c r="Q26" s="140"/>
      <c r="R26" s="141"/>
      <c r="S26" s="11"/>
      <c r="T26" s="17"/>
      <c r="U26" s="322"/>
      <c r="V26" s="22"/>
      <c r="W26" s="140"/>
      <c r="X26" s="140"/>
      <c r="Y26" s="140"/>
      <c r="Z26" s="140"/>
      <c r="AA26" s="140"/>
      <c r="AB26" s="141"/>
      <c r="AC26" s="11"/>
      <c r="AD26" s="17"/>
      <c r="AE26" s="322"/>
      <c r="AF26" s="22"/>
      <c r="AG26" s="140"/>
      <c r="AH26" s="140"/>
      <c r="AI26" s="140"/>
      <c r="AJ26" s="140"/>
      <c r="AK26" s="140"/>
      <c r="AL26" s="141"/>
      <c r="AM26" s="11"/>
      <c r="AN26" s="17"/>
      <c r="AO26" s="322"/>
      <c r="AP26" s="22"/>
      <c r="AQ26" s="140"/>
      <c r="AR26" s="140"/>
      <c r="AS26" s="140"/>
      <c r="AT26" s="140"/>
      <c r="AU26" s="140"/>
      <c r="AV26" s="141"/>
      <c r="AW26" s="11"/>
      <c r="AX26" s="17"/>
      <c r="AY26" s="322"/>
      <c r="AZ26" s="22"/>
      <c r="BA26" s="140"/>
      <c r="BB26" s="140"/>
      <c r="BC26" s="140"/>
      <c r="BD26" s="140"/>
      <c r="BE26" s="140"/>
      <c r="BF26" s="141"/>
      <c r="BG26" s="11"/>
      <c r="BH26" s="17"/>
      <c r="BI26" s="322"/>
      <c r="BJ26" s="22"/>
      <c r="BK26" s="140"/>
      <c r="BL26" s="140"/>
      <c r="BM26" s="140"/>
      <c r="BN26" s="140"/>
      <c r="BO26" s="140"/>
      <c r="BP26" s="141"/>
      <c r="BQ26" s="11"/>
      <c r="BR26" s="17"/>
      <c r="BS26" s="322"/>
      <c r="BT26" s="22"/>
      <c r="BU26" s="140"/>
      <c r="BV26" s="140"/>
      <c r="BW26" s="140"/>
      <c r="BX26" s="140"/>
      <c r="BY26" s="140"/>
      <c r="BZ26" s="141"/>
      <c r="CA26" s="11"/>
      <c r="CB26" s="17"/>
      <c r="CC26" s="322"/>
      <c r="CD26" s="22"/>
      <c r="CE26" s="140"/>
      <c r="CF26" s="140"/>
      <c r="CG26" s="140"/>
      <c r="CH26" s="140"/>
      <c r="CI26" s="140"/>
      <c r="CJ26" s="141"/>
      <c r="CK26" s="11"/>
      <c r="CL26" s="17"/>
      <c r="CM26" s="322"/>
      <c r="CN26" s="22"/>
      <c r="CO26" s="140"/>
      <c r="CP26" s="140"/>
      <c r="CQ26" s="140"/>
      <c r="CR26" s="140"/>
      <c r="CS26" s="140"/>
      <c r="CT26" s="141"/>
      <c r="CU26" s="11"/>
      <c r="CV26" s="17"/>
      <c r="CW26" s="322"/>
      <c r="CX26" s="22"/>
      <c r="CY26" s="140"/>
      <c r="CZ26" s="140"/>
      <c r="DA26" s="140"/>
      <c r="DB26" s="140"/>
      <c r="DC26" s="140"/>
      <c r="DD26" s="141"/>
      <c r="DE26" s="11"/>
      <c r="DF26" s="17"/>
      <c r="DG26" s="331"/>
      <c r="DQ26" s="331"/>
      <c r="EA26" s="331"/>
      <c r="EK26" s="331"/>
      <c r="EU26" s="331"/>
      <c r="FE26" s="331"/>
      <c r="FO26" s="331"/>
      <c r="FY26" s="331"/>
      <c r="GI26" s="331"/>
      <c r="GS26" s="331"/>
      <c r="HC26" s="331"/>
      <c r="HM26" s="331"/>
      <c r="HW26" s="331"/>
    </row>
    <row r="27" s="2" customFormat="true" x14ac:dyDescent="0.25">
      <c r="A27" s="322"/>
      <c r="B27" s="22"/>
      <c r="C27" s="6"/>
      <c r="D27" s="6"/>
      <c r="E27" s="6"/>
      <c r="F27" s="6"/>
      <c r="G27" s="6"/>
      <c r="H27" s="29"/>
      <c r="I27" s="11"/>
      <c r="J27" s="17"/>
      <c r="K27" s="322"/>
      <c r="L27" s="22"/>
      <c r="M27" s="6"/>
      <c r="N27" s="6"/>
      <c r="O27" s="6"/>
      <c r="P27" s="6"/>
      <c r="Q27" s="6"/>
      <c r="R27" s="29"/>
      <c r="S27" s="11"/>
      <c r="T27" s="17"/>
      <c r="U27" s="322"/>
      <c r="V27" s="24"/>
      <c r="W27" s="6"/>
      <c r="X27" s="6"/>
      <c r="Y27" s="6"/>
      <c r="Z27" s="6"/>
      <c r="AA27" s="6"/>
      <c r="AB27" s="29"/>
      <c r="AC27" s="11"/>
      <c r="AD27" s="17"/>
      <c r="AE27" s="322"/>
      <c r="AF27" s="24"/>
      <c r="AG27" s="6"/>
      <c r="AH27" s="6"/>
      <c r="AI27" s="6"/>
      <c r="AJ27" s="6"/>
      <c r="AK27" s="6"/>
      <c r="AL27" s="29"/>
      <c r="AM27" s="11"/>
      <c r="AN27" s="17"/>
      <c r="AO27" s="322"/>
      <c r="AP27" s="24"/>
      <c r="AQ27" s="6"/>
      <c r="AR27" s="6"/>
      <c r="AS27" s="6"/>
      <c r="AT27" s="6"/>
      <c r="AU27" s="6"/>
      <c r="AV27" s="29"/>
      <c r="AW27" s="11"/>
      <c r="AX27" s="17"/>
      <c r="AY27" s="322"/>
      <c r="AZ27" s="24"/>
      <c r="BA27" s="6"/>
      <c r="BB27" s="6"/>
      <c r="BC27" s="6"/>
      <c r="BD27" s="6"/>
      <c r="BE27" s="6"/>
      <c r="BF27" s="29"/>
      <c r="BG27" s="11"/>
      <c r="BH27" s="17"/>
      <c r="BI27" s="322"/>
      <c r="BJ27" s="24"/>
      <c r="BK27" s="6"/>
      <c r="BL27" s="6"/>
      <c r="BM27" s="6"/>
      <c r="BN27" s="6"/>
      <c r="BO27" s="6"/>
      <c r="BP27" s="29"/>
      <c r="BQ27" s="11"/>
      <c r="BR27" s="17"/>
      <c r="BS27" s="322"/>
      <c r="BT27" s="24"/>
      <c r="BU27" s="6"/>
      <c r="BV27" s="6"/>
      <c r="BW27" s="6"/>
      <c r="BX27" s="6"/>
      <c r="BY27" s="6"/>
      <c r="BZ27" s="29"/>
      <c r="CA27" s="11"/>
      <c r="CB27" s="17"/>
      <c r="CC27" s="322"/>
      <c r="CD27" s="24"/>
      <c r="CE27" s="6"/>
      <c r="CF27" s="6"/>
      <c r="CG27" s="6"/>
      <c r="CH27" s="6"/>
      <c r="CI27" s="6"/>
      <c r="CJ27" s="29"/>
      <c r="CK27" s="11"/>
      <c r="CL27" s="17"/>
      <c r="CM27" s="322"/>
      <c r="CN27" s="24"/>
      <c r="CO27" s="6"/>
      <c r="CP27" s="6"/>
      <c r="CQ27" s="6"/>
      <c r="CR27" s="6"/>
      <c r="CS27" s="6"/>
      <c r="CT27" s="29"/>
      <c r="CU27" s="11"/>
      <c r="CV27" s="17"/>
      <c r="CW27" s="322"/>
      <c r="CX27" s="24"/>
      <c r="CY27" s="6"/>
      <c r="CZ27" s="6"/>
      <c r="DA27" s="6"/>
      <c r="DB27" s="6"/>
      <c r="DC27" s="6"/>
      <c r="DD27" s="29"/>
      <c r="DE27" s="11"/>
      <c r="DF27" s="17"/>
      <c r="DG27" s="331"/>
      <c r="DQ27" s="331"/>
      <c r="EA27" s="331"/>
      <c r="EK27" s="331"/>
      <c r="EU27" s="331"/>
      <c r="FE27" s="331"/>
      <c r="FO27" s="331"/>
      <c r="FY27" s="331"/>
      <c r="GI27" s="331"/>
      <c r="GS27" s="331"/>
      <c r="HC27" s="331"/>
      <c r="HM27" s="331"/>
      <c r="HW27" s="331"/>
    </row>
    <row r="28" s="2" customFormat="true" ht="93" customHeight="true" x14ac:dyDescent="0.25">
      <c r="A28" s="271" t="s">
        <v>13</v>
      </c>
      <c r="B28" s="591" t="s">
        <v>241</v>
      </c>
      <c r="C28" s="591"/>
      <c r="D28" s="591"/>
      <c r="E28" s="591"/>
      <c r="F28" s="591"/>
      <c r="G28" s="591"/>
      <c r="H28" s="592"/>
      <c r="I28" s="11"/>
      <c r="J28" s="17"/>
      <c r="K28" s="271" t="s">
        <v>13</v>
      </c>
      <c r="L28" s="604" t="s">
        <v>226</v>
      </c>
      <c r="M28" s="604"/>
      <c r="N28" s="604"/>
      <c r="O28" s="604"/>
      <c r="P28" s="604"/>
      <c r="Q28" s="604"/>
      <c r="R28" s="605"/>
      <c r="S28" s="11"/>
      <c r="T28" s="17"/>
      <c r="U28" s="271" t="s">
        <v>13</v>
      </c>
      <c r="V28" s="575" t="s">
        <v>238</v>
      </c>
      <c r="W28" s="576"/>
      <c r="X28" s="576"/>
      <c r="Y28" s="576"/>
      <c r="Z28" s="576"/>
      <c r="AA28" s="576"/>
      <c r="AB28" s="577"/>
      <c r="AC28" s="11"/>
      <c r="AD28" s="17"/>
      <c r="AE28" s="271" t="s">
        <v>13</v>
      </c>
      <c r="AF28" s="575" t="s">
        <v>223</v>
      </c>
      <c r="AG28" s="576"/>
      <c r="AH28" s="576"/>
      <c r="AI28" s="576"/>
      <c r="AJ28" s="576"/>
      <c r="AK28" s="576"/>
      <c r="AL28" s="577"/>
      <c r="AM28" s="11"/>
      <c r="AN28" s="17"/>
      <c r="AO28" s="271" t="s">
        <v>13</v>
      </c>
      <c r="AP28" s="575" t="s">
        <v>225</v>
      </c>
      <c r="AQ28" s="576"/>
      <c r="AR28" s="576"/>
      <c r="AS28" s="576"/>
      <c r="AT28" s="576"/>
      <c r="AU28" s="576"/>
      <c r="AV28" s="577"/>
      <c r="AW28" s="11"/>
      <c r="AX28" s="17"/>
      <c r="AY28" s="271" t="s">
        <v>13</v>
      </c>
      <c r="AZ28" s="584"/>
      <c r="BA28" s="585"/>
      <c r="BB28" s="585"/>
      <c r="BC28" s="585"/>
      <c r="BD28" s="585"/>
      <c r="BE28" s="585"/>
      <c r="BF28" s="586"/>
      <c r="BG28" s="11"/>
      <c r="BH28" s="17"/>
      <c r="BI28" s="271" t="s">
        <v>13</v>
      </c>
      <c r="BJ28" s="595" t="s">
        <v>223</v>
      </c>
      <c r="BK28" s="596"/>
      <c r="BL28" s="596"/>
      <c r="BM28" s="596"/>
      <c r="BN28" s="596"/>
      <c r="BO28" s="596"/>
      <c r="BP28" s="597"/>
      <c r="BQ28" s="11"/>
      <c r="BR28" s="17"/>
      <c r="BS28" s="271" t="s">
        <v>13</v>
      </c>
      <c r="BT28" s="575" t="s">
        <v>246</v>
      </c>
      <c r="BU28" s="576"/>
      <c r="BV28" s="576"/>
      <c r="BW28" s="576"/>
      <c r="BX28" s="576"/>
      <c r="BY28" s="576"/>
      <c r="BZ28" s="577"/>
      <c r="CA28" s="11"/>
      <c r="CB28" s="17"/>
      <c r="CC28" s="271" t="s">
        <v>13</v>
      </c>
      <c r="CD28" s="575" t="s">
        <v>223</v>
      </c>
      <c r="CE28" s="576"/>
      <c r="CF28" s="576"/>
      <c r="CG28" s="576"/>
      <c r="CH28" s="576"/>
      <c r="CI28" s="576"/>
      <c r="CJ28" s="577"/>
      <c r="CK28" s="11"/>
      <c r="CL28" s="17"/>
      <c r="CM28" s="271" t="s">
        <v>13</v>
      </c>
      <c r="CN28" s="439" t="s">
        <v>231</v>
      </c>
      <c r="CO28" s="440"/>
      <c r="CP28" s="440"/>
      <c r="CQ28" s="440"/>
      <c r="CR28" s="440"/>
      <c r="CS28" s="440"/>
      <c r="CT28" s="441"/>
      <c r="CU28" s="11"/>
      <c r="CV28" s="17"/>
      <c r="CW28" s="271" t="s">
        <v>13</v>
      </c>
      <c r="CX28" s="439" t="s">
        <v>213</v>
      </c>
      <c r="CY28" s="440"/>
      <c r="CZ28" s="440"/>
      <c r="DA28" s="440"/>
      <c r="DB28" s="440"/>
      <c r="DC28" s="440"/>
      <c r="DD28" s="441"/>
      <c r="DE28" s="11"/>
      <c r="DF28" s="17"/>
      <c r="DG28" s="331"/>
      <c r="DQ28" s="331"/>
      <c r="EA28" s="331"/>
      <c r="EK28" s="331"/>
      <c r="EU28" s="331"/>
      <c r="FE28" s="331"/>
      <c r="FO28" s="331"/>
      <c r="FY28" s="331"/>
      <c r="GI28" s="331"/>
      <c r="GS28" s="331"/>
      <c r="HC28" s="331"/>
      <c r="HM28" s="331"/>
      <c r="HW28" s="331"/>
    </row>
    <row r="29" s="2" customFormat="true" ht="15.75" customHeight="true" x14ac:dyDescent="0.25">
      <c r="A29" s="271"/>
      <c r="B29" s="137" t="s">
        <v>140</v>
      </c>
      <c r="C29" s="90" t="s">
        <v>188</v>
      </c>
      <c r="D29" s="90" t="s">
        <v>188</v>
      </c>
      <c r="E29" s="90" t="s">
        <v>188</v>
      </c>
      <c r="F29" s="90"/>
      <c r="G29" s="90" t="s">
        <v>188</v>
      </c>
      <c r="H29" s="260" t="s">
        <v>188</v>
      </c>
      <c r="I29" s="11"/>
      <c r="J29" s="17"/>
      <c r="K29" s="271"/>
      <c r="L29" s="137" t="s">
        <v>140</v>
      </c>
      <c r="M29" s="90" t="s">
        <v>188</v>
      </c>
      <c r="N29" s="90"/>
      <c r="O29" s="90"/>
      <c r="P29" s="90"/>
      <c r="Q29" s="90" t="s">
        <v>188</v>
      </c>
      <c r="R29" s="260"/>
      <c r="S29" s="11"/>
      <c r="T29" s="17"/>
      <c r="U29" s="271"/>
      <c r="V29" s="137" t="s">
        <v>140</v>
      </c>
      <c r="W29" s="90" t="s">
        <v>188</v>
      </c>
      <c r="X29" s="90" t="s">
        <v>188</v>
      </c>
      <c r="Y29" s="90" t="s">
        <v>188</v>
      </c>
      <c r="Z29" s="90"/>
      <c r="AA29" s="90" t="s">
        <v>188</v>
      </c>
      <c r="AB29" s="260"/>
      <c r="AC29" s="11"/>
      <c r="AD29" s="17"/>
      <c r="AE29" s="271"/>
      <c r="AF29" s="137" t="s">
        <v>140</v>
      </c>
      <c r="AG29" s="90" t="s">
        <v>188</v>
      </c>
      <c r="AH29" s="90"/>
      <c r="AI29" s="90"/>
      <c r="AJ29" s="90"/>
      <c r="AK29" s="90" t="s">
        <v>188</v>
      </c>
      <c r="AL29" s="260" t="s">
        <v>188</v>
      </c>
      <c r="AM29" s="11"/>
      <c r="AN29" s="17"/>
      <c r="AO29" s="271"/>
      <c r="AP29" s="137" t="s">
        <v>140</v>
      </c>
      <c r="AQ29" s="90" t="s">
        <v>188</v>
      </c>
      <c r="AR29" s="90" t="s">
        <v>188</v>
      </c>
      <c r="AS29" s="90" t="s">
        <v>188</v>
      </c>
      <c r="AT29" s="90"/>
      <c r="AU29" s="90" t="s">
        <v>188</v>
      </c>
      <c r="AV29" s="260" t="s">
        <v>188</v>
      </c>
      <c r="AW29" s="11"/>
      <c r="AX29" s="17"/>
      <c r="AY29" s="271"/>
      <c r="AZ29" s="137" t="s">
        <v>140</v>
      </c>
      <c r="BA29" s="90"/>
      <c r="BB29" s="90"/>
      <c r="BC29" s="90"/>
      <c r="BD29" s="90"/>
      <c r="BE29" s="90"/>
      <c r="BF29" s="260" t="s">
        <v>188</v>
      </c>
      <c r="BG29" s="11"/>
      <c r="BH29" s="17"/>
      <c r="BI29" s="271"/>
      <c r="BJ29" s="137" t="s">
        <v>140</v>
      </c>
      <c r="BK29" s="90" t="s">
        <v>188</v>
      </c>
      <c r="BL29" s="90"/>
      <c r="BM29" s="90"/>
      <c r="BN29" s="90"/>
      <c r="BO29" s="90" t="s">
        <v>188</v>
      </c>
      <c r="BP29" s="260" t="s">
        <v>188</v>
      </c>
      <c r="BQ29" s="11"/>
      <c r="BR29" s="17"/>
      <c r="BS29" s="271"/>
      <c r="BT29" s="137" t="s">
        <v>140</v>
      </c>
      <c r="BU29" s="90"/>
      <c r="BV29" s="90"/>
      <c r="BW29" s="90"/>
      <c r="BX29" s="90"/>
      <c r="BY29" s="90"/>
      <c r="BZ29" s="260" t="s">
        <v>188</v>
      </c>
      <c r="CA29" s="11"/>
      <c r="CB29" s="17"/>
      <c r="CC29" s="271"/>
      <c r="CD29" s="137" t="s">
        <v>140</v>
      </c>
      <c r="CE29" s="90" t="s">
        <v>188</v>
      </c>
      <c r="CF29" s="90"/>
      <c r="CG29" s="90"/>
      <c r="CH29" s="90"/>
      <c r="CI29" s="90" t="s">
        <v>188</v>
      </c>
      <c r="CJ29" s="260" t="s">
        <v>188</v>
      </c>
      <c r="CK29" s="11"/>
      <c r="CL29" s="17"/>
      <c r="CM29" s="271"/>
      <c r="CN29" s="137" t="s">
        <v>140</v>
      </c>
      <c r="CO29" s="90" t="s">
        <v>188</v>
      </c>
      <c r="CP29" s="90" t="s">
        <v>188</v>
      </c>
      <c r="CQ29" s="90" t="s">
        <v>188</v>
      </c>
      <c r="CR29" s="90" t="s">
        <v>188</v>
      </c>
      <c r="CS29" s="90" t="s">
        <v>188</v>
      </c>
      <c r="CT29" s="260" t="s">
        <v>188</v>
      </c>
      <c r="CU29" s="11"/>
      <c r="CV29" s="17"/>
      <c r="CW29" s="271"/>
      <c r="CX29" s="137" t="s">
        <v>140</v>
      </c>
      <c r="CY29" s="90"/>
      <c r="CZ29" s="90"/>
      <c r="DA29" s="90"/>
      <c r="DB29" s="90"/>
      <c r="DC29" s="90"/>
      <c r="DD29" s="260"/>
      <c r="DE29" s="11"/>
      <c r="DF29" s="17"/>
      <c r="DG29" s="331"/>
      <c r="DQ29" s="331"/>
      <c r="EA29" s="331"/>
      <c r="EK29" s="331"/>
      <c r="EU29" s="331"/>
      <c r="FE29" s="331"/>
      <c r="FO29" s="331"/>
      <c r="FY29" s="331"/>
      <c r="GI29" s="331"/>
      <c r="GS29" s="331"/>
      <c r="HC29" s="331"/>
      <c r="HM29" s="331"/>
      <c r="HW29" s="331"/>
    </row>
    <row r="30" s="2" customFormat="true" ht="15" customHeight="true" x14ac:dyDescent="0.25">
      <c r="A30" s="271"/>
      <c r="B30" s="137" t="s">
        <v>116</v>
      </c>
      <c r="C30" s="90"/>
      <c r="D30" s="90"/>
      <c r="E30" s="90"/>
      <c r="F30" s="90"/>
      <c r="G30" s="90"/>
      <c r="H30" s="260"/>
      <c r="I30" s="11"/>
      <c r="J30" s="17"/>
      <c r="K30" s="271"/>
      <c r="L30" s="137" t="s">
        <v>116</v>
      </c>
      <c r="M30" s="90"/>
      <c r="N30" s="90"/>
      <c r="O30" s="90"/>
      <c r="P30" s="90"/>
      <c r="Q30" s="90"/>
      <c r="R30" s="260"/>
      <c r="S30" s="11"/>
      <c r="T30" s="17"/>
      <c r="U30" s="271"/>
      <c r="V30" s="137" t="s">
        <v>116</v>
      </c>
      <c r="W30" s="90"/>
      <c r="X30" s="90"/>
      <c r="Y30" s="90"/>
      <c r="Z30" s="90"/>
      <c r="AA30" s="90"/>
      <c r="AB30" s="260"/>
      <c r="AC30" s="11"/>
      <c r="AD30" s="17"/>
      <c r="AE30" s="271"/>
      <c r="AF30" s="137" t="s">
        <v>116</v>
      </c>
      <c r="AG30" s="90"/>
      <c r="AH30" s="90"/>
      <c r="AI30" s="90"/>
      <c r="AJ30" s="90"/>
      <c r="AK30" s="90"/>
      <c r="AL30" s="260"/>
      <c r="AM30" s="11"/>
      <c r="AN30" s="17"/>
      <c r="AO30" s="271"/>
      <c r="AP30" s="137" t="s">
        <v>116</v>
      </c>
      <c r="AQ30" s="90"/>
      <c r="AR30" s="90"/>
      <c r="AS30" s="90"/>
      <c r="AT30" s="90"/>
      <c r="AU30" s="90"/>
      <c r="AV30" s="260"/>
      <c r="AW30" s="11"/>
      <c r="AX30" s="17"/>
      <c r="AY30" s="271"/>
      <c r="AZ30" s="137" t="s">
        <v>116</v>
      </c>
      <c r="BA30" s="90"/>
      <c r="BB30" s="90"/>
      <c r="BC30" s="90"/>
      <c r="BD30" s="90"/>
      <c r="BE30" s="90"/>
      <c r="BF30" s="260"/>
      <c r="BG30" s="11"/>
      <c r="BH30" s="17"/>
      <c r="BI30" s="271"/>
      <c r="BJ30" s="137" t="s">
        <v>116</v>
      </c>
      <c r="BK30" s="90"/>
      <c r="BL30" s="90"/>
      <c r="BM30" s="90"/>
      <c r="BN30" s="90"/>
      <c r="BO30" s="90"/>
      <c r="BP30" s="260"/>
      <c r="BQ30" s="11"/>
      <c r="BR30" s="17"/>
      <c r="BS30" s="271"/>
      <c r="BT30" s="137" t="s">
        <v>116</v>
      </c>
      <c r="BU30" s="90"/>
      <c r="BV30" s="90"/>
      <c r="BW30" s="90"/>
      <c r="BX30" s="90"/>
      <c r="BY30" s="90"/>
      <c r="BZ30" s="260"/>
      <c r="CA30" s="11"/>
      <c r="CB30" s="17"/>
      <c r="CC30" s="271"/>
      <c r="CD30" s="137" t="s">
        <v>116</v>
      </c>
      <c r="CE30" s="90"/>
      <c r="CF30" s="90"/>
      <c r="CG30" s="90"/>
      <c r="CH30" s="90"/>
      <c r="CI30" s="90"/>
      <c r="CJ30" s="260"/>
      <c r="CK30" s="11"/>
      <c r="CL30" s="17"/>
      <c r="CM30" s="271"/>
      <c r="CN30" s="137" t="s">
        <v>116</v>
      </c>
      <c r="CO30" s="90"/>
      <c r="CP30" s="90"/>
      <c r="CQ30" s="90"/>
      <c r="CR30" s="90"/>
      <c r="CS30" s="90"/>
      <c r="CT30" s="260"/>
      <c r="CU30" s="11"/>
      <c r="CV30" s="17"/>
      <c r="CW30" s="271"/>
      <c r="CX30" s="137" t="s">
        <v>116</v>
      </c>
      <c r="CY30" s="90"/>
      <c r="CZ30" s="90"/>
      <c r="DA30" s="90"/>
      <c r="DB30" s="90"/>
      <c r="DC30" s="90"/>
      <c r="DD30" s="260"/>
      <c r="DE30" s="11"/>
      <c r="DF30" s="17"/>
      <c r="DG30" s="331"/>
      <c r="DQ30" s="331"/>
      <c r="EA30" s="331"/>
      <c r="EK30" s="331"/>
      <c r="EU30" s="331"/>
      <c r="FE30" s="331"/>
      <c r="FO30" s="331"/>
      <c r="FY30" s="331"/>
      <c r="GI30" s="331"/>
      <c r="GS30" s="331"/>
      <c r="HC30" s="331"/>
      <c r="HM30" s="331"/>
      <c r="HW30" s="331"/>
    </row>
    <row r="31" s="2" customFormat="true" ht="15" hidden="true" customHeight="true" x14ac:dyDescent="0.25">
      <c r="A31" s="271"/>
      <c r="B31" s="137" t="s">
        <v>147</v>
      </c>
      <c r="C31" s="90"/>
      <c r="D31" s="90"/>
      <c r="E31" s="90"/>
      <c r="F31" s="90"/>
      <c r="G31" s="90"/>
      <c r="H31" s="260"/>
      <c r="I31" s="11"/>
      <c r="J31" s="17"/>
      <c r="K31" s="271"/>
      <c r="L31" s="137" t="s">
        <v>147</v>
      </c>
      <c r="M31" s="90"/>
      <c r="N31" s="90"/>
      <c r="O31" s="90"/>
      <c r="P31" s="90"/>
      <c r="Q31" s="90"/>
      <c r="R31" s="260"/>
      <c r="S31" s="11"/>
      <c r="T31" s="17"/>
      <c r="U31" s="271"/>
      <c r="V31" s="137" t="s">
        <v>147</v>
      </c>
      <c r="W31" s="90"/>
      <c r="X31" s="90"/>
      <c r="Y31" s="90"/>
      <c r="Z31" s="90"/>
      <c r="AA31" s="90"/>
      <c r="AB31" s="260"/>
      <c r="AC31" s="11"/>
      <c r="AD31" s="17"/>
      <c r="AE31" s="271"/>
      <c r="AF31" s="137" t="s">
        <v>147</v>
      </c>
      <c r="AG31" s="90"/>
      <c r="AH31" s="90"/>
      <c r="AI31" s="90"/>
      <c r="AJ31" s="90"/>
      <c r="AK31" s="90"/>
      <c r="AL31" s="260"/>
      <c r="AM31" s="11"/>
      <c r="AN31" s="17"/>
      <c r="AO31" s="271"/>
      <c r="AP31" s="137" t="s">
        <v>147</v>
      </c>
      <c r="AQ31" s="90"/>
      <c r="AR31" s="90"/>
      <c r="AS31" s="90"/>
      <c r="AT31" s="90"/>
      <c r="AU31" s="90"/>
      <c r="AV31" s="260"/>
      <c r="AW31" s="11"/>
      <c r="AX31" s="17"/>
      <c r="AY31" s="271"/>
      <c r="AZ31" s="137" t="s">
        <v>147</v>
      </c>
      <c r="BA31" s="90"/>
      <c r="BB31" s="90"/>
      <c r="BC31" s="90"/>
      <c r="BD31" s="90"/>
      <c r="BE31" s="90"/>
      <c r="BF31" s="260"/>
      <c r="BG31" s="11"/>
      <c r="BH31" s="17"/>
      <c r="BI31" s="271"/>
      <c r="BJ31" s="137" t="s">
        <v>147</v>
      </c>
      <c r="BK31" s="90"/>
      <c r="BL31" s="90"/>
      <c r="BM31" s="90"/>
      <c r="BN31" s="90"/>
      <c r="BO31" s="90"/>
      <c r="BP31" s="260"/>
      <c r="BQ31" s="11"/>
      <c r="BR31" s="17"/>
      <c r="BS31" s="271"/>
      <c r="BT31" s="137" t="s">
        <v>147</v>
      </c>
      <c r="BU31" s="90"/>
      <c r="BV31" s="90"/>
      <c r="BW31" s="90"/>
      <c r="BX31" s="90"/>
      <c r="BY31" s="90"/>
      <c r="BZ31" s="260"/>
      <c r="CA31" s="11"/>
      <c r="CB31" s="17"/>
      <c r="CC31" s="271"/>
      <c r="CD31" s="137" t="s">
        <v>147</v>
      </c>
      <c r="CE31" s="90"/>
      <c r="CF31" s="90"/>
      <c r="CG31" s="90"/>
      <c r="CH31" s="90"/>
      <c r="CI31" s="90"/>
      <c r="CJ31" s="260"/>
      <c r="CK31" s="11"/>
      <c r="CL31" s="17"/>
      <c r="CM31" s="271"/>
      <c r="CN31" s="137" t="s">
        <v>147</v>
      </c>
      <c r="CO31" s="90"/>
      <c r="CP31" s="90"/>
      <c r="CQ31" s="90"/>
      <c r="CR31" s="90"/>
      <c r="CS31" s="90"/>
      <c r="CT31" s="260"/>
      <c r="CU31" s="11"/>
      <c r="CV31" s="17"/>
      <c r="CW31" s="271"/>
      <c r="CX31" s="137" t="s">
        <v>147</v>
      </c>
      <c r="CY31" s="90"/>
      <c r="CZ31" s="90"/>
      <c r="DA31" s="90"/>
      <c r="DB31" s="90"/>
      <c r="DC31" s="90"/>
      <c r="DD31" s="260"/>
      <c r="DE31" s="11"/>
      <c r="DF31" s="17"/>
      <c r="DG31" s="331"/>
      <c r="DQ31" s="331"/>
      <c r="EA31" s="331"/>
      <c r="EK31" s="331"/>
      <c r="EU31" s="331"/>
      <c r="FE31" s="331"/>
      <c r="FO31" s="331"/>
      <c r="FY31" s="331"/>
      <c r="GI31" s="331"/>
      <c r="GS31" s="331"/>
      <c r="HC31" s="331"/>
      <c r="HM31" s="331"/>
      <c r="HW31" s="331"/>
    </row>
    <row r="32" ht="16.5" hidden="true" customHeight="true" x14ac:dyDescent="0.25">
      <c r="A32" s="271"/>
      <c r="B32" s="137" t="s">
        <v>148</v>
      </c>
      <c r="C32" s="90"/>
      <c r="D32" s="90"/>
      <c r="E32" s="90"/>
      <c r="F32" s="90"/>
      <c r="G32" s="90"/>
      <c r="H32" s="260"/>
      <c r="I32" s="11"/>
      <c r="J32" s="17"/>
      <c r="K32" s="271"/>
      <c r="L32" s="137" t="s">
        <v>148</v>
      </c>
      <c r="M32" s="90"/>
      <c r="N32" s="90"/>
      <c r="O32" s="90"/>
      <c r="P32" s="90"/>
      <c r="Q32" s="90"/>
      <c r="R32" s="260"/>
      <c r="S32" s="11"/>
      <c r="T32" s="17"/>
      <c r="U32" s="271"/>
      <c r="V32" s="137" t="s">
        <v>148</v>
      </c>
      <c r="W32" s="90"/>
      <c r="X32" s="90"/>
      <c r="Y32" s="90"/>
      <c r="Z32" s="90"/>
      <c r="AA32" s="90"/>
      <c r="AB32" s="260"/>
      <c r="AC32" s="11"/>
      <c r="AD32" s="17"/>
      <c r="AE32" s="271"/>
      <c r="AF32" s="137" t="s">
        <v>148</v>
      </c>
      <c r="AG32" s="90"/>
      <c r="AH32" s="90"/>
      <c r="AI32" s="90"/>
      <c r="AJ32" s="90"/>
      <c r="AK32" s="90"/>
      <c r="AL32" s="260"/>
      <c r="AM32" s="11"/>
      <c r="AN32" s="17"/>
      <c r="AO32" s="271"/>
      <c r="AP32" s="137" t="s">
        <v>148</v>
      </c>
      <c r="AQ32" s="90"/>
      <c r="AR32" s="90"/>
      <c r="AS32" s="90"/>
      <c r="AT32" s="90"/>
      <c r="AU32" s="90"/>
      <c r="AV32" s="260"/>
      <c r="AW32" s="11"/>
      <c r="AX32" s="17"/>
      <c r="AY32" s="271"/>
      <c r="AZ32" s="137" t="s">
        <v>148</v>
      </c>
      <c r="BA32" s="90"/>
      <c r="BB32" s="90"/>
      <c r="BC32" s="90"/>
      <c r="BD32" s="90"/>
      <c r="BE32" s="90"/>
      <c r="BF32" s="260"/>
      <c r="BG32" s="11"/>
      <c r="BH32" s="17"/>
      <c r="BI32" s="271"/>
      <c r="BJ32" s="137" t="s">
        <v>148</v>
      </c>
      <c r="BK32" s="90"/>
      <c r="BL32" s="90"/>
      <c r="BM32" s="90"/>
      <c r="BN32" s="90"/>
      <c r="BO32" s="90"/>
      <c r="BP32" s="260"/>
      <c r="BQ32" s="11"/>
      <c r="BR32" s="17"/>
      <c r="BS32" s="271"/>
      <c r="BT32" s="137" t="s">
        <v>148</v>
      </c>
      <c r="BU32" s="90"/>
      <c r="BV32" s="90"/>
      <c r="BW32" s="90"/>
      <c r="BX32" s="90"/>
      <c r="BY32" s="90"/>
      <c r="BZ32" s="260"/>
      <c r="CA32" s="11"/>
      <c r="CB32" s="17"/>
      <c r="CC32" s="271"/>
      <c r="CD32" s="137" t="s">
        <v>148</v>
      </c>
      <c r="CE32" s="90"/>
      <c r="CF32" s="90"/>
      <c r="CG32" s="90"/>
      <c r="CH32" s="90"/>
      <c r="CI32" s="90"/>
      <c r="CJ32" s="260"/>
      <c r="CK32" s="11"/>
      <c r="CL32" s="17"/>
      <c r="CM32" s="271"/>
      <c r="CN32" s="137" t="s">
        <v>148</v>
      </c>
      <c r="CO32" s="90"/>
      <c r="CP32" s="90"/>
      <c r="CQ32" s="90"/>
      <c r="CR32" s="90"/>
      <c r="CS32" s="90"/>
      <c r="CT32" s="260"/>
      <c r="CU32" s="11"/>
      <c r="CV32" s="17"/>
      <c r="CW32" s="271"/>
      <c r="CX32" s="137" t="s">
        <v>148</v>
      </c>
      <c r="CY32" s="90"/>
      <c r="CZ32" s="90"/>
      <c r="DA32" s="90"/>
      <c r="DB32" s="90"/>
      <c r="DC32" s="90"/>
      <c r="DD32" s="260"/>
      <c r="DE32" s="11"/>
      <c r="DF32" s="17"/>
    </row>
    <row r="33" ht="16.5" customHeight="true" x14ac:dyDescent="0.25">
      <c r="A33" s="271"/>
      <c r="B33" s="137" t="s">
        <v>117</v>
      </c>
      <c r="C33" s="90"/>
      <c r="D33" s="90"/>
      <c r="E33" s="90"/>
      <c r="F33" s="90"/>
      <c r="G33" s="90"/>
      <c r="H33" s="260"/>
      <c r="I33" s="11"/>
      <c r="J33" s="17"/>
      <c r="K33" s="271"/>
      <c r="L33" s="137" t="s">
        <v>117</v>
      </c>
      <c r="M33" s="90"/>
      <c r="N33" s="90"/>
      <c r="O33" s="90"/>
      <c r="P33" s="90"/>
      <c r="Q33" s="90"/>
      <c r="R33" s="260"/>
      <c r="S33" s="11"/>
      <c r="T33" s="17"/>
      <c r="U33" s="271"/>
      <c r="V33" s="137" t="s">
        <v>117</v>
      </c>
      <c r="W33" s="90"/>
      <c r="X33" s="90"/>
      <c r="Y33" s="90"/>
      <c r="Z33" s="90"/>
      <c r="AA33" s="90"/>
      <c r="AB33" s="260"/>
      <c r="AC33" s="11"/>
      <c r="AD33" s="17"/>
      <c r="AE33" s="271"/>
      <c r="AF33" s="137" t="s">
        <v>117</v>
      </c>
      <c r="AG33" s="90"/>
      <c r="AH33" s="90"/>
      <c r="AI33" s="90"/>
      <c r="AJ33" s="90"/>
      <c r="AK33" s="90"/>
      <c r="AL33" s="260"/>
      <c r="AM33" s="11"/>
      <c r="AN33" s="17"/>
      <c r="AO33" s="271"/>
      <c r="AP33" s="137" t="s">
        <v>117</v>
      </c>
      <c r="AQ33" s="90"/>
      <c r="AR33" s="90"/>
      <c r="AS33" s="90"/>
      <c r="AT33" s="90"/>
      <c r="AU33" s="90"/>
      <c r="AV33" s="260"/>
      <c r="AW33" s="11"/>
      <c r="AX33" s="17"/>
      <c r="AY33" s="271"/>
      <c r="AZ33" s="137" t="s">
        <v>117</v>
      </c>
      <c r="BA33" s="90"/>
      <c r="BB33" s="90"/>
      <c r="BC33" s="90"/>
      <c r="BD33" s="90"/>
      <c r="BE33" s="90"/>
      <c r="BF33" s="260"/>
      <c r="BG33" s="11"/>
      <c r="BH33" s="17"/>
      <c r="BI33" s="271"/>
      <c r="BJ33" s="137" t="s">
        <v>117</v>
      </c>
      <c r="BK33" s="90"/>
      <c r="BL33" s="90"/>
      <c r="BM33" s="90"/>
      <c r="BN33" s="90"/>
      <c r="BO33" s="90"/>
      <c r="BP33" s="260"/>
      <c r="BQ33" s="11"/>
      <c r="BR33" s="17"/>
      <c r="BS33" s="271"/>
      <c r="BT33" s="137" t="s">
        <v>117</v>
      </c>
      <c r="BU33" s="90"/>
      <c r="BV33" s="90"/>
      <c r="BW33" s="90"/>
      <c r="BX33" s="90"/>
      <c r="BY33" s="90"/>
      <c r="BZ33" s="260"/>
      <c r="CA33" s="11"/>
      <c r="CB33" s="17"/>
      <c r="CC33" s="271"/>
      <c r="CD33" s="137" t="s">
        <v>117</v>
      </c>
      <c r="CE33" s="90"/>
      <c r="CF33" s="90"/>
      <c r="CG33" s="90"/>
      <c r="CH33" s="90"/>
      <c r="CI33" s="90"/>
      <c r="CJ33" s="260"/>
      <c r="CK33" s="11"/>
      <c r="CL33" s="17"/>
      <c r="CM33" s="271"/>
      <c r="CN33" s="137" t="s">
        <v>117</v>
      </c>
      <c r="CO33" s="90"/>
      <c r="CP33" s="90"/>
      <c r="CQ33" s="90"/>
      <c r="CR33" s="90"/>
      <c r="CS33" s="90"/>
      <c r="CT33" s="260"/>
      <c r="CU33" s="11"/>
      <c r="CV33" s="17"/>
      <c r="CW33" s="271"/>
      <c r="CX33" s="137" t="s">
        <v>117</v>
      </c>
      <c r="CY33" s="90"/>
      <c r="CZ33" s="90"/>
      <c r="DA33" s="90"/>
      <c r="DB33" s="90"/>
      <c r="DC33" s="90"/>
      <c r="DD33" s="260"/>
      <c r="DE33" s="11"/>
      <c r="DF33" s="17"/>
    </row>
    <row r="34" ht="16.5" customHeight="true" x14ac:dyDescent="0.25">
      <c r="A34" s="324"/>
      <c r="B34" s="12" t="s">
        <v>24</v>
      </c>
      <c r="C34" s="144"/>
      <c r="D34" s="144"/>
      <c r="E34" s="144"/>
      <c r="F34" s="145"/>
      <c r="G34" s="146"/>
      <c r="H34" s="147"/>
      <c r="I34" s="11"/>
      <c r="J34" s="17"/>
      <c r="K34" s="324"/>
      <c r="L34" s="12" t="s">
        <v>24</v>
      </c>
      <c r="M34" s="144"/>
      <c r="N34" s="144"/>
      <c r="O34" s="144"/>
      <c r="P34" s="145"/>
      <c r="Q34" s="146"/>
      <c r="R34" s="147"/>
      <c r="S34" s="11"/>
      <c r="T34" s="17"/>
      <c r="U34" s="324"/>
      <c r="V34" s="12" t="s">
        <v>24</v>
      </c>
      <c r="W34" s="144"/>
      <c r="X34" s="10"/>
      <c r="Y34" s="10"/>
      <c r="Z34" s="145"/>
      <c r="AA34" s="146"/>
      <c r="AB34" s="147"/>
      <c r="AC34" s="11"/>
      <c r="AD34" s="17"/>
      <c r="AE34" s="324"/>
      <c r="AF34" s="12" t="s">
        <v>24</v>
      </c>
      <c r="AG34" s="144"/>
      <c r="AH34" s="10"/>
      <c r="AI34" s="10"/>
      <c r="AJ34" s="145"/>
      <c r="AK34" s="146"/>
      <c r="AL34" s="147"/>
      <c r="AM34" s="11"/>
      <c r="AN34" s="17"/>
      <c r="AO34" s="324"/>
      <c r="AP34" s="12" t="s">
        <v>24</v>
      </c>
      <c r="AQ34" s="144"/>
      <c r="AR34" s="10"/>
      <c r="AS34" s="10"/>
      <c r="AT34" s="145"/>
      <c r="AU34" s="146"/>
      <c r="AV34" s="147"/>
      <c r="AW34" s="11"/>
      <c r="AX34" s="17"/>
      <c r="AY34" s="324"/>
      <c r="AZ34" s="12" t="s">
        <v>24</v>
      </c>
      <c r="BA34" s="144"/>
      <c r="BB34" s="10"/>
      <c r="BC34" s="10"/>
      <c r="BD34" s="145"/>
      <c r="BE34" s="146"/>
      <c r="BF34" s="147"/>
      <c r="BG34" s="11"/>
      <c r="BH34" s="17"/>
      <c r="BI34" s="324"/>
      <c r="BJ34" s="12" t="s">
        <v>24</v>
      </c>
      <c r="BK34" s="144"/>
      <c r="BL34" s="10"/>
      <c r="BM34" s="10"/>
      <c r="BN34" s="145"/>
      <c r="BO34" s="146"/>
      <c r="BP34" s="147"/>
      <c r="BQ34" s="11"/>
      <c r="BR34" s="17"/>
      <c r="BS34" s="324"/>
      <c r="BT34" s="12" t="s">
        <v>24</v>
      </c>
      <c r="BU34" s="144"/>
      <c r="BV34" s="10"/>
      <c r="BW34" s="10"/>
      <c r="BX34" s="145"/>
      <c r="BY34" s="146">
        <v>9549</v>
      </c>
      <c r="BZ34" s="147">
        <f>1860+820</f>
        <v>2680</v>
      </c>
      <c r="CA34" s="11"/>
      <c r="CB34" s="17"/>
      <c r="CC34" s="324"/>
      <c r="CD34" s="12" t="s">
        <v>24</v>
      </c>
      <c r="CE34" s="144"/>
      <c r="CF34" s="10"/>
      <c r="CG34" s="10"/>
      <c r="CH34" s="145"/>
      <c r="CI34" s="146"/>
      <c r="CJ34" s="147"/>
      <c r="CK34" s="11"/>
      <c r="CL34" s="17"/>
      <c r="CM34" s="324"/>
      <c r="CN34" s="12" t="s">
        <v>24</v>
      </c>
      <c r="CO34" s="144"/>
      <c r="CP34" s="144"/>
      <c r="CQ34" s="144"/>
      <c r="CR34" s="145">
        <v>3152</v>
      </c>
      <c r="CS34" s="146">
        <v>9827</v>
      </c>
      <c r="CT34" s="147">
        <f>1921+820</f>
        <v>2741</v>
      </c>
      <c r="CU34" s="11"/>
      <c r="CV34" s="17"/>
      <c r="CW34" s="324"/>
      <c r="CX34" s="12" t="s">
        <v>24</v>
      </c>
      <c r="CY34" s="144"/>
      <c r="CZ34" s="10"/>
      <c r="DA34" s="10"/>
      <c r="DB34" s="145"/>
      <c r="DC34" s="146"/>
      <c r="DD34" s="147"/>
      <c r="DE34" s="11"/>
      <c r="DF34" s="17"/>
    </row>
    <row r="35" s="3" customFormat="true" ht="16.5" thickBot="true" x14ac:dyDescent="0.3">
      <c r="A35" s="325"/>
      <c r="B35" s="30" t="s">
        <v>21</v>
      </c>
      <c r="C35" s="149">
        <f>G35</f>
        <v>6950</v>
      </c>
      <c r="D35" s="149">
        <v>1497</v>
      </c>
      <c r="E35" s="149">
        <v>5453</v>
      </c>
      <c r="F35" s="149">
        <v>1239</v>
      </c>
      <c r="G35" s="149">
        <v>6950</v>
      </c>
      <c r="H35" s="150">
        <v>894</v>
      </c>
      <c r="I35" s="27"/>
      <c r="J35" s="19"/>
      <c r="K35" s="325"/>
      <c r="L35" s="30" t="s">
        <v>21</v>
      </c>
      <c r="M35" s="149"/>
      <c r="N35" s="149"/>
      <c r="O35" s="149"/>
      <c r="P35" s="149"/>
      <c r="Q35" s="149"/>
      <c r="R35" s="150"/>
      <c r="S35" s="27"/>
      <c r="T35" s="19"/>
      <c r="U35" s="325"/>
      <c r="V35" s="30" t="s">
        <v>21</v>
      </c>
      <c r="W35" s="149"/>
      <c r="X35" s="154"/>
      <c r="Y35" s="154"/>
      <c r="Z35" s="155"/>
      <c r="AA35" s="154"/>
      <c r="AB35" s="156"/>
      <c r="AC35" s="27"/>
      <c r="AD35" s="19"/>
      <c r="AE35" s="325"/>
      <c r="AF35" s="30" t="s">
        <v>21</v>
      </c>
      <c r="AG35" s="149"/>
      <c r="AH35" s="154"/>
      <c r="AI35" s="154"/>
      <c r="AJ35" s="155"/>
      <c r="AK35" s="154"/>
      <c r="AL35" s="156"/>
      <c r="AM35" s="27"/>
      <c r="AN35" s="19"/>
      <c r="AO35" s="325"/>
      <c r="AP35" s="30" t="s">
        <v>21</v>
      </c>
      <c r="AQ35" s="149">
        <f>SUM(AU35:AV35)</f>
        <v>10644</v>
      </c>
      <c r="AR35" s="149">
        <f>1005+1261+523+375</f>
        <v>3164</v>
      </c>
      <c r="AS35" s="149">
        <f>184+6534+637+375</f>
        <v>7730</v>
      </c>
      <c r="AT35" s="149"/>
      <c r="AU35" s="149">
        <v>8984</v>
      </c>
      <c r="AV35" s="150">
        <f>1160+500</f>
        <v>1660</v>
      </c>
      <c r="AW35" s="27"/>
      <c r="AX35" s="19"/>
      <c r="AY35" s="325"/>
      <c r="AZ35" s="30" t="s">
        <v>21</v>
      </c>
      <c r="BA35" s="149"/>
      <c r="BB35" s="154"/>
      <c r="BC35" s="154"/>
      <c r="BD35" s="155"/>
      <c r="BE35" s="154"/>
      <c r="BF35" s="156"/>
      <c r="BG35" s="27"/>
      <c r="BH35" s="19"/>
      <c r="BI35" s="325"/>
      <c r="BJ35" s="30" t="s">
        <v>21</v>
      </c>
      <c r="BK35" s="149"/>
      <c r="BL35" s="154"/>
      <c r="BM35" s="154"/>
      <c r="BN35" s="155"/>
      <c r="BO35" s="154"/>
      <c r="BP35" s="156"/>
      <c r="BQ35" s="27"/>
      <c r="BR35" s="19"/>
      <c r="BS35" s="325"/>
      <c r="BT35" s="30" t="s">
        <v>21</v>
      </c>
      <c r="BU35" s="149"/>
      <c r="BV35" s="154"/>
      <c r="BW35" s="154"/>
      <c r="BX35" s="155"/>
      <c r="BY35" s="154"/>
      <c r="BZ35" s="156"/>
      <c r="CA35" s="27"/>
      <c r="CB35" s="19"/>
      <c r="CC35" s="325"/>
      <c r="CD35" s="30" t="s">
        <v>21</v>
      </c>
      <c r="CE35" s="149"/>
      <c r="CF35" s="154"/>
      <c r="CG35" s="154"/>
      <c r="CH35" s="155"/>
      <c r="CI35" s="154"/>
      <c r="CJ35" s="156"/>
      <c r="CK35" s="27"/>
      <c r="CL35" s="19"/>
      <c r="CM35" s="325"/>
      <c r="CN35" s="30" t="s">
        <v>21</v>
      </c>
      <c r="CO35" s="149">
        <f>SUM(CR35:CT35)</f>
        <v>12984</v>
      </c>
      <c r="CP35" s="149">
        <v>1506</v>
      </c>
      <c r="CQ35" s="149">
        <v>6619</v>
      </c>
      <c r="CR35" s="149">
        <v>3152</v>
      </c>
      <c r="CS35" s="149">
        <v>8325</v>
      </c>
      <c r="CT35" s="150">
        <f>1190+317</f>
        <v>1507</v>
      </c>
      <c r="CU35" s="27"/>
      <c r="CV35" s="19"/>
      <c r="CW35" s="325"/>
      <c r="CX35" s="30" t="s">
        <v>21</v>
      </c>
      <c r="CY35" s="149"/>
      <c r="CZ35" s="154"/>
      <c r="DA35" s="154"/>
      <c r="DB35" s="149"/>
      <c r="DC35" s="149"/>
      <c r="DD35" s="150"/>
      <c r="DE35" s="27"/>
      <c r="DF35" s="19"/>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I638" s="326"/>
      <c r="BS638" s="326"/>
      <c r="CC638" s="326"/>
      <c r="CM638" s="326"/>
      <c r="CW638" s="326"/>
      <c r="DG638" s="326"/>
      <c r="DQ638" s="326"/>
      <c r="EA638" s="326"/>
      <c r="EK638" s="326"/>
      <c r="EU638" s="326"/>
      <c r="FE638" s="326"/>
      <c r="FO638" s="326"/>
      <c r="FY638" s="326"/>
      <c r="GI638" s="326"/>
      <c r="GS638" s="326"/>
      <c r="HC638" s="326"/>
      <c r="HM638" s="326"/>
      <c r="HW638" s="326"/>
    </row>
    <row r="639" s="3" customFormat="true" x14ac:dyDescent="0.25">
      <c r="A639" s="326"/>
      <c r="K639" s="326"/>
      <c r="U639" s="326"/>
      <c r="AE639" s="326"/>
      <c r="AO639" s="326"/>
      <c r="AY639" s="326"/>
      <c r="AZ639" s="326"/>
      <c r="BI639" s="326"/>
      <c r="BS639" s="326"/>
      <c r="CC639" s="326"/>
      <c r="CM639" s="326"/>
      <c r="CW639" s="326"/>
      <c r="DG639" s="326"/>
      <c r="DQ639" s="326"/>
      <c r="EA639" s="326"/>
      <c r="EK639" s="326"/>
      <c r="EU639" s="326"/>
      <c r="FE639" s="326"/>
      <c r="FO639" s="326"/>
      <c r="FY639" s="326"/>
      <c r="GI639" s="326"/>
      <c r="GS639" s="326"/>
      <c r="HC639" s="326"/>
      <c r="HM639" s="326"/>
      <c r="HW639" s="326"/>
    </row>
    <row r="640" s="3" customFormat="true" x14ac:dyDescent="0.25">
      <c r="A640" s="326"/>
      <c r="K640" s="326"/>
      <c r="U640" s="326"/>
      <c r="AE640" s="326"/>
      <c r="AO640" s="326"/>
      <c r="AY640" s="326"/>
      <c r="AZ640" s="326"/>
      <c r="BI640" s="326"/>
      <c r="BS640" s="326"/>
      <c r="CC640" s="326"/>
      <c r="CM640" s="326"/>
      <c r="CW640" s="326"/>
      <c r="DG640" s="326"/>
      <c r="DQ640" s="326"/>
      <c r="EA640" s="326"/>
      <c r="EK640" s="326"/>
      <c r="EU640" s="326"/>
      <c r="FE640" s="326"/>
      <c r="FO640" s="326"/>
      <c r="FY640" s="326"/>
      <c r="GI640" s="326"/>
      <c r="GS640" s="326"/>
      <c r="HC640" s="326"/>
      <c r="HM640" s="326"/>
      <c r="HW640" s="326"/>
    </row>
    <row r="641" s="3" customFormat="true" x14ac:dyDescent="0.25">
      <c r="A641" s="326"/>
      <c r="K641" s="326"/>
      <c r="U641" s="326"/>
      <c r="AE641" s="326"/>
      <c r="AO641" s="326"/>
      <c r="AY641" s="326"/>
      <c r="AZ641" s="326"/>
      <c r="BI641" s="326"/>
      <c r="BS641" s="326"/>
      <c r="CC641" s="326"/>
      <c r="CM641" s="326"/>
      <c r="CW641" s="326"/>
      <c r="DG641" s="326"/>
      <c r="DQ641" s="326"/>
      <c r="EA641" s="326"/>
      <c r="EK641" s="326"/>
      <c r="EU641" s="326"/>
      <c r="FE641" s="326"/>
      <c r="FO641" s="326"/>
      <c r="FY641" s="326"/>
      <c r="GI641" s="326"/>
      <c r="GS641" s="326"/>
      <c r="HC641" s="326"/>
      <c r="HM641" s="326"/>
      <c r="HW641" s="326"/>
    </row>
  </sheetData>
  <mergeCells count="27">
    <mergeCell ref="CD28:CJ28"/>
    <mergeCell ref="CE1:CJ2"/>
    <mergeCell ref="CE3:CJ3"/>
    <mergeCell ref="BU1:BZ2"/>
    <mergeCell ref="BU3:BZ3"/>
    <mergeCell ref="BT28:BZ28"/>
    <mergeCell ref="B28:H28"/>
    <mergeCell ref="L28:R28"/>
    <mergeCell ref="V28:AB28"/>
    <mergeCell ref="AF28:AL28"/>
    <mergeCell ref="C1:H2"/>
    <mergeCell ref="M1:R2"/>
    <mergeCell ref="W1:AB2"/>
    <mergeCell ref="AG1:AL2"/>
    <mergeCell ref="C3:H3"/>
    <mergeCell ref="M3:R3"/>
    <mergeCell ref="W3:AB3"/>
    <mergeCell ref="AG3:AL3"/>
    <mergeCell ref="BJ28:BP28"/>
    <mergeCell ref="BK1:BP2"/>
    <mergeCell ref="BK3:BP3"/>
    <mergeCell ref="AP28:AV28"/>
    <mergeCell ref="AQ1:AV2"/>
    <mergeCell ref="AQ3:AV3"/>
    <mergeCell ref="AZ28:BF28"/>
    <mergeCell ref="BA1:BF2"/>
    <mergeCell ref="BA3:BF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2018-06-12T05:56:40Z</dcterms:modified>
</cp:coreProperties>
</file>